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B69B0881-1DD0-4167-8BD2-14729B0D09F5}"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21">'Hygiene Data'!$HD$1:$HM$2</definedName>
    <definedName name="myrangeH22">'Hygiene Data'!$HN$1:$HW$2</definedName>
    <definedName name="myrangeH23">'Hygiene Data'!$HX$1:$IG$2</definedName>
    <definedName name="myrangeH24">'Hygiene Data'!$IH$1:$IQ$2</definedName>
    <definedName name="myrangeH25">'Hygiene Data'!$IR$1:$JA$2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21">'Sanitation Data'!$HD$1:$HM$2</definedName>
    <definedName name="myrangeS22">'Sanitation Data'!$HN$1:$HW$2</definedName>
    <definedName name="myrangeS23">'Sanitation Data'!$HX$1:$IG$2</definedName>
    <definedName name="myrangeS24">'Sanitation Data'!$IH$1:$IQ$2</definedName>
    <definedName name="myrangeS25">'Sanitation Data'!$IR$1:$JA$2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21">'Water Data'!$HD$1:$HM$2</definedName>
    <definedName name="myrangeW22">'Water Data'!$HN$1:$HW$2</definedName>
    <definedName name="myrangeW23">'Water Data'!$HX$1:$IG$2</definedName>
    <definedName name="myrangeW24">'Water Data'!$IH$1:$IQ$2</definedName>
    <definedName name="myrangeW25">'Water Data'!$IR$1:$JA$2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<sst xmlns="http://schemas.openxmlformats.org/spreadsheetml/2006/main" xmlns:r="http://schemas.openxmlformats.org/officeDocument/2006/relationships" xmlns:xdr="http://schemas.openxmlformats.org/drawingml/2006/spreadsheetDrawing" count="3915" uniqueCount="395">
  <si>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</si>
  <si>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</si>
  <si>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</si>
  <si>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</si>
  <si>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</si>
  <si>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</si>
  <si>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</si>
  <si>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</si>
  <si>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</si>
  <si>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</si>
  <si>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</si>
  <si>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</si>
  <si>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</si>
  <si>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</si>
  <si>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</si>
  <si>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</si>
  <si>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</si>
  <si>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</si>
  <si>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</si>
  <si>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</si>
  <si>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</si>
  <si>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</si>
  <si>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</si>
  <si>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</si>
  <si>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</si>
  <si>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</si>
  <si>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</si>
  <si>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</si>
  <si>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</si>
  <si>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</si>
  <si>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</si>
  <si>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</si>
  <si>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</si>
  <si>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</si>
  <si>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</si>
  <si>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</si>
  <si>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</si>
  <si>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</si>
  <si>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</si>
  <si>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</si>
  <si>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</si>
  <si>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</si>
  <si>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</si>
  <si>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</si>
  <si>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</si>
  <si>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</si>
  <si>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</si>
  <si>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</si>
  <si>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</si>
  <si>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</si>
  <si>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</si>
  <si>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</si>
  <si>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</si>
  <si>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</si>
  <si>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</si>
  <si>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</si>
  <si>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</si>
  <si>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</si>
  <si>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</si>
  <si>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</si>
  <si>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</si>
  <si>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</si>
  <si>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</si>
  <si>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</si>
  <si>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</si>
  <si>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</si>
  <si>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</si>
  <si>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</si>
  <si>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</si>
  <si>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</si>
  <si>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</si>
  <si>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</si>
  <si>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</si>
  <si>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</si>
  <si>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</si>
  <si>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</si>
  <si>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</si>
  <si>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</si>
  <si>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</si>
  <si>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</si>
  <si>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</si>
  <si>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</si>
  <si>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</si>
  <si>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</si>
  <si>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</si>
  <si>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</si>
  <si>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</si>
  <si>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</si>
  <si>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</si>
  <si>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</si>
  <si>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</si>
  <si>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</si>
  <si>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</si>
  <si>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</si>
  <si>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</si>
  <si>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</si>
  <si>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</si>
  <si>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</si>
  <si>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</si>
  <si>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</si>
  <si>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</si>
  <si>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</si>
  <si>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</si>
  <si>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</si>
  <si>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</si>
  <si>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</si>
  <si>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</si>
  <si>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</si>
  <si>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</si>
  <si>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</si>
  <si>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</si>
  <si>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</si>
  <si>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</si>
  <si>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</si>
  <si>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</si>
  <si>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</si>
  <si>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</si>
  <si>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</si>
  <si>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</si>
  <si>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</si>
  <si>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</si>
  <si>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</si>
  <si>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</si>
  <si>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</si>
  <si>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</si>
  <si>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</si>
  <si>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</si>
  <si>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</si>
  <si>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</si>
  <si>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</si>
  <si>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</si>
  <si>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</si>
  <si>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</si>
  <si>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</si>
  <si>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</si>
  <si>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</si>
  <si>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</si>
  <si>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</si>
  <si>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</si>
  <si>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</si>
  <si>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</si>
  <si>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</si>
  <si>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</si>
  <si>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</si>
  <si>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</si>
  <si>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</si>
  <si>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</si>
  <si>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</si>
  <si>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</si>
  <si>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</si>
  <si>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</si>
  <si>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</si>
  <si>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</si>
  <si>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</si>
  <si>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</si>
  <si>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</si>
  <si>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</si>
  <si>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</si>
  <si>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</si>
  <si>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Ghana</t>
  </si>
  <si>
    <t>MoE Education Statistics 2001-02 (http://www.moe.gov.gh/emis/index.htm)</t>
  </si>
  <si>
    <t>MoE Education Statistics 2002-03 (http://www.moe.gov.gh/emis/index.htm)</t>
  </si>
  <si>
    <t>MoE Education Statistics 2003-04 (http://www.moe.gov.gh/emis/index.htm)</t>
  </si>
  <si>
    <t>MoE Education Statistics 2004-05 (http://www.moe.gov.gh/emis/index.htm)</t>
  </si>
  <si>
    <t>MoE Education Statistics 2005-06 (http://www.moe.gov.gh/emis/index.htm)</t>
  </si>
  <si>
    <t>MoE Education Statistics 2006-07 (http://www.moe.gov.gh/emis/index.htm)</t>
  </si>
  <si>
    <t>MoE Education Statistics 2007-08 (http://www.moe.gov.gh/emis/index.htm)</t>
  </si>
  <si>
    <t>MoE Education Statistics 2008-09 (http://www.moe.gov.gh/emis/index.htm)</t>
  </si>
  <si>
    <t>MoE Education Statistics 2009-10 (http://www.moe.gov.gh/emis/index.htm)</t>
  </si>
  <si>
    <t>MoE Education Statistics 2010-11 (http://www.moe.gov.gh/emis/index.htm)</t>
  </si>
  <si>
    <t>UNESCO UIS (http://data.uis.unesco.org/)</t>
  </si>
  <si>
    <t>MoE Education Statistics 2011-12 (http://www.moe.gov.gh/emis/index.htm)</t>
  </si>
  <si>
    <t>MoE Education Statistics 2012-13 (http://www.moe.gov.gh/emis/index.htm)</t>
  </si>
  <si>
    <t>MoE Education Statistics 2013-14 (http://www.moe.gov.gh/emis/index.htm)</t>
  </si>
  <si>
    <t>MoE Education Statistics 2014-15 (http://www.moe.gov.gh/emis/index.htm)</t>
  </si>
  <si>
    <t>No drinking water</t>
  </si>
  <si>
    <t>Pipeborne</t>
  </si>
  <si>
    <t>Potable water</t>
  </si>
  <si>
    <t>Borehole</t>
  </si>
  <si>
    <t>Well</t>
  </si>
  <si>
    <t>Other</t>
  </si>
  <si>
    <t xml:space="preserve">Public and private schools are included. Secondary schools include junior secondary schools (grade 7-9) only; the estimate is therefore not used. National estimates are calculated based on the data for pre-school, primary and junior secondary. Missing data are excluded from the analysis. </t>
  </si>
  <si>
    <t xml:space="preserve">Public and private schools are included. Pre-primary includes Nursery and Kindergarten. Secondary school data includes senior secondary schools (including day and boarding schools). National estimates are calculated based on the data for pre-primary, primary, junior secondary and secondary.  The EMIS includes data on drinking water for all school levels, but provides a break down of the proportion of schools with each water source type for senior secondary schools only. We are unable to estimate the proportion of all schools with access to an improved water source without additional information from other school levels. Missing data are excluded from the analysis. </t>
  </si>
  <si>
    <t>No water data</t>
  </si>
  <si>
    <t>Yes</t>
  </si>
  <si>
    <t>No</t>
  </si>
  <si>
    <t xml:space="preserve">Basic estimate used </t>
  </si>
  <si>
    <t xml:space="preserve">Public and private schools are included. Pre-primary includes Nursery and Kindergarten. Secondary school data includes senior secondary schools (including day and boarding schools). National estimates are calculated based on the data for pre-primary, primary, junior secondary and secondary.  Missing data are excluded from the analysis. </t>
  </si>
  <si>
    <t>No handwashing data</t>
  </si>
  <si>
    <t>A national estimate is based on the number of primary and secondary schools in the 2011 EMIS. The data are not used since UIS is a secondary data source and primary EMIS data are available.</t>
  </si>
  <si>
    <t xml:space="preserve">A national estimate is based on the number of primary and secondary schools in the 2011 EMIS. The data are not used since UIS is a secondary data source and primary EMIS data are available. </t>
  </si>
  <si>
    <t>A national estimate is based on the number of primary and secondary schools in the 2011 EMIS. Missing data (1.5% of primary schools and 1.2% of secondary schools) are considered as no faciliites. The data are not used since UIS is a secondary data source and primary EMIS data are available.</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</si>
  <si>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</si>
  <si>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</si>
  <si>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</si>
  <si>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</si>
  <si>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</si>
  <si>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</si>
  <si>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</si>
  <si>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</si>
  <si>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</si>
  <si>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</si>
  <si>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</si>
  <si>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</si>
  <si>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</si>
  <si>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</si>
  <si>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The national estimate is calculated from the data and the number of primary and secondary schools from the 2008 EMIS. The data are not used since UIS is a secondary data source and primary EMIS data do not align with these values.</t>
  </si>
  <si>
    <t xml:space="preserve">Public and private schools are included. National estimates are based on data from nursery, kindergarten, primary, junior high school and senior secondary school levels. The EMIS includes data on drinking water for all school levels, but provides a break down of the proportion of schools with each water source type for senior secondary schools only. We are unable to estimate the proportion of all schools with access to an improved water source without additional information from other school levels. </t>
  </si>
  <si>
    <t>Basic</t>
  </si>
  <si>
    <t>Single-sex basic sanitation</t>
  </si>
  <si>
    <t xml:space="preserve">Not used as refers only to upper secondary. </t>
  </si>
  <si>
    <t>POPULATION OF SCHOOL AGE CHILDREN</t>
  </si>
  <si>
    <r>
      <t xml:space="preserve">School Age Population 
</t>
    </r>
    <r>
      <rPr>
        <sz val="8"/>
        <rFont val="Arial"/>
        <family val="2"/>
      </rPr>
      <t>Source: UN Population Div &amp; UNESCO</t>
    </r>
  </si>
  <si>
    <t xml:space="preserve">Schools with no information on water (50.5% of primary and 48.8% of secondary) are assumed to not have potable water. The national estimate is calculated from the data and the number of primary and secondary schools from the 2008 EMIS. The estimates are not used since the secondary estimate is an outlier from the EMIS dataset and a large proportion of primary and secondary schools have no information.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</si>
  <si>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</si>
  <si>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</si>
  <si>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</si>
  <si>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</si>
  <si>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</si>
  <si>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</si>
  <si>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</si>
  <si>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</si>
  <si>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</si>
  <si>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</si>
  <si>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</si>
  <si>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</si>
  <si>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</si>
  <si>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</si>
  <si>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</si>
  <si>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</si>
  <si>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</si>
  <si>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</si>
  <si>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</si>
  <si>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</si>
  <si>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</si>
  <si>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</si>
  <si>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</si>
  <si>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</si>
  <si>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</si>
  <si>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</si>
  <si>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</si>
  <si>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 xml:space="preserve">No sanitation data. </t>
  </si>
  <si>
    <t>Basic handwashing facilities</t>
  </si>
  <si>
    <t xml:space="preserve">Upper secondary only for secondary. National based on primary and secondary school data weighted by the number of schools for each level reported in the 2005 EMIS. Not used as estimates for basic in primary schools is much higher than previous estimates. </t>
  </si>
  <si>
    <t>World Vision Assessment</t>
  </si>
  <si>
    <t>Survey</t>
  </si>
  <si>
    <t>Piped water</t>
  </si>
  <si>
    <t>Protected dug well</t>
  </si>
  <si>
    <t>Unprotected dug well</t>
  </si>
  <si>
    <t>Protected spring</t>
  </si>
  <si>
    <t>Unprotected spring</t>
  </si>
  <si>
    <t>Rainwater</t>
  </si>
  <si>
    <t>Cart/Truck</t>
  </si>
  <si>
    <t>Bottled or sachet</t>
  </si>
  <si>
    <t>Surface water</t>
  </si>
  <si>
    <t>Flush to piped sewer</t>
  </si>
  <si>
    <t>Flush to septic tank</t>
  </si>
  <si>
    <t>Flush to pit latrine</t>
  </si>
  <si>
    <t>Ventilated improved pit latrine (VIP)</t>
  </si>
  <si>
    <t>Pit latrine with slab</t>
  </si>
  <si>
    <t>Pit latrine without slab</t>
  </si>
  <si>
    <t>Composting toilet</t>
  </si>
  <si>
    <t>Bucket</t>
  </si>
  <si>
    <t>Community latrines</t>
  </si>
  <si>
    <t xml:space="preserve">Facility with water </t>
  </si>
  <si>
    <t xml:space="preserve">Facility with soap </t>
  </si>
  <si>
    <t>MoE National basic education profile (2018/19)</t>
  </si>
  <si>
    <t>Borehole with Handpump</t>
  </si>
  <si>
    <t>Packaged Water</t>
  </si>
  <si>
    <t>Pipe Borne</t>
  </si>
  <si>
    <t>Protected Spring</t>
  </si>
  <si>
    <t>Protected Well</t>
  </si>
  <si>
    <t xml:space="preserve">Surface Water </t>
  </si>
  <si>
    <t>Hanging toilet</t>
  </si>
  <si>
    <t>KVIP/VIP</t>
  </si>
  <si>
    <t>Pit latrines without Slab</t>
  </si>
  <si>
    <t>WC/Flush/Pour-Flush toilets</t>
  </si>
  <si>
    <t>Functional, accessible and privacy</t>
  </si>
  <si>
    <t>Boys and girls toilets</t>
  </si>
  <si>
    <t>Useable and single-sex</t>
  </si>
  <si>
    <t>Based on ratio of improved</t>
  </si>
  <si>
    <t>Based on ratio of improved and useable &amp; single-sex</t>
  </si>
  <si>
    <t xml:space="preserve">Public and private schools are included. National estimates are based on data from preschool, kindergarten, primary, junior high school levels, and secondary schools. Preschool and kindergarten classified as pre-primary, primary schools includes primary, and secondary schools includes junior high schools and secondary schools. 17 schools could not be classified as urban or rural. Ratios of usable and single-sex sanitation facilities applied to % of schools with any sanitation facility or an improved sanitation facility as datasets could not be merged effectively by institution code. Number of schools surveyed based on those reporting type of sanitation facility at the school. </t>
  </si>
  <si>
    <t>Public and private schools are included. National estimates are based on data from preschool, kindergarten, primary, junior high school levels, and secondary schools. Preschool and kindergarten classified as pre-primary, primary schools includes primary, and secondary schools includes junior high schools and secondary schools. 17 schools could not be classified as urban or rural. Ratios of facilities with water and soap applied to % of schools with a handwashing facility as datasets could not be merged effectively by institution code. Number of schools surveyed based on those reporting availability of handwashing facilities.</t>
  </si>
  <si>
    <t xml:space="preserve">World Vision evaluation conducted in 2017 randomly selected schools in intervention and control areas. Schools in control areas are considered representative of rural schools given that intervention areas represent a small proportion of districts. Not used as data available from EMIS19 suggests higher coverage. </t>
  </si>
  <si>
    <t xml:space="preserve">National estimate based on primary and secondary school data weighted by the number of schools for each level from the 2005 EMIS. Not used as primary data source available (EMIS19). </t>
  </si>
  <si>
    <t xml:space="preserve">World Vision evaluation conducted in 2017 randomly selected schools in intervention and control areas. Schools in control areas are considered representative of rural schools given that intervention areas represent a small proportion of districts. Not used due to small number of schools and availability of EMIS19. </t>
  </si>
  <si>
    <t xml:space="preserve">World Vision evaluation conducted in 2017 randomly selected schools in intervention and control areas. Schools in control areas are considered representative of rural schools given that intervention areas represent a small proportion of districts. Useable sanitation facilities based on a door that can be locked from the inside and no barriers to entry.  Not used due to small number of schools and availability of EMIS19. </t>
  </si>
  <si>
    <t>MoE Education Statistics 2015-16 (http://www.moe.gov.gh/emis/index.htm)</t>
  </si>
  <si>
    <t>MoE Education Statistics 2016-17 (http://www.moe.gov.gh/emis/index.htm)</t>
  </si>
  <si>
    <t>MoE Education Statistics 2017-18 (http://www.moe.gov.gh/emis/index.htm)</t>
  </si>
  <si>
    <t>Public and private schools are included. National estimates are based on data from nursery, kindergarten, primary and junior high school. The EMIS basic national profile includes data on drinking water ("water") for all school levels except senior secondary schools but the definition used is not clear.</t>
  </si>
  <si>
    <t>Public and private schools are included. National estimates are based on data from nursery, kindergarten, primary and junior high school. The EMIS basic education report includes data on sanitation facilities ("toilets") for all school levels except senior secondary schools but the definition used is not clear.</t>
  </si>
  <si>
    <t xml:space="preserve">Public and private schools are included. National estimates are based on the data for basic education but it is unclear which levels are included so it is not used for a primary school estimate.  Missing data are excluded from the analysis. </t>
  </si>
  <si>
    <t>Public and private schools are included. National estimates are based on data from preschool, kindergarten, primary, junior high school levels, and secondary schools. Preschool and kindergarten classified as pre-primary, primary schools includes primary, and secondary schools includes junior high schools and secondary schools. 17 schools could not be classified as urban or rural. N/A treated as no drinking water facility.</t>
  </si>
  <si>
    <t>Drinking water source available</t>
  </si>
  <si>
    <t>Improved drinking water source available</t>
  </si>
  <si>
    <t>GHA_2002_EMIS</t>
  </si>
  <si>
    <t>GHA_2003_EMIS</t>
  </si>
  <si>
    <t>GHA_2004_EMIS</t>
  </si>
  <si>
    <t>GHA_2005_EMIS</t>
  </si>
  <si>
    <t>GHA_2006_EMIS</t>
  </si>
  <si>
    <t>GHA_2007_EMIS</t>
  </si>
  <si>
    <t>GHA_2008_EMIS</t>
  </si>
  <si>
    <t>GHA_2009_EMIS</t>
  </si>
  <si>
    <t>GHA_2010_EMIS</t>
  </si>
  <si>
    <t>GHA_2011_EMIS</t>
  </si>
  <si>
    <t>GHA_2011_UIS</t>
  </si>
  <si>
    <t>GHA_2012_EMIS</t>
  </si>
  <si>
    <t>GHA_2012_UIS</t>
  </si>
  <si>
    <t>GHA_2013_EMIS</t>
  </si>
  <si>
    <t>GHA_2013_UIS</t>
  </si>
  <si>
    <t>GHA_2014_EMIS</t>
  </si>
  <si>
    <t>GHA_2015_EMIS</t>
  </si>
  <si>
    <t>GHA_2016_EMIS</t>
  </si>
  <si>
    <t>GHA_2017_EMIS</t>
  </si>
  <si>
    <t>GHA_2017_UIS</t>
  </si>
  <si>
    <t>GHA_2017_WV</t>
  </si>
  <si>
    <t>GHA_2018_EMIS</t>
  </si>
  <si>
    <t>GHA_2018_UIS</t>
  </si>
  <si>
    <t>GHA_2019_EMIS</t>
  </si>
  <si>
    <t>2002</t>
  </si>
  <si>
    <t>2003</t>
  </si>
  <si>
    <t>2004</t>
  </si>
  <si>
    <t>2005</t>
  </si>
  <si>
    <t>2006</t>
  </si>
  <si>
    <t>2007</t>
  </si>
  <si>
    <t>2008</t>
  </si>
  <si>
    <t>2009</t>
  </si>
  <si>
    <t>2010</t>
  </si>
  <si>
    <t>2011</t>
  </si>
  <si>
    <t>2012</t>
  </si>
  <si>
    <t>2013</t>
  </si>
  <si>
    <t>2014</t>
  </si>
  <si>
    <t>2015</t>
  </si>
  <si>
    <t>2016</t>
  </si>
  <si>
    <t>2017</t>
  </si>
  <si>
    <t>2018</t>
  </si>
  <si>
    <t>2019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</si>
  <si>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</si>
  <si>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</si>
  <si>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</si>
  <si>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</si>
  <si>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</si>
  <si>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</si>
  <si>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</si>
  <si>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</si>
  <si>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</si>
  <si>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</si>
  <si>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</si>
  <si>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</si>
  <si>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</si>
  <si>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</si>
  <si>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</si>
  <si>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</si>
  <si>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GHA_2020_EMIS</t>
  </si>
  <si>
    <t>MoE Basic National Profile (2019/20) - https://moe.gov.gh/emis/</t>
  </si>
  <si>
    <t/>
  </si>
  <si>
    <t>Toilets</t>
  </si>
  <si>
    <t>Public and private schools are included. National estimates are based on data from nursery, kindergarten, primary and junior high school, and secondary schools, and calculated as a weighted average between public and private schools.Type of water source only available to Senior High schools and does not include Junior High School.</t>
  </si>
  <si>
    <t>Public and private schools are included. National estimates are based on data from nursery, kindergarten, primary and junior high school, and secondary schools, and calculated as a weighted average between public and private schools. As per standards toilets are considered improved.</t>
  </si>
  <si>
    <t>The JMP releases updated estimates every 2 years following consultations with national authorities: https://washdata.org/how-we-work/jmp-country-consultation</t>
  </si>
  <si>
    <t>GHA_2021_EMIS</t>
  </si>
  <si>
    <t>Dug-out</t>
  </si>
  <si>
    <t>Rain Water</t>
  </si>
  <si>
    <t>Surface Water</t>
  </si>
  <si>
    <t>Unprotected Well</t>
  </si>
  <si>
    <t>Excel tables provided by the Ministry of Education and UNICEF for EMIS 2020/2021</t>
  </si>
  <si>
    <t>Water source availability during census</t>
  </si>
  <si>
    <t>N/A is classified as no drinking water facility. Pre-primary includes preschool and kindergarten, primary includes primary schools, and secondary includes junior high schools, senior high schools, and technical vocational schools. Note: the sum of urban and rural schools does not equal the total number of schools. Data on water availability was not available by source type so the proportion of schools with a water source of which water is available is multiplied by the proportion of schools with improved facilities to estimate basic. Data on water availability was not available disaggregated by urban/rural.</t>
  </si>
  <si>
    <t>Estimated from improved and water source available during census</t>
  </si>
  <si>
    <t>Available, accessible, functional and private</t>
  </si>
  <si>
    <t>At least one girls only and one boys only toilet</t>
  </si>
  <si>
    <t>At least one girls only toilet and one boys only toilet that are available, accessible, functional and private</t>
  </si>
  <si>
    <t>Estimated from usable &amp; single-sex</t>
  </si>
  <si>
    <t>Estimated from usable</t>
  </si>
  <si>
    <t>Estimated from single-sex</t>
  </si>
  <si>
    <t>Pre-primary includes preschool and kindergarten, primary includes primary schools, and secondary includes junior high schools, senior high schools, and technical vocational schools. Note: the sum of urban and rural schools does not equal the total number of schools. Data on toilet usability or single-sex were available for national level only and separate from facility type data. The denominator used is the total number of schools (39,090). Improved &amp; usable and improved &amp; single-sex were estimated by applying the proportion of toilets of which are usable/single-sex to the proportion of toilets that are improved.</t>
  </si>
  <si>
    <t>The number of schools with different handwashing facility types was reported but it is unclear what proportion of schools have any handwashing facility. Data on water and soap are available but the denominator (total number of schools) is unclear as the proportion of schools with handwashing facilities with water only is greater than 100%..</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</si>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</sst>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FFFF00"/>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theme="0" tint="-0.048890652180548"/>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2"/>
    <xf numFmtId="0" fontId="15" fillId="0" borderId="72"/>
    <xf numFmtId="0" fontId="15" fillId="0" borderId="72"/>
    <xf numFmtId="0" fontId="19" fillId="0" borderId="72"/>
    <xf numFmtId="0" fontId="50" fillId="0" borderId="72" applyNumberFormat="false" applyFill="false" applyBorder="false" applyAlignment="false" applyProtection="false"/>
    <xf numFmtId="0" fontId="22" fillId="0" borderId="72" applyNumberFormat="false" applyFill="false" applyBorder="false" applyAlignment="false" applyProtection="false"/>
    <xf numFmtId="0" fontId="58" fillId="20" borderId="72">
      <alignment horizontal="center" vertical="center"/>
    </xf>
    <xf numFmtId="0" fontId="86" fillId="0" borderId="0" applyNumberFormat="false" applyFill="false" applyBorder="false" applyAlignment="false" applyProtection="false"/>
    <xf numFmtId="0" fontId="19" fillId="0" borderId="237"/>
    <xf numFmtId="0" fontId="15" fillId="0" borderId="237"/>
    <xf numFmtId="0" fontId="19" fillId="0" borderId="237"/>
  </cellStyleXfs>
  <cellXfs count="108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1" fontId="3" fillId="0" borderId="37" xfId="0" applyNumberFormat="true" applyFont="true" applyFill="true" applyBorder="true" applyAlignment="true">
      <alignment horizontal="center" vertical="center"/>
    </xf>
    <xf numFmtId="1" fontId="0" fillId="0" borderId="0" xfId="0" applyNumberFormat="true" applyFill="true" applyBorder="true"/>
    <xf numFmtId="0" fontId="3" fillId="0" borderId="25"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0" fontId="0" fillId="0" borderId="23" xfId="0" applyBorder="true" applyAlignment="true">
      <alignment horizontal="left" vertical="center"/>
    </xf>
    <xf numFmtId="0" fontId="4" fillId="22"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10" fillId="25" borderId="48" xfId="3" applyFont="true" applyFill="true" applyBorder="true" applyAlignment="true">
      <alignment horizontal="center" textRotation="90"/>
    </xf>
    <xf numFmtId="0" fontId="4" fillId="18"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4"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10" fillId="26" borderId="52" xfId="3" applyFont="true" applyFill="true" applyBorder="true" applyAlignment="true">
      <alignment horizontal="center" textRotation="90"/>
    </xf>
    <xf numFmtId="0" fontId="4" fillId="19"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0" fillId="27" borderId="55" xfId="3" applyFont="true" applyFill="true" applyBorder="true" applyAlignment="true">
      <alignment horizontal="center" textRotation="90"/>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0" fontId="4" fillId="2" borderId="64" xfId="0" applyFont="true" applyFill="true" applyBorder="true" applyAlignment="true">
      <alignment vertical="center"/>
    </xf>
    <xf numFmtId="0" fontId="4" fillId="0" borderId="64" xfId="0" applyFont="true" applyFill="true" applyBorder="true" applyAlignment="true">
      <alignment vertical="center"/>
    </xf>
    <xf numFmtId="0" fontId="4" fillId="2" borderId="64" xfId="0" applyFont="true" applyFill="true" applyBorder="true" applyAlignment="true">
      <alignment horizontal="left" vertical="center"/>
    </xf>
    <xf numFmtId="164" fontId="3" fillId="2" borderId="64" xfId="0" applyNumberFormat="true" applyFont="true" applyFill="true" applyBorder="true" applyAlignment="true">
      <alignment horizontal="center" vertical="center"/>
    </xf>
    <xf numFmtId="164" fontId="3" fillId="0" borderId="64" xfId="0" applyNumberFormat="true" applyFont="true" applyFill="true" applyBorder="true" applyAlignment="true">
      <alignment horizontal="center" vertical="center"/>
    </xf>
    <xf numFmtId="0" fontId="3" fillId="2" borderId="64" xfId="0" applyFont="true" applyFill="true" applyBorder="true" applyAlignment="true">
      <alignment horizontal="center"/>
    </xf>
    <xf numFmtId="0" fontId="3" fillId="2" borderId="64" xfId="0" applyFont="true" applyFill="true" applyBorder="true" applyAlignment="true">
      <alignment horizontal="center" vertical="center"/>
    </xf>
    <xf numFmtId="0" fontId="3" fillId="0" borderId="64" xfId="0" applyFont="true" applyBorder="true" applyAlignment="true">
      <alignment horizontal="center" vertical="center" wrapText="true"/>
    </xf>
    <xf numFmtId="1" fontId="3" fillId="0" borderId="64" xfId="0" applyNumberFormat="true" applyFont="true" applyFill="true" applyBorder="true" applyAlignment="true">
      <alignment horizontal="center" vertical="center"/>
    </xf>
    <xf numFmtId="0" fontId="1" fillId="0" borderId="64" xfId="0" applyFont="true" applyBorder="true" applyAlignment="true">
      <alignment horizontal="center"/>
    </xf>
    <xf numFmtId="1" fontId="1" fillId="0" borderId="64" xfId="0" applyNumberFormat="true" applyFont="true" applyBorder="true" applyAlignment="true">
      <alignment horizontal="center"/>
    </xf>
    <xf numFmtId="1" fontId="3" fillId="2" borderId="64" xfId="0" applyNumberFormat="true" applyFont="true" applyFill="true" applyBorder="true" applyAlignment="true">
      <alignment horizontal="center" vertical="center"/>
    </xf>
    <xf numFmtId="0" fontId="6" fillId="2" borderId="23" xfId="0" applyFont="true" applyFill="true" applyBorder="true" applyAlignment="true">
      <alignment horizontal="left" vertical="center"/>
    </xf>
    <xf numFmtId="1" fontId="1" fillId="2" borderId="2" xfId="0" applyNumberFormat="true" applyFont="true" applyFill="true" applyBorder="true" applyAlignment="true">
      <alignment horizontal="center"/>
    </xf>
    <xf numFmtId="1" fontId="1" fillId="2" borderId="24" xfId="0" applyNumberFormat="true" applyFont="true" applyFill="true" applyBorder="true" applyAlignment="true">
      <alignment horizontal="center"/>
    </xf>
    <xf numFmtId="1" fontId="3" fillId="2" borderId="28" xfId="0" applyNumberFormat="true"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0" fontId="1" fillId="2" borderId="2" xfId="0" applyFont="true" applyFill="true" applyBorder="true" applyAlignment="true">
      <alignment horizontal="center"/>
    </xf>
    <xf numFmtId="1" fontId="1" fillId="2" borderId="2" xfId="0" applyNumberFormat="true" applyFont="true" applyFill="true" applyBorder="true" applyAlignment="true">
      <alignment horizontal="center" vertical="center"/>
    </xf>
    <xf numFmtId="1" fontId="1" fillId="2" borderId="24" xfId="0" applyNumberFormat="true" applyFont="true" applyFill="true" applyBorder="true" applyAlignment="true">
      <alignment horizontal="center" vertical="center"/>
    </xf>
    <xf numFmtId="1" fontId="1" fillId="2" borderId="28" xfId="0" applyNumberFormat="true" applyFont="true" applyFill="true" applyBorder="true"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64" xfId="0" applyFont="true" applyBorder="true" applyAlignment="true">
      <alignment horizontal="left" vertical="center" wrapText="true"/>
    </xf>
    <xf numFmtId="0" fontId="4" fillId="0" borderId="64" xfId="0" applyFont="true" applyBorder="true" applyAlignment="true">
      <alignment vertical="center"/>
    </xf>
    <xf numFmtId="164" fontId="3" fillId="0" borderId="64" xfId="0" applyNumberFormat="true" applyFont="true" applyBorder="true" applyAlignment="true">
      <alignment horizontal="center" vertical="center"/>
    </xf>
    <xf numFmtId="164" fontId="3" fillId="0" borderId="24" xfId="0" applyNumberFormat="true" applyFont="true" applyBorder="true" applyAlignment="true">
      <alignment horizontal="center" vertical="center"/>
    </xf>
    <xf numFmtId="164" fontId="1" fillId="0" borderId="64" xfId="0" applyNumberFormat="true" applyFont="true" applyBorder="true" applyAlignment="true">
      <alignment horizontal="center" vertical="center"/>
    </xf>
    <xf numFmtId="164" fontId="3" fillId="0" borderId="13" xfId="0" applyNumberFormat="true" applyFont="true" applyBorder="true" applyAlignment="true">
      <alignment horizontal="center" vertical="center"/>
    </xf>
    <xf numFmtId="1" fontId="3" fillId="0" borderId="64" xfId="0" applyNumberFormat="true" applyFont="true" applyBorder="true" applyAlignment="true">
      <alignment horizontal="center" vertical="center"/>
    </xf>
    <xf numFmtId="0" fontId="3" fillId="0" borderId="28"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3" fillId="0" borderId="36" xfId="0" applyFont="true" applyBorder="true" applyAlignment="true">
      <alignment horizontal="left" vertical="center" wrapText="true"/>
    </xf>
    <xf numFmtId="1" fontId="66" fillId="30" borderId="65" xfId="0" applyNumberFormat="true" applyFont="true" applyFill="true" applyBorder="true" applyAlignment="true" applyProtection="true">
      <alignment horizontal="center" vertical="center"/>
    </xf>
    <xf numFmtId="1" fontId="67" fillId="31" borderId="66" xfId="0" applyNumberFormat="true" applyFont="true" applyFill="true" applyBorder="true" applyAlignment="true" applyProtection="true">
      <alignment horizontal="center" vertical="center"/>
    </xf>
    <xf numFmtId="164"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77" fillId="41" borderId="71" xfId="0" applyNumberFormat="true" applyFont="true" applyFill="true" applyBorder="true" applyAlignment="true" applyProtection="true">
      <alignment horizontal="center" vertical="center"/>
    </xf>
    <xf numFmtId="0" fontId="19" fillId="0" borderId="72" xfId="12"/>
    <xf numFmtId="0" fontId="3" fillId="4" borderId="72" xfId="14" applyFont="true" applyFill="true" applyBorder="true" applyAlignment="true">
      <alignment horizontal="center"/>
    </xf>
    <xf numFmtId="0" fontId="3" fillId="28" borderId="72" xfId="14" applyFont="true" applyFill="true" applyBorder="true" applyAlignment="true">
      <alignment horizontal="center"/>
    </xf>
    <xf numFmtId="0" fontId="31" fillId="2" borderId="44" xfId="14" applyFont="true" applyFill="true" applyBorder="true" applyAlignment="true">
      <alignment horizontal="left"/>
    </xf>
    <xf numFmtId="0" fontId="31" fillId="2" borderId="39" xfId="14" applyFont="true" applyFill="true" applyBorder="true" applyAlignment="true">
      <alignment horizontal="center"/>
    </xf>
    <xf numFmtId="0" fontId="31" fillId="2" borderId="72" xfId="14" applyFont="true" applyFill="true" applyBorder="true" applyAlignment="true">
      <alignment horizontal="center"/>
    </xf>
    <xf numFmtId="0" fontId="31" fillId="2" borderId="39" xfId="14" applyFont="true" applyFill="true" applyBorder="true" applyAlignment="true">
      <alignment horizontal="center" wrapText="true"/>
    </xf>
    <xf numFmtId="0" fontId="4" fillId="4" borderId="39" xfId="14" applyFont="true" applyFill="true" applyBorder="true" applyAlignment="true">
      <alignment horizontal="center" textRotation="90" wrapText="true"/>
    </xf>
    <xf numFmtId="0" fontId="4" fillId="28" borderId="39" xfId="14" applyFont="true" applyFill="true" applyBorder="true" applyAlignment="true">
      <alignment horizontal="center" textRotation="90" wrapText="true"/>
    </xf>
    <xf numFmtId="0" fontId="31" fillId="4" borderId="39" xfId="14" applyFont="true" applyFill="true" applyBorder="true" applyAlignment="true">
      <alignment horizontal="center" textRotation="90" wrapText="true"/>
    </xf>
    <xf numFmtId="0" fontId="3" fillId="2" borderId="57" xfId="14" applyFont="true" applyFill="true" applyBorder="true" applyAlignment="true">
      <alignment horizontal="right"/>
    </xf>
    <xf numFmtId="0" fontId="19" fillId="0" borderId="72" xfId="12" applyFill="true"/>
    <xf numFmtId="0" fontId="19" fillId="0" borderId="72" xfId="12" applyAlignment="true">
      <alignment horizontal="left"/>
    </xf>
    <xf numFmtId="0" fontId="19" fillId="0" borderId="72" xfId="12" applyAlignment="true">
      <alignment horizontal="center"/>
    </xf>
    <xf numFmtId="0" fontId="19" fillId="0" borderId="72" xfId="12" applyAlignment="true">
      <alignment horizontal="right"/>
    </xf>
    <xf numFmtId="0" fontId="7" fillId="0" borderId="1" xfId="12" applyFont="true" applyFill="true" applyBorder="true"/>
    <xf numFmtId="0" fontId="7" fillId="0" borderId="72" xfId="12" applyFont="true" applyFill="true" applyBorder="true"/>
    <xf numFmtId="0" fontId="19" fillId="0" borderId="3" xfId="12" applyFill="true" applyBorder="true"/>
    <xf numFmtId="0" fontId="7" fillId="0" borderId="72" xfId="12" applyFont="true" applyFill="true"/>
    <xf numFmtId="0" fontId="33" fillId="0" borderId="72" xfId="12" applyFont="true" applyFill="true"/>
    <xf numFmtId="0" fontId="33" fillId="0" borderId="1" xfId="12" applyFont="true" applyFill="true" applyBorder="true"/>
    <xf numFmtId="0" fontId="33" fillId="0" borderId="3" xfId="12" applyFont="true" applyFill="true" applyBorder="true"/>
    <xf numFmtId="0" fontId="33" fillId="0" borderId="72" xfId="12" applyFont="true"/>
    <xf numFmtId="0" fontId="3" fillId="44" borderId="40" xfId="14" applyFont="true" applyFill="true" applyBorder="true" applyAlignment="true">
      <alignment horizontal="center"/>
    </xf>
    <xf numFmtId="0" fontId="10" fillId="42" borderId="89" xfId="14" applyFont="true" applyFill="true" applyBorder="true" applyAlignment="true">
      <alignment vertical="center" textRotation="90" wrapText="true"/>
    </xf>
    <xf numFmtId="0" fontId="3" fillId="45" borderId="41" xfId="14" applyFont="true" applyFill="true" applyBorder="true" applyAlignment="true">
      <alignment horizontal="center"/>
    </xf>
    <xf numFmtId="0" fontId="3" fillId="44" borderId="72" xfId="14" applyFont="true" applyFill="true" applyBorder="true" applyAlignment="true">
      <alignment horizontal="center"/>
    </xf>
    <xf numFmtId="0" fontId="10" fillId="43" borderId="89" xfId="14" applyFont="true" applyFill="true" applyBorder="true" applyAlignment="true">
      <alignment vertical="center" textRotation="90" wrapText="true"/>
    </xf>
    <xf numFmtId="0" fontId="3" fillId="45" borderId="72" xfId="14" applyFont="true" applyFill="true" applyBorder="true" applyAlignment="true">
      <alignment horizontal="center"/>
    </xf>
    <xf numFmtId="0" fontId="10" fillId="27" borderId="89" xfId="14" applyFont="true" applyFill="true" applyBorder="true" applyAlignment="true">
      <alignment vertical="center" textRotation="90" wrapText="true"/>
    </xf>
    <xf numFmtId="0" fontId="4" fillId="44" borderId="42" xfId="14" applyFont="true" applyFill="true" applyBorder="true" applyAlignment="true">
      <alignment horizontal="center" textRotation="90" wrapText="true"/>
    </xf>
    <xf numFmtId="0" fontId="10" fillId="42" borderId="90" xfId="14" applyFont="true" applyFill="true" applyBorder="true" applyAlignment="true">
      <alignment horizontal="center" textRotation="90" wrapText="true"/>
    </xf>
    <xf numFmtId="0" fontId="31" fillId="45" borderId="43" xfId="14" applyFont="true" applyFill="true" applyBorder="true" applyAlignment="true">
      <alignment horizontal="center" textRotation="90" wrapText="true"/>
    </xf>
    <xf numFmtId="0" fontId="4" fillId="44" borderId="39" xfId="14" applyFont="true" applyFill="true" applyBorder="true" applyAlignment="true">
      <alignment horizontal="center" textRotation="90" wrapText="true"/>
    </xf>
    <xf numFmtId="0" fontId="10" fillId="43" borderId="90" xfId="14" applyFont="true" applyFill="true" applyBorder="true" applyAlignment="true">
      <alignment horizontal="center" textRotation="90" wrapText="true"/>
    </xf>
    <xf numFmtId="0" fontId="31" fillId="45" borderId="39" xfId="14" applyFont="true" applyFill="true" applyBorder="true" applyAlignment="true">
      <alignment horizontal="center" textRotation="90" wrapText="true"/>
    </xf>
    <xf numFmtId="0" fontId="10" fillId="27" borderId="90" xfId="14" applyFont="true" applyFill="true" applyBorder="true" applyAlignment="true">
      <alignment horizontal="center" textRotation="90" wrapText="true"/>
    </xf>
    <xf numFmtId="164" fontId="3" fillId="44" borderId="40" xfId="14" applyNumberFormat="true" applyFont="true" applyFill="true" applyBorder="true" applyAlignment="true">
      <alignment horizontal="center"/>
    </xf>
    <xf numFmtId="164" fontId="8" fillId="42" borderId="89" xfId="14" applyNumberFormat="true" applyFont="true" applyFill="true" applyBorder="true" applyAlignment="true">
      <alignment horizontal="center" wrapText="true"/>
    </xf>
    <xf numFmtId="164" fontId="3" fillId="45" borderId="41" xfId="14" applyNumberFormat="true" applyFont="true" applyFill="true" applyBorder="true" applyAlignment="true">
      <alignment horizontal="center"/>
    </xf>
    <xf numFmtId="164" fontId="8" fillId="43" borderId="89" xfId="14" applyNumberFormat="true" applyFont="true" applyFill="true" applyBorder="true" applyAlignment="true">
      <alignment horizontal="center" wrapText="true"/>
    </xf>
    <xf numFmtId="164" fontId="8" fillId="27" borderId="89"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10" fillId="42" borderId="48"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10" fillId="25" borderId="32" xfId="0" applyFont="true" applyFill="true" applyBorder="true" applyAlignment="true">
      <alignment horizontal="left" vertical="center" wrapText="true"/>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25" borderId="64" xfId="0" applyFont="true" applyFill="true" applyBorder="true" applyAlignment="true">
      <alignment vertical="center"/>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10" fillId="43" borderId="32" xfId="0" applyFont="true" applyFill="true" applyBorder="true" applyAlignment="true">
      <alignment horizontal="left" vertical="center" wrapText="true"/>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 fillId="43" borderId="64" xfId="0" applyFont="true" applyFill="true" applyBorder="true" applyAlignment="true">
      <alignmen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2" xfId="14" applyFont="true" applyFill="true"/>
    <xf numFmtId="0" fontId="11" fillId="2" borderId="72" xfId="14" applyFont="true" applyFill="true"/>
    <xf numFmtId="0" fontId="19" fillId="2" borderId="72" xfId="15" applyFill="true"/>
    <xf numFmtId="0" fontId="19" fillId="0" borderId="72" xfId="15"/>
    <xf numFmtId="0" fontId="20" fillId="2" borderId="72" xfId="14" applyFont="true" applyFill="true" applyAlignment="true">
      <alignment horizontal="center"/>
    </xf>
    <xf numFmtId="0" fontId="19" fillId="2" borderId="72" xfId="15" applyFont="true" applyFill="true"/>
    <xf numFmtId="0" fontId="38" fillId="2" borderId="72" xfId="14" applyFont="true" applyFill="true" applyAlignment="true">
      <alignment horizontal="center" vertical="center" wrapText="true"/>
    </xf>
    <xf numFmtId="0" fontId="7" fillId="2" borderId="72" xfId="14" applyFont="true" applyFill="true" applyAlignment="true">
      <alignment horizontal="left" indent="1"/>
    </xf>
    <xf numFmtId="0" fontId="47" fillId="2" borderId="72" xfId="14" applyFont="true" applyFill="true" applyAlignment="true">
      <alignment horizontal="center" vertical="center" wrapText="true"/>
    </xf>
    <xf numFmtId="0" fontId="21" fillId="2" borderId="72" xfId="14" applyFont="true" applyFill="true" applyAlignment="true">
      <alignment horizontal="center"/>
    </xf>
    <xf numFmtId="0" fontId="48" fillId="2" borderId="72" xfId="14" applyFont="true" applyFill="true" applyAlignment="true">
      <alignment horizontal="center"/>
    </xf>
    <xf numFmtId="0" fontId="65" fillId="41" borderId="72" xfId="13" applyNumberFormat="true" applyFont="true" applyFill="true" applyBorder="true" applyAlignment="true" applyProtection="true">
      <alignment horizontal="center"/>
    </xf>
    <xf numFmtId="0" fontId="19" fillId="2" borderId="72" xfId="15" applyFill="true" applyBorder="true"/>
    <xf numFmtId="0" fontId="11" fillId="2" borderId="72" xfId="14" applyFont="true" applyFill="true" applyBorder="true"/>
    <xf numFmtId="0" fontId="6" fillId="2" borderId="72" xfId="14" applyFont="true" applyFill="true" applyBorder="true" applyAlignment="true">
      <alignment horizontal="center"/>
    </xf>
    <xf numFmtId="0" fontId="28" fillId="2" borderId="72" xfId="14" applyFont="true" applyFill="true" applyBorder="true" applyAlignment="true">
      <alignment horizontal="center"/>
    </xf>
    <xf numFmtId="0" fontId="49" fillId="2" borderId="72" xfId="14" applyFont="true" applyFill="true" applyBorder="true"/>
    <xf numFmtId="0" fontId="51" fillId="2" borderId="72" xfId="16" applyFont="true" applyFill="true" applyBorder="true" applyAlignment="true">
      <alignment horizontal="center"/>
    </xf>
    <xf numFmtId="0" fontId="51" fillId="2" borderId="72" xfId="17" applyFont="true" applyFill="true" applyBorder="true" applyAlignment="true">
      <alignment horizontal="center"/>
    </xf>
    <xf numFmtId="0" fontId="23" fillId="2" borderId="72" xfId="16" applyFont="true" applyFill="true" applyBorder="true" applyAlignment="true">
      <alignment horizontal="center"/>
    </xf>
    <xf numFmtId="0" fontId="27" fillId="2" borderId="72" xfId="14" applyFont="true" applyFill="true" applyBorder="true" applyAlignment="true">
      <alignment horizontal="center"/>
    </xf>
    <xf numFmtId="0" fontId="52" fillId="2" borderId="72" xfId="14" applyFont="true" applyFill="true" applyBorder="true"/>
    <xf numFmtId="0" fontId="53" fillId="2" borderId="72" xfId="16" applyFont="true" applyFill="true" applyBorder="true" applyAlignment="true">
      <alignment horizontal="center"/>
    </xf>
    <xf numFmtId="0" fontId="54" fillId="2" borderId="72" xfId="14" applyFont="true" applyFill="true" applyBorder="true"/>
    <xf numFmtId="0" fontId="55" fillId="2" borderId="72" xfId="14" applyFont="true" applyFill="true" applyBorder="true"/>
    <xf numFmtId="0" fontId="56" fillId="2" borderId="72" xfId="14" applyFont="true" applyFill="true" applyBorder="true"/>
    <xf numFmtId="0" fontId="57" fillId="2" borderId="72" xfId="16" applyFont="true" applyFill="true" applyBorder="true" applyAlignment="true">
      <alignment horizontal="center"/>
    </xf>
    <xf numFmtId="0" fontId="58" fillId="2" borderId="72" xfId="18" applyFill="true">
      <alignment horizontal="center" vertical="center"/>
    </xf>
    <xf numFmtId="0" fontId="59" fillId="46" borderId="72" xfId="18" applyFont="true" applyFill="true">
      <alignment horizontal="center" vertical="center"/>
    </xf>
    <xf numFmtId="0" fontId="2" fillId="2" borderId="72" xfId="14" applyFont="true" applyFill="true"/>
    <xf numFmtId="0" fontId="24" fillId="2" borderId="72" xfId="14" applyFont="true" applyFill="true" applyAlignment="true">
      <alignment horizontal="left" indent="1"/>
    </xf>
    <xf numFmtId="0" fontId="23" fillId="2" borderId="72" xfId="16" applyFont="true" applyFill="true" applyAlignment="true">
      <alignment horizontal="left" indent="1"/>
    </xf>
    <xf numFmtId="0" fontId="25" fillId="2" borderId="72" xfId="14" applyFont="true" applyFill="true" applyAlignment="true">
      <alignment horizontal="left" indent="1"/>
    </xf>
    <xf numFmtId="0" fontId="23" fillId="2" borderId="72" xfId="16" applyFont="true" applyFill="true" applyAlignment="true">
      <alignment horizontal="left" indent="2"/>
    </xf>
    <xf numFmtId="0" fontId="33" fillId="0" borderId="72" xfId="15" applyFont="true"/>
    <xf numFmtId="0" fontId="82" fillId="2" borderId="72"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43" borderId="16" xfId="0" applyFont="true" applyFill="true" applyBorder="true" applyAlignment="true">
      <alignment vertical="center"/>
    </xf>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0" fillId="27" borderId="16"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27" borderId="20"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4"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2" xfId="12" applyFont="true" applyFill="true" applyAlignment="true">
      <alignment horizontal="left"/>
    </xf>
    <xf numFmtId="0" fontId="3" fillId="2" borderId="72" xfId="14" applyFont="true" applyFill="true" applyAlignment="true">
      <alignment horizontal="left"/>
    </xf>
    <xf numFmtId="0" fontId="3" fillId="2" borderId="72" xfId="14" applyFont="true" applyFill="true" applyAlignment="true">
      <alignment horizontal="center"/>
    </xf>
    <xf numFmtId="1" fontId="3" fillId="2" borderId="72" xfId="14" applyNumberFormat="true" applyFont="true" applyFill="true"/>
    <xf numFmtId="164" fontId="3" fillId="4" borderId="72" xfId="14" applyNumberFormat="true" applyFont="true" applyFill="true" applyAlignment="true">
      <alignment horizontal="center"/>
    </xf>
    <xf numFmtId="164" fontId="3" fillId="28" borderId="72" xfId="14" applyNumberFormat="true" applyFont="true" applyFill="true" applyAlignment="true">
      <alignment horizontal="center"/>
    </xf>
    <xf numFmtId="164" fontId="3" fillId="44" borderId="72" xfId="14" applyNumberFormat="true" applyFont="true" applyFill="true" applyAlignment="true">
      <alignment horizontal="center"/>
    </xf>
    <xf numFmtId="0" fontId="3" fillId="2" borderId="72" xfId="14" applyFont="true" applyFill="true" applyAlignment="true">
      <alignment horizontal="right"/>
    </xf>
    <xf numFmtId="0" fontId="3" fillId="2" borderId="39" xfId="14" applyFont="true" applyFill="true" applyBorder="true" applyAlignment="true">
      <alignment horizontal="left"/>
    </xf>
    <xf numFmtId="0" fontId="3" fillId="2" borderId="39" xfId="14" applyFont="true" applyFill="true" applyBorder="true" applyAlignment="true">
      <alignment horizontal="center"/>
    </xf>
    <xf numFmtId="0" fontId="3" fillId="2" borderId="39" xfId="14" applyFont="true" applyFill="true" applyBorder="true" applyAlignment="true">
      <alignment horizontal="right"/>
    </xf>
    <xf numFmtId="1" fontId="3" fillId="2" borderId="39" xfId="14" applyNumberFormat="true" applyFont="true" applyFill="true" applyBorder="true"/>
    <xf numFmtId="164" fontId="3" fillId="44" borderId="42" xfId="14" applyNumberFormat="true" applyFont="true" applyFill="true" applyBorder="true" applyAlignment="true">
      <alignment horizontal="center"/>
    </xf>
    <xf numFmtId="164" fontId="3" fillId="4" borderId="39"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28" borderId="39" xfId="14" applyNumberFormat="true" applyFont="true" applyFill="true" applyBorder="true" applyAlignment="true">
      <alignment horizontal="center"/>
    </xf>
    <xf numFmtId="164" fontId="3" fillId="45" borderId="43" xfId="14" applyNumberFormat="true" applyFont="true" applyFill="true" applyBorder="true" applyAlignment="true">
      <alignment horizontal="center"/>
    </xf>
    <xf numFmtId="164" fontId="3" fillId="44" borderId="39"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68" fillId="32" borderId="71" xfId="0" applyNumberFormat="true" applyFont="true" applyFill="true" applyBorder="true" applyAlignment="true" applyProtection="true">
      <alignment horizontal="center" vertical="center"/>
    </xf>
    <xf numFmtId="164" fontId="69" fillId="33" borderId="71" xfId="0" applyNumberFormat="true" applyFont="true" applyFill="true" applyBorder="true" applyAlignment="true" applyProtection="true">
      <alignment horizontal="center" vertical="center"/>
    </xf>
    <xf numFmtId="0" fontId="70" fillId="34" borderId="71" xfId="0" applyNumberFormat="true" applyFont="true" applyFill="true" applyBorder="true" applyAlignment="true" applyProtection="true">
      <alignment horizontal="center" vertical="center"/>
    </xf>
    <xf numFmtId="0" fontId="71" fillId="35" borderId="71" xfId="0" applyNumberFormat="true" applyFont="true" applyFill="true" applyBorder="true" applyAlignment="true" applyProtection="true">
      <alignment horizontal="center" vertical="center"/>
    </xf>
    <xf numFmtId="0" fontId="72" fillId="36" borderId="71"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2"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3" fillId="2" borderId="72" xfId="16" applyFont="true" applyFill="true" applyBorder="true" applyAlignment="true">
      <alignment horizontal="center"/>
    </xf>
    <xf numFmtId="0" fontId="84" fillId="2" borderId="72" xfId="16" applyFont="true" applyFill="true" applyBorder="true" applyAlignment="true">
      <alignment horizontal="center"/>
    </xf>
    <xf numFmtId="0" fontId="85" fillId="2" borderId="72"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7" borderId="91" xfId="0" applyFont="true" applyFill="true" applyBorder="true" applyAlignment="true">
      <alignment horizontal="center" vertical="center" wrapText="true"/>
    </xf>
    <xf numFmtId="0" fontId="3" fillId="48" borderId="91"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0" fillId="0" borderId="92"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2" xfId="12" applyBorder="true"/>
    <xf numFmtId="0" fontId="3" fillId="2" borderId="92" xfId="14" applyFont="true" applyFill="true" applyBorder="true" applyAlignment="true">
      <alignment horizontal="left"/>
    </xf>
    <xf numFmtId="0" fontId="3" fillId="2" borderId="92" xfId="14" applyFont="true" applyFill="true" applyBorder="true" applyAlignment="true">
      <alignment horizontal="center"/>
    </xf>
    <xf numFmtId="0" fontId="3" fillId="2" borderId="92" xfId="14" applyFont="true" applyFill="true" applyBorder="true" applyAlignment="true">
      <alignment horizontal="right"/>
    </xf>
    <xf numFmtId="1" fontId="3" fillId="2" borderId="92" xfId="14" applyNumberFormat="true" applyFont="true" applyFill="true" applyBorder="true"/>
    <xf numFmtId="164" fontId="3" fillId="4" borderId="92" xfId="14" applyNumberFormat="true" applyFont="true" applyFill="true" applyBorder="true" applyAlignment="true">
      <alignment horizontal="center"/>
    </xf>
    <xf numFmtId="164" fontId="3" fillId="28" borderId="92" xfId="14" applyNumberFormat="true" applyFont="true" applyFill="true" applyBorder="true" applyAlignment="true">
      <alignment horizontal="center"/>
    </xf>
    <xf numFmtId="164" fontId="3" fillId="44" borderId="92" xfId="14" applyNumberFormat="true" applyFont="true" applyFill="true" applyBorder="true" applyAlignment="true">
      <alignment horizontal="center"/>
    </xf>
    <xf numFmtId="164" fontId="8" fillId="42" borderId="92" xfId="14" applyNumberFormat="true" applyFont="true" applyFill="true" applyBorder="true" applyAlignment="true">
      <alignment horizontal="center" wrapText="true"/>
    </xf>
    <xf numFmtId="164" fontId="3" fillId="45" borderId="92" xfId="14" applyNumberFormat="true" applyFont="true" applyFill="true" applyBorder="true" applyAlignment="true">
      <alignment horizontal="center"/>
    </xf>
    <xf numFmtId="164" fontId="8" fillId="43" borderId="92" xfId="14" applyNumberFormat="true" applyFont="true" applyFill="true" applyBorder="true" applyAlignment="true">
      <alignment horizontal="center" wrapText="true"/>
    </xf>
    <xf numFmtId="164" fontId="8" fillId="27" borderId="92" xfId="14" applyNumberFormat="true" applyFont="true" applyFill="true" applyBorder="true" applyAlignment="true">
      <alignment horizontal="center" wrapText="true"/>
    </xf>
    <xf numFmtId="0" fontId="19" fillId="0" borderId="92" xfId="12" applyBorder="true" applyAlignment="true">
      <alignment horizontal="left"/>
    </xf>
    <xf numFmtId="0" fontId="19" fillId="0" borderId="92" xfId="12" applyBorder="true" applyAlignment="true">
      <alignment horizontal="center"/>
    </xf>
    <xf numFmtId="0" fontId="19" fillId="0" borderId="92" xfId="12" applyBorder="true" applyAlignment="true">
      <alignment horizontal="right"/>
    </xf>
    <xf numFmtId="0" fontId="7" fillId="0" borderId="92" xfId="12" applyFont="true" applyFill="true" applyBorder="true"/>
    <xf numFmtId="0" fontId="19" fillId="0" borderId="92" xfId="12" applyFill="true" applyBorder="true"/>
    <xf numFmtId="0" fontId="33" fillId="0" borderId="92" xfId="12" applyFont="true" applyFill="true" applyBorder="true"/>
    <xf numFmtId="0" fontId="33" fillId="0" borderId="92" xfId="12" applyFont="true" applyBorder="true"/>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1" fontId="120" fillId="72" borderId="115" xfId="0" applyNumberFormat="true" applyFont="true" applyFill="true" applyBorder="true" applyAlignment="true" applyProtection="true">
      <alignment horizontal="center" vertical="center"/>
    </xf>
    <xf numFmtId="0" fontId="121" fillId="73" borderId="116" xfId="0" applyNumberFormat="true" applyFont="true" applyFill="true" applyBorder="true" applyAlignment="true" applyProtection="true">
      <alignment horizontal="center" vertical="center"/>
    </xf>
    <xf numFmtId="164" fontId="122" fillId="74" borderId="117" xfId="0" applyNumberFormat="true" applyFont="true" applyFill="true" applyBorder="true" applyAlignment="true" applyProtection="true">
      <alignment horizontal="center" vertical="center"/>
    </xf>
    <xf numFmtId="0" fontId="123" fillId="75" borderId="118" xfId="0" applyNumberFormat="true" applyFont="true" applyFill="true" applyBorder="true" applyAlignment="true" applyProtection="true">
      <alignment horizontal="center" vertical="center"/>
    </xf>
    <xf numFmtId="0" fontId="124" fillId="76" borderId="119" xfId="0" applyNumberFormat="true" applyFont="true" applyFill="true" applyBorder="true" applyAlignment="true" applyProtection="true">
      <alignment horizontal="center" vertical="center"/>
    </xf>
    <xf numFmtId="0" fontId="125" fillId="77" borderId="120" xfId="0" applyNumberFormat="true" applyFont="true" applyFill="true" applyBorder="true" applyAlignment="true" applyProtection="true">
      <alignment horizontal="center" vertical="center"/>
    </xf>
    <xf numFmtId="1" fontId="126" fillId="78" borderId="121" xfId="0" applyNumberFormat="true" applyFont="true" applyFill="true" applyBorder="true" applyAlignment="true" applyProtection="true">
      <alignment horizontal="center" vertical="center"/>
    </xf>
    <xf numFmtId="164" fontId="127" fillId="79" borderId="122" xfId="0" applyNumberFormat="true" applyFont="true" applyFill="true" applyBorder="true" applyAlignment="true" applyProtection="true">
      <alignment horizontal="center" vertical="center"/>
    </xf>
    <xf numFmtId="0" fontId="128" fillId="80" borderId="123" xfId="0" applyNumberFormat="true" applyFont="true" applyFill="true" applyBorder="true" applyAlignment="true" applyProtection="true">
      <alignment horizontal="center" vertical="center"/>
    </xf>
    <xf numFmtId="164" fontId="129" fillId="81" borderId="124" xfId="0" applyNumberFormat="true" applyFont="true" applyFill="true" applyBorder="true" applyAlignment="true" applyProtection="true">
      <alignment horizontal="center" vertical="center"/>
    </xf>
    <xf numFmtId="0" fontId="130" fillId="82" borderId="125" xfId="0" applyNumberFormat="true" applyFont="true" applyFill="true" applyBorder="true" applyAlignment="true" applyProtection="true">
      <alignment horizontal="center" vertical="center"/>
    </xf>
    <xf numFmtId="0" fontId="131" fillId="83" borderId="126" xfId="0" applyNumberFormat="true" applyFont="true" applyFill="true" applyBorder="true" applyAlignment="true" applyProtection="true">
      <alignment horizontal="center" vertical="center"/>
    </xf>
    <xf numFmtId="0" fontId="132" fillId="84" borderId="127" xfId="0" applyNumberFormat="true" applyFont="true" applyFill="true" applyBorder="true" applyAlignment="true" applyProtection="true">
      <alignment horizontal="center" vertical="center"/>
    </xf>
    <xf numFmtId="0" fontId="133" fillId="85" borderId="128" xfId="0" applyNumberFormat="true" applyFont="true" applyFill="true" applyBorder="true" applyAlignment="true" applyProtection="true">
      <alignment horizontal="center" vertical="center"/>
    </xf>
    <xf numFmtId="164" fontId="134" fillId="86" borderId="129" xfId="0" applyNumberFormat="true" applyFont="true" applyFill="true" applyBorder="true" applyAlignment="true" applyProtection="true">
      <alignment horizontal="center" vertical="center"/>
    </xf>
    <xf numFmtId="0" fontId="135" fillId="87" borderId="130" xfId="0" applyNumberFormat="true" applyFont="true" applyFill="true" applyBorder="true" applyAlignment="true" applyProtection="true">
      <alignment horizontal="center" vertical="center"/>
    </xf>
    <xf numFmtId="0" fontId="136" fillId="88" borderId="131" xfId="0" applyNumberFormat="true" applyFont="true" applyFill="true" applyBorder="true" applyAlignment="true" applyProtection="true">
      <alignment horizontal="center" vertical="center"/>
    </xf>
    <xf numFmtId="0" fontId="137" fillId="89" borderId="132" xfId="0" applyNumberFormat="true" applyFont="true" applyFill="true" applyBorder="true" applyAlignment="true" applyProtection="true">
      <alignment horizontal="center" vertical="center"/>
    </xf>
    <xf numFmtId="0" fontId="138" fillId="90" borderId="133" xfId="0" applyNumberFormat="true" applyFont="true" applyFill="true" applyBorder="true" applyAlignment="true" applyProtection="true">
      <alignment horizontal="center" vertical="center"/>
    </xf>
    <xf numFmtId="164" fontId="139" fillId="91" borderId="134" xfId="0" applyNumberFormat="true" applyFont="true" applyFill="true" applyBorder="true" applyAlignment="true" applyProtection="true">
      <alignment horizontal="center" vertical="center"/>
    </xf>
    <xf numFmtId="0" fontId="140" fillId="92" borderId="135" xfId="0" applyNumberFormat="true" applyFont="true" applyFill="true" applyBorder="true" applyAlignment="true" applyProtection="true">
      <alignment horizontal="center" vertical="center"/>
    </xf>
    <xf numFmtId="0" fontId="141" fillId="93" borderId="136" xfId="0" applyNumberFormat="true" applyFont="true" applyFill="true" applyBorder="true" applyAlignment="true" applyProtection="true">
      <alignment horizontal="center" vertical="center"/>
    </xf>
    <xf numFmtId="0" fontId="142" fillId="94" borderId="137" xfId="0" applyNumberFormat="true" applyFont="true" applyFill="true" applyBorder="true" applyAlignment="true" applyProtection="true">
      <alignment horizontal="center" vertical="center"/>
    </xf>
    <xf numFmtId="0" fontId="143" fillId="95" borderId="138" xfId="0" applyNumberFormat="true" applyFont="true" applyFill="true" applyBorder="true" applyAlignment="true" applyProtection="true">
      <alignment horizontal="center" vertical="center"/>
    </xf>
    <xf numFmtId="164" fontId="144" fillId="96" borderId="139" xfId="0" applyNumberFormat="true" applyFont="true" applyFill="true" applyBorder="true" applyAlignment="true" applyProtection="true">
      <alignment horizontal="center" vertical="center"/>
    </xf>
    <xf numFmtId="0" fontId="145" fillId="97" borderId="140" xfId="0" applyNumberFormat="true" applyFont="true" applyFill="true" applyBorder="true" applyAlignment="true" applyProtection="true">
      <alignment horizontal="center" vertical="center"/>
    </xf>
    <xf numFmtId="0" fontId="146" fillId="98" borderId="141" xfId="0" applyNumberFormat="true" applyFont="true" applyFill="true" applyBorder="true" applyAlignment="true" applyProtection="true">
      <alignment horizontal="center" vertical="center"/>
    </xf>
    <xf numFmtId="0" fontId="147" fillId="99" borderId="142" xfId="0" applyNumberFormat="true" applyFont="true" applyFill="true" applyBorder="true" applyAlignment="true" applyProtection="true">
      <alignment horizontal="center" vertical="center"/>
    </xf>
    <xf numFmtId="0" fontId="148" fillId="100" borderId="143" xfId="0" applyNumberFormat="true" applyFont="true" applyFill="true" applyBorder="true" applyAlignment="true" applyProtection="true">
      <alignment horizontal="center" vertical="center"/>
    </xf>
    <xf numFmtId="164" fontId="149" fillId="101" borderId="144" xfId="0" applyNumberFormat="true" applyFont="true" applyFill="true" applyBorder="true" applyAlignment="true" applyProtection="true">
      <alignment horizontal="center" vertical="center"/>
    </xf>
    <xf numFmtId="0" fontId="150" fillId="102" borderId="145" xfId="0" applyNumberFormat="true" applyFont="true" applyFill="true" applyBorder="true" applyAlignment="true" applyProtection="true">
      <alignment horizontal="center" vertical="center"/>
    </xf>
    <xf numFmtId="0" fontId="151" fillId="103" borderId="146" xfId="0" applyNumberFormat="true" applyFont="true" applyFill="true" applyBorder="true" applyAlignment="true" applyProtection="true">
      <alignment horizontal="center" vertical="center"/>
    </xf>
    <xf numFmtId="0" fontId="152" fillId="104" borderId="147" xfId="0" applyNumberFormat="true" applyFont="true" applyFill="true" applyBorder="true" applyAlignment="true" applyProtection="true">
      <alignment horizontal="center" vertical="center"/>
    </xf>
    <xf numFmtId="0" fontId="153" fillId="105" borderId="148" xfId="0" applyNumberFormat="true" applyFont="true" applyFill="true" applyBorder="true" applyAlignment="true" applyProtection="true">
      <alignment horizontal="center" vertical="center"/>
    </xf>
    <xf numFmtId="164" fontId="154" fillId="106" borderId="149" xfId="0" applyNumberFormat="true" applyFont="true" applyFill="true" applyBorder="true" applyAlignment="true" applyProtection="true">
      <alignment horizontal="center" vertical="center"/>
    </xf>
    <xf numFmtId="0" fontId="155" fillId="107" borderId="150" xfId="0" applyNumberFormat="true" applyFont="true" applyFill="true" applyBorder="true" applyAlignment="true" applyProtection="true">
      <alignment horizontal="center" vertical="center"/>
    </xf>
    <xf numFmtId="0" fontId="156" fillId="108" borderId="151" xfId="0" applyNumberFormat="true" applyFont="true" applyFill="true" applyBorder="true" applyAlignment="true" applyProtection="true">
      <alignment horizontal="center" vertical="center"/>
    </xf>
    <xf numFmtId="0" fontId="157" fillId="109" borderId="152" xfId="0" applyNumberFormat="true" applyFont="true" applyFill="true" applyBorder="true" applyAlignment="true" applyProtection="true">
      <alignment horizontal="center" vertical="center"/>
    </xf>
    <xf numFmtId="0" fontId="158" fillId="110" borderId="153" xfId="0" applyNumberFormat="true" applyFont="true" applyFill="true" applyBorder="true" applyAlignment="true" applyProtection="true">
      <alignment horizontal="center" vertical="center"/>
    </xf>
    <xf numFmtId="164" fontId="159" fillId="111" borderId="154" xfId="0" applyNumberFormat="true" applyFont="true" applyFill="true" applyBorder="true" applyAlignment="true" applyProtection="true">
      <alignment horizontal="center" vertical="center"/>
    </xf>
    <xf numFmtId="0" fontId="160" fillId="112" borderId="155" xfId="0" applyNumberFormat="true" applyFont="true" applyFill="true" applyBorder="true" applyAlignment="true" applyProtection="true">
      <alignment horizontal="center" vertical="center"/>
    </xf>
    <xf numFmtId="0" fontId="161" fillId="113" borderId="156" xfId="0" applyNumberFormat="true" applyFont="true" applyFill="true" applyBorder="true" applyAlignment="true" applyProtection="true">
      <alignment horizontal="center" vertical="center"/>
    </xf>
    <xf numFmtId="0" fontId="162" fillId="114" borderId="157" xfId="0" applyNumberFormat="true" applyFont="true" applyFill="true" applyBorder="true" applyAlignment="true" applyProtection="true">
      <alignment horizontal="center" vertical="center"/>
    </xf>
    <xf numFmtId="0" fontId="163" fillId="115" borderId="158" xfId="0" applyNumberFormat="true" applyFont="true" applyFill="true" applyBorder="true" applyAlignment="true" applyProtection="true">
      <alignment horizontal="center" vertical="center"/>
    </xf>
    <xf numFmtId="164" fontId="164" fillId="116" borderId="159" xfId="0" applyNumberFormat="true" applyFont="true" applyFill="true" applyBorder="true" applyAlignment="true" applyProtection="true">
      <alignment horizontal="center" vertical="center"/>
    </xf>
    <xf numFmtId="0" fontId="165" fillId="117" borderId="160" xfId="0" applyNumberFormat="true" applyFont="true" applyFill="true" applyBorder="true" applyAlignment="true" applyProtection="true">
      <alignment horizontal="center" vertical="center"/>
    </xf>
    <xf numFmtId="0" fontId="166" fillId="118" borderId="161" xfId="0" applyNumberFormat="true" applyFont="true" applyFill="true" applyBorder="true" applyAlignment="true" applyProtection="true">
      <alignment horizontal="center" vertical="center"/>
    </xf>
    <xf numFmtId="0" fontId="167" fillId="119" borderId="162" xfId="0" applyNumberFormat="true" applyFont="true" applyFill="true" applyBorder="true" applyAlignment="true" applyProtection="true">
      <alignment horizontal="center" vertical="center"/>
    </xf>
    <xf numFmtId="0" fontId="168" fillId="120" borderId="163" xfId="0" applyNumberFormat="true" applyFont="true" applyFill="true" applyBorder="true" applyAlignment="true" applyProtection="true">
      <alignment horizontal="center" vertical="center"/>
    </xf>
    <xf numFmtId="164" fontId="169" fillId="121" borderId="164" xfId="0" applyNumberFormat="true" applyFont="true" applyFill="true" applyBorder="true" applyAlignment="true" applyProtection="true">
      <alignment horizontal="center" vertical="center"/>
    </xf>
    <xf numFmtId="0" fontId="170" fillId="122" borderId="165" xfId="0" applyNumberFormat="true" applyFont="true" applyFill="true" applyBorder="true" applyAlignment="true" applyProtection="true">
      <alignment horizontal="center" vertical="center"/>
    </xf>
    <xf numFmtId="0" fontId="171" fillId="123" borderId="166" xfId="0" applyNumberFormat="true" applyFont="true" applyFill="true" applyBorder="true" applyAlignment="true" applyProtection="true">
      <alignment horizontal="center" vertical="center"/>
    </xf>
    <xf numFmtId="0" fontId="172" fillId="124" borderId="167" xfId="0" applyNumberFormat="true" applyFont="true" applyFill="true" applyBorder="true" applyAlignment="true" applyProtection="true">
      <alignment horizontal="center" vertical="center"/>
    </xf>
    <xf numFmtId="0" fontId="173" fillId="125" borderId="168" xfId="0" applyNumberFormat="true" applyFont="true" applyFill="true" applyBorder="true" applyAlignment="true" applyProtection="true">
      <alignment horizontal="center" vertical="center"/>
    </xf>
    <xf numFmtId="164" fontId="174" fillId="126" borderId="169" xfId="0" applyNumberFormat="true" applyFont="true" applyFill="true" applyBorder="true" applyAlignment="true" applyProtection="true">
      <alignment horizontal="center" vertical="center"/>
    </xf>
    <xf numFmtId="0" fontId="175" fillId="127" borderId="170" xfId="0" applyNumberFormat="true" applyFont="true" applyFill="true" applyBorder="true" applyAlignment="true" applyProtection="true">
      <alignment horizontal="center" vertical="center"/>
    </xf>
    <xf numFmtId="0" fontId="176" fillId="128" borderId="171" xfId="0" applyNumberFormat="true" applyFont="true" applyFill="true" applyBorder="true" applyAlignment="true" applyProtection="true">
      <alignment horizontal="center" vertical="center"/>
    </xf>
    <xf numFmtId="0" fontId="177" fillId="129" borderId="172" xfId="0" applyNumberFormat="true" applyFont="true" applyFill="true" applyBorder="true" applyAlignment="true" applyProtection="true">
      <alignment horizontal="center" vertical="center"/>
    </xf>
    <xf numFmtId="0" fontId="178" fillId="130" borderId="173" xfId="0" applyNumberFormat="true" applyFont="true" applyFill="true" applyBorder="true" applyAlignment="true" applyProtection="true">
      <alignment horizontal="center" vertical="center"/>
    </xf>
    <xf numFmtId="164" fontId="179" fillId="131" borderId="174" xfId="0" applyNumberFormat="true" applyFont="true" applyFill="true" applyBorder="true" applyAlignment="true" applyProtection="true">
      <alignment horizontal="center" vertical="center"/>
    </xf>
    <xf numFmtId="0" fontId="180" fillId="132" borderId="175" xfId="0" applyNumberFormat="true" applyFont="true" applyFill="true" applyBorder="true" applyAlignment="true" applyProtection="true">
      <alignment horizontal="center" vertical="center"/>
    </xf>
    <xf numFmtId="0" fontId="181" fillId="133" borderId="176" xfId="0" applyNumberFormat="true" applyFont="true" applyFill="true" applyBorder="true" applyAlignment="true" applyProtection="true">
      <alignment horizontal="center" vertical="center"/>
    </xf>
    <xf numFmtId="0" fontId="182" fillId="134" borderId="177" xfId="0" applyNumberFormat="true" applyFont="true" applyFill="true" applyBorder="true" applyAlignment="true" applyProtection="true">
      <alignment horizontal="center" vertical="center"/>
    </xf>
    <xf numFmtId="0" fontId="183" fillId="135" borderId="178" xfId="0" applyNumberFormat="true" applyFont="true" applyFill="true" applyBorder="true" applyAlignment="true" applyProtection="true">
      <alignment horizontal="center" vertical="center"/>
    </xf>
    <xf numFmtId="164" fontId="184" fillId="136" borderId="179" xfId="0" applyNumberFormat="true" applyFont="true" applyFill="true" applyBorder="true" applyAlignment="true" applyProtection="true">
      <alignment horizontal="center" vertical="center"/>
    </xf>
    <xf numFmtId="0" fontId="185" fillId="137" borderId="180" xfId="0" applyNumberFormat="true" applyFont="true" applyFill="true" applyBorder="true" applyAlignment="true" applyProtection="true">
      <alignment horizontal="center" vertical="center"/>
    </xf>
    <xf numFmtId="0" fontId="186" fillId="138" borderId="181" xfId="0" applyNumberFormat="true" applyFont="true" applyFill="true" applyBorder="true" applyAlignment="true" applyProtection="true">
      <alignment horizontal="center" vertical="center"/>
    </xf>
    <xf numFmtId="0" fontId="187" fillId="139" borderId="182" xfId="0" applyNumberFormat="true" applyFont="true" applyFill="true" applyBorder="true" applyAlignment="true" applyProtection="true">
      <alignment horizontal="center" vertical="center"/>
    </xf>
    <xf numFmtId="0" fontId="188" fillId="140" borderId="183" xfId="0" applyNumberFormat="true" applyFont="true" applyFill="true" applyBorder="true" applyAlignment="true" applyProtection="true">
      <alignment horizontal="center" vertical="center"/>
    </xf>
    <xf numFmtId="164" fontId="189" fillId="141" borderId="184" xfId="0" applyNumberFormat="true" applyFont="true" applyFill="true" applyBorder="true" applyAlignment="true" applyProtection="true">
      <alignment horizontal="center" vertical="center"/>
    </xf>
    <xf numFmtId="0" fontId="190" fillId="142" borderId="185" xfId="0" applyNumberFormat="true" applyFont="true" applyFill="true" applyBorder="true" applyAlignment="true" applyProtection="true">
      <alignment horizontal="center" vertical="center"/>
    </xf>
    <xf numFmtId="0" fontId="191" fillId="143" borderId="186" xfId="0" applyNumberFormat="true" applyFont="true" applyFill="true" applyBorder="true" applyAlignment="true" applyProtection="true">
      <alignment horizontal="center" vertical="center"/>
    </xf>
    <xf numFmtId="0" fontId="192" fillId="144" borderId="187" xfId="0" applyNumberFormat="true" applyFont="true" applyFill="true" applyBorder="true" applyAlignment="true" applyProtection="true">
      <alignment horizontal="center" vertical="center"/>
    </xf>
    <xf numFmtId="0" fontId="193" fillId="145" borderId="188" xfId="0" applyNumberFormat="true" applyFont="true" applyFill="true" applyBorder="true" applyAlignment="true" applyProtection="true">
      <alignment horizontal="center" vertical="center"/>
    </xf>
    <xf numFmtId="164" fontId="194" fillId="146" borderId="189" xfId="0" applyNumberFormat="true" applyFont="true" applyFill="true" applyBorder="true" applyAlignment="true" applyProtection="true">
      <alignment horizontal="center" vertical="center"/>
    </xf>
    <xf numFmtId="0" fontId="195" fillId="147" borderId="190" xfId="0" applyNumberFormat="true" applyFont="true" applyFill="true" applyBorder="true" applyAlignment="true" applyProtection="true">
      <alignment horizontal="center" vertical="center"/>
    </xf>
    <xf numFmtId="0" fontId="196" fillId="148" borderId="191" xfId="0" applyNumberFormat="true" applyFont="true" applyFill="true" applyBorder="true" applyAlignment="true" applyProtection="true">
      <alignment horizontal="center" vertical="center"/>
    </xf>
    <xf numFmtId="0" fontId="197" fillId="149" borderId="192" xfId="0" applyNumberFormat="true" applyFont="true" applyFill="true" applyBorder="true" applyAlignment="true" applyProtection="true">
      <alignment horizontal="center" vertical="center"/>
    </xf>
    <xf numFmtId="0" fontId="198" fillId="150" borderId="193" xfId="0" applyNumberFormat="true" applyFont="true" applyFill="true" applyBorder="true" applyAlignment="true" applyProtection="true">
      <alignment horizontal="center" vertical="center"/>
    </xf>
    <xf numFmtId="164" fontId="199" fillId="151" borderId="194" xfId="0" applyNumberFormat="true" applyFont="true" applyFill="true" applyBorder="true" applyAlignment="true" applyProtection="true">
      <alignment horizontal="center" vertical="center"/>
    </xf>
    <xf numFmtId="0" fontId="200" fillId="152" borderId="195" xfId="0" applyNumberFormat="true" applyFont="true" applyFill="true" applyBorder="true" applyAlignment="true" applyProtection="true">
      <alignment horizontal="center" vertical="center"/>
    </xf>
    <xf numFmtId="0" fontId="201" fillId="153" borderId="196" xfId="0" applyNumberFormat="true" applyFont="true" applyFill="true" applyBorder="true" applyAlignment="true" applyProtection="true">
      <alignment horizontal="center" vertical="center"/>
    </xf>
    <xf numFmtId="0" fontId="202" fillId="154" borderId="197" xfId="0" applyNumberFormat="true" applyFont="true" applyFill="true" applyBorder="true" applyAlignment="true" applyProtection="true">
      <alignment horizontal="center" vertical="center"/>
    </xf>
    <xf numFmtId="0" fontId="203" fillId="155" borderId="198" xfId="0" applyNumberFormat="true" applyFont="true" applyFill="true" applyBorder="true" applyAlignment="true" applyProtection="true">
      <alignment horizontal="center" vertical="center"/>
    </xf>
    <xf numFmtId="164" fontId="204" fillId="156" borderId="199" xfId="0" applyNumberFormat="true" applyFont="true" applyFill="true" applyBorder="true" applyAlignment="true" applyProtection="true">
      <alignment horizontal="center" vertical="center"/>
    </xf>
    <xf numFmtId="0" fontId="205" fillId="157" borderId="200" xfId="0" applyNumberFormat="true" applyFont="true" applyFill="true" applyBorder="true" applyAlignment="true" applyProtection="true">
      <alignment horizontal="center" vertical="center"/>
    </xf>
    <xf numFmtId="0" fontId="206" fillId="158" borderId="201" xfId="0" applyNumberFormat="true" applyFont="true" applyFill="true" applyBorder="true" applyAlignment="true" applyProtection="true">
      <alignment horizontal="center" vertical="center"/>
    </xf>
    <xf numFmtId="0" fontId="207" fillId="159" borderId="202" xfId="0" applyNumberFormat="true" applyFont="true" applyFill="true" applyBorder="true" applyAlignment="true" applyProtection="true">
      <alignment horizontal="center" vertical="center"/>
    </xf>
    <xf numFmtId="0" fontId="208" fillId="160" borderId="203" xfId="0" applyNumberFormat="true" applyFont="true" applyFill="true" applyBorder="true" applyAlignment="true" applyProtection="true">
      <alignment horizontal="center" vertical="center"/>
    </xf>
    <xf numFmtId="164" fontId="209" fillId="161" borderId="204" xfId="0" applyNumberFormat="true" applyFont="true" applyFill="true" applyBorder="true" applyAlignment="true" applyProtection="true">
      <alignment horizontal="center" vertical="center"/>
    </xf>
    <xf numFmtId="0" fontId="210" fillId="162" borderId="205" xfId="0" applyNumberFormat="true" applyFont="true" applyFill="true" applyBorder="true" applyAlignment="true" applyProtection="true">
      <alignment horizontal="center" vertical="center"/>
    </xf>
    <xf numFmtId="0" fontId="211" fillId="163" borderId="206" xfId="0" applyNumberFormat="true" applyFont="true" applyFill="true" applyBorder="true" applyAlignment="true" applyProtection="true">
      <alignment horizontal="center" vertical="center"/>
    </xf>
    <xf numFmtId="0" fontId="212" fillId="164" borderId="207" xfId="0" applyNumberFormat="true" applyFont="true" applyFill="true" applyBorder="true" applyAlignment="true" applyProtection="true">
      <alignment horizontal="center" vertical="center"/>
    </xf>
    <xf numFmtId="0" fontId="213" fillId="165" borderId="208" xfId="0" applyNumberFormat="true" applyFont="true" applyFill="true" applyBorder="true" applyAlignment="true" applyProtection="true">
      <alignment horizontal="center" vertical="center"/>
    </xf>
    <xf numFmtId="164" fontId="214" fillId="166" borderId="209" xfId="0" applyNumberFormat="true" applyFont="true" applyFill="true" applyBorder="true" applyAlignment="true" applyProtection="true">
      <alignment horizontal="center" vertical="center"/>
    </xf>
    <xf numFmtId="0" fontId="215" fillId="167" borderId="210" xfId="0" applyNumberFormat="true" applyFont="true" applyFill="true" applyBorder="true" applyAlignment="true" applyProtection="true">
      <alignment horizontal="center" vertical="center"/>
    </xf>
    <xf numFmtId="0" fontId="216" fillId="168" borderId="211" xfId="0" applyNumberFormat="true" applyFont="true" applyFill="true" applyBorder="true" applyAlignment="true" applyProtection="true">
      <alignment horizontal="center" vertical="center"/>
    </xf>
    <xf numFmtId="0" fontId="217" fillId="169" borderId="212" xfId="0" applyNumberFormat="true" applyFont="true" applyFill="true" applyBorder="true" applyAlignment="true" applyProtection="true">
      <alignment horizontal="center" vertical="center"/>
    </xf>
    <xf numFmtId="0" fontId="218" fillId="170" borderId="213" xfId="0" applyNumberFormat="true" applyFont="true" applyFill="true" applyBorder="true" applyAlignment="true" applyProtection="true">
      <alignment horizontal="center" vertical="center"/>
    </xf>
    <xf numFmtId="164" fontId="219" fillId="171" borderId="214" xfId="0" applyNumberFormat="true" applyFont="true" applyFill="true" applyBorder="true" applyAlignment="true" applyProtection="true">
      <alignment horizontal="center" vertical="center"/>
    </xf>
    <xf numFmtId="0" fontId="220" fillId="172" borderId="215" xfId="0" applyNumberFormat="true" applyFont="true" applyFill="true" applyBorder="true" applyAlignment="true" applyProtection="true">
      <alignment horizontal="center" vertical="center"/>
    </xf>
    <xf numFmtId="0" fontId="221" fillId="173" borderId="216" xfId="0" applyNumberFormat="true" applyFont="true" applyFill="true" applyBorder="true" applyAlignment="true" applyProtection="true">
      <alignment horizontal="center" vertical="center"/>
    </xf>
    <xf numFmtId="0" fontId="222" fillId="174" borderId="217" xfId="0" applyNumberFormat="true" applyFont="true" applyFill="true" applyBorder="true" applyAlignment="true" applyProtection="true">
      <alignment horizontal="center" vertical="center"/>
    </xf>
    <xf numFmtId="0" fontId="223" fillId="175" borderId="218" xfId="0" applyNumberFormat="true" applyFont="true" applyFill="true" applyBorder="true" applyAlignment="true" applyProtection="true">
      <alignment horizontal="center" vertical="center"/>
    </xf>
    <xf numFmtId="164" fontId="224" fillId="176" borderId="219" xfId="0" applyNumberFormat="true" applyFont="true" applyFill="true" applyBorder="true" applyAlignment="true" applyProtection="true">
      <alignment horizontal="center" vertical="center"/>
    </xf>
    <xf numFmtId="0" fontId="225" fillId="177" borderId="220" xfId="0" applyNumberFormat="true" applyFont="true" applyFill="true" applyBorder="true" applyAlignment="true" applyProtection="true">
      <alignment horizontal="center" vertical="center"/>
    </xf>
    <xf numFmtId="0" fontId="226" fillId="178" borderId="221" xfId="0" applyNumberFormat="true" applyFont="true" applyFill="true" applyBorder="true" applyAlignment="true" applyProtection="true">
      <alignment horizontal="center" vertical="center"/>
    </xf>
    <xf numFmtId="0" fontId="227" fillId="179" borderId="222" xfId="0" applyNumberFormat="true" applyFont="true" applyFill="true" applyBorder="true" applyAlignment="true" applyProtection="true">
      <alignment horizontal="center" vertical="center"/>
    </xf>
    <xf numFmtId="0" fontId="228" fillId="180" borderId="223" xfId="0" applyNumberFormat="true" applyFont="true" applyFill="true" applyBorder="true" applyAlignment="true" applyProtection="true">
      <alignment horizontal="center" vertical="center"/>
    </xf>
    <xf numFmtId="164" fontId="229" fillId="181" borderId="224" xfId="0" applyNumberFormat="true" applyFont="true" applyFill="true" applyBorder="true" applyAlignment="true" applyProtection="true">
      <alignment horizontal="center" vertical="center"/>
    </xf>
    <xf numFmtId="0" fontId="230" fillId="182" borderId="225" xfId="0" applyNumberFormat="true" applyFont="true" applyFill="true" applyBorder="true" applyAlignment="true" applyProtection="true">
      <alignment horizontal="center" vertical="center"/>
    </xf>
    <xf numFmtId="0" fontId="231" fillId="183" borderId="226" xfId="0" applyNumberFormat="true" applyFont="true" applyFill="true" applyBorder="true" applyAlignment="true" applyProtection="true">
      <alignment horizontal="center" vertical="center"/>
    </xf>
    <xf numFmtId="0" fontId="232" fillId="184" borderId="227" xfId="0" applyNumberFormat="true" applyFont="true" applyFill="true" applyBorder="true" applyAlignment="true" applyProtection="true">
      <alignment horizontal="center" vertical="center"/>
    </xf>
    <xf numFmtId="0" fontId="233" fillId="185" borderId="228" xfId="0" applyNumberFormat="true" applyFont="true" applyFill="true" applyBorder="true" applyAlignment="true" applyProtection="true">
      <alignment horizontal="center" vertical="center"/>
    </xf>
    <xf numFmtId="164" fontId="234" fillId="186" borderId="229" xfId="0" applyNumberFormat="true" applyFont="true" applyFill="true" applyBorder="true" applyAlignment="true" applyProtection="true">
      <alignment horizontal="center" vertical="center"/>
    </xf>
    <xf numFmtId="0" fontId="235" fillId="187" borderId="230" xfId="0" applyNumberFormat="true" applyFont="true" applyFill="true" applyBorder="true" applyAlignment="true" applyProtection="true">
      <alignment horizontal="center" vertical="center"/>
    </xf>
    <xf numFmtId="0" fontId="236" fillId="188" borderId="231" xfId="0" applyNumberFormat="true" applyFont="true" applyFill="true" applyBorder="true" applyAlignment="true" applyProtection="true">
      <alignment horizontal="center" vertical="center"/>
    </xf>
    <xf numFmtId="0" fontId="237" fillId="189" borderId="232" xfId="0" applyNumberFormat="true" applyFont="true" applyFill="true" applyBorder="true" applyAlignment="true" applyProtection="true">
      <alignment horizontal="center" vertical="center"/>
    </xf>
    <xf numFmtId="0" fontId="238" fillId="190" borderId="233" xfId="0" applyNumberFormat="true" applyFont="true" applyFill="true" applyBorder="true" applyAlignment="true" applyProtection="true">
      <alignment horizontal="center" vertical="center"/>
    </xf>
    <xf numFmtId="0" fontId="239" fillId="191" borderId="234" xfId="0" applyNumberFormat="true" applyFont="true" applyFill="true" applyBorder="true" applyAlignment="true" applyProtection="true">
      <alignment horizontal="center" vertical="center"/>
    </xf>
    <xf numFmtId="0" fontId="240" fillId="192" borderId="235" xfId="0" applyNumberFormat="true" applyFont="true" applyFill="true" applyBorder="true" applyAlignment="true" applyProtection="true">
      <alignment horizontal="center" vertical="center"/>
    </xf>
    <xf numFmtId="0" fontId="241" fillId="193" borderId="236" xfId="0" applyNumberFormat="true" applyFont="true" applyFill="true" applyBorder="true" applyAlignment="true" applyProtection="true">
      <alignment horizontal="center" vertical="center"/>
    </xf>
    <xf numFmtId="0" fontId="242" fillId="0" borderId="237" xfId="0" applyNumberFormat="true" applyFont="true" applyBorder="true" applyAlignment="true" applyProtection="true"/>
    <xf numFmtId="0" fontId="7" fillId="17" borderId="56" xfId="11" applyFont="true" applyFill="true" applyBorder="true" applyAlignment="true">
      <alignment horizontal="center"/>
    </xf>
    <xf numFmtId="0" fontId="4" fillId="2" borderId="72" xfId="14" applyFont="true" applyFill="true" applyBorder="true" applyAlignment="true">
      <alignment horizontal="center" wrapText="true"/>
    </xf>
    <xf numFmtId="0" fontId="4" fillId="2" borderId="72" xfId="14" applyFont="true" applyFill="true" applyBorder="true" applyAlignment="true">
      <alignment horizontal="center"/>
    </xf>
    <xf numFmtId="0" fontId="60" fillId="42" borderId="40" xfId="14" applyFont="true" applyFill="true" applyBorder="true" applyAlignment="true">
      <alignment horizontal="center" vertical="center"/>
    </xf>
    <xf numFmtId="0" fontId="60" fillId="42" borderId="72" xfId="14" applyFont="true" applyFill="true" applyBorder="true" applyAlignment="true">
      <alignment horizontal="center" vertical="center"/>
    </xf>
    <xf numFmtId="0" fontId="60" fillId="42" borderId="41" xfId="14" applyFont="true" applyFill="true" applyBorder="true" applyAlignment="true">
      <alignment horizontal="center" vertical="center"/>
    </xf>
    <xf numFmtId="0" fontId="60" fillId="43" borderId="72"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60" fillId="27" borderId="72" xfId="14" applyFont="true" applyFill="true" applyBorder="true" applyAlignment="true">
      <alignment horizontal="center" vertical="center"/>
    </xf>
    <xf numFmtId="0" fontId="60" fillId="27" borderId="41" xfId="14" applyFont="true" applyFill="true" applyBorder="true" applyAlignment="true">
      <alignment horizontal="center" vertical="center"/>
    </xf>
    <xf numFmtId="0" fontId="91" fillId="49" borderId="18" xfId="0" applyFont="true" applyFill="true" applyBorder="true" applyAlignment="true">
      <alignment horizontal="center" vertical="center" wrapText="true"/>
    </xf>
    <xf numFmtId="0" fontId="3" fillId="0" borderId="2" xfId="0" applyFont="true" applyFill="true" applyBorder="true" applyAlignment="true">
      <alignment horizontal="left" vertical="center" wrapText="true"/>
    </xf>
    <xf numFmtId="0" fontId="3" fillId="0" borderId="24" xfId="0" applyFont="true" applyFill="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2" borderId="2" xfId="0" applyFont="true" applyFill="true" applyBorder="true" applyAlignment="true">
      <alignment horizontal="left" vertical="center" wrapText="true"/>
    </xf>
    <xf numFmtId="0" fontId="3" fillId="2" borderId="24" xfId="0" applyFont="true" applyFill="true" applyBorder="true" applyAlignment="true">
      <alignment horizontal="left" vertical="center" wrapText="true"/>
    </xf>
    <xf numFmtId="0" fontId="3" fillId="29" borderId="2" xfId="0" applyFont="true" applyFill="true" applyBorder="true" applyAlignment="true">
      <alignment horizontal="left" vertical="center" wrapText="true"/>
    </xf>
    <xf numFmtId="0" fontId="3" fillId="29" borderId="24" xfId="0" applyFont="true" applyFill="true" applyBorder="true" applyAlignment="true">
      <alignment horizontal="left" vertical="center" wrapText="true"/>
    </xf>
    <xf numFmtId="0" fontId="3" fillId="0" borderId="64" xfId="0" applyFont="true" applyFill="true" applyBorder="true" applyAlignment="true">
      <alignment horizontal="left" vertical="center" wrapText="true"/>
    </xf>
    <xf numFmtId="0" fontId="3" fillId="0" borderId="64"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2" xfId="0" applyFont="true" applyBorder="true" applyAlignment="true">
      <alignment horizontal="left" vertical="top" wrapText="true"/>
    </xf>
    <xf numFmtId="0" fontId="3" fillId="0" borderId="72" xfId="0" applyFont="true" applyBorder="true" applyAlignment="true">
      <alignment horizontal="left" vertical="top" wrapText="true"/>
    </xf>
    <xf numFmtId="0" fontId="61" fillId="24" borderId="237" xfId="20" applyFont="true" applyFill="true" applyAlignment="true">
      <alignment horizontal="center" vertical="center"/>
    </xf>
    <xf numFmtId="0" fontId="11" fillId="2" borderId="237" xfId="20" applyFont="true" applyFill="true"/>
    <xf numFmtId="0" fontId="61" fillId="2" borderId="237" xfId="20" applyFont="true" applyFill="true" applyAlignment="true">
      <alignment horizontal="center" vertical="center"/>
    </xf>
    <xf numFmtId="0" fontId="78" fillId="2" borderId="237" xfId="20" applyFont="true" applyFill="true"/>
    <xf numFmtId="0" fontId="26" fillId="2" borderId="237" xfId="20" applyFont="true" applyFill="true"/>
    <xf numFmtId="0" fontId="79" fillId="2" borderId="237" xfId="20" applyFont="true" applyFill="true"/>
    <xf numFmtId="0" fontId="64" fillId="2" borderId="237" xfId="20" applyFont="true" applyFill="true"/>
    <xf numFmtId="0" fontId="11" fillId="2" borderId="237" xfId="20" applyFont="true" applyFill="true" applyAlignment="true">
      <alignment vertical="center" wrapText="true"/>
    </xf>
    <xf numFmtId="0" fontId="5" fillId="2" borderId="237" xfId="20" applyFont="true" applyFill="true" applyAlignment="true">
      <alignment vertical="center" wrapText="true"/>
    </xf>
    <xf numFmtId="0" fontId="11" fillId="0" borderId="237" xfId="20" applyFont="true"/>
    <xf numFmtId="0" fontId="7" fillId="2" borderId="237" xfId="20" applyFont="true" applyFill="true"/>
    <xf numFmtId="0" fontId="3" fillId="2" borderId="237"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8" xfId="20" applyFont="true" applyBorder="true" applyAlignment="true">
      <alignment horizontal="center" vertical="center" wrapText="true"/>
    </xf>
    <xf numFmtId="0" fontId="63" fillId="43" borderId="58"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7"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5" xfId="20" applyFont="true" applyFill="true" applyBorder="true"/>
    <xf numFmtId="165" fontId="3" fillId="2" borderId="237"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60" xfId="20" applyFont="true" applyFill="true" applyBorder="true"/>
    <xf numFmtId="0" fontId="16" fillId="2" borderId="81" xfId="20" applyFont="true" applyFill="true" applyBorder="true" applyAlignment="true">
      <alignment horizontal="left"/>
    </xf>
    <xf numFmtId="0" fontId="16" fillId="2" borderId="60"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7" xfId="20" applyFont="true" applyFill="true"/>
    <xf numFmtId="0" fontId="16" fillId="2" borderId="237" xfId="20" applyFont="true" applyFill="true" applyAlignment="true">
      <alignment horizontal="left" vertical="center"/>
    </xf>
    <xf numFmtId="0" fontId="243" fillId="42" borderId="237" xfId="22" applyFont="true" applyFill="true" applyAlignment="true">
      <alignment horizontal="left" vertical="center" wrapText="true"/>
    </xf>
    <xf numFmtId="0" fontId="243" fillId="43" borderId="238" xfId="22" applyFont="true" applyFill="true" applyBorder="true" applyAlignment="true">
      <alignment horizontal="left" vertical="center" wrapText="true"/>
    </xf>
    <xf numFmtId="0" fontId="243" fillId="43" borderId="237" xfId="22" applyFont="true" applyFill="true" applyAlignment="true">
      <alignment horizontal="left" vertical="center" wrapText="true"/>
    </xf>
    <xf numFmtId="0" fontId="243" fillId="27" borderId="237" xfId="22" applyFont="true" applyFill="true" applyAlignment="true">
      <alignment horizontal="left" vertical="center" wrapText="true"/>
    </xf>
    <xf numFmtId="0" fontId="16" fillId="29" borderId="237" xfId="22" applyFont="true" applyFill="true" applyAlignment="true">
      <alignment horizontal="left" vertical="center" wrapText="true"/>
    </xf>
    <xf numFmtId="0" fontId="16" fillId="45" borderId="237" xfId="22" applyFont="true" applyFill="true" applyAlignment="true">
      <alignment horizontal="left" vertical="center" wrapText="true"/>
    </xf>
    <xf numFmtId="0" fontId="16" fillId="194" borderId="237" xfId="22" applyFont="true" applyFill="true" applyAlignment="true">
      <alignment horizontal="left" vertical="center" wrapText="true"/>
    </xf>
    <xf numFmtId="1" fontId="244"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6"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7"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8"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9"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40"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41" xfId="0" applyNumberFormat="true" applyFont="true" applyBorder="true" applyAlignment="true" applyProtection="true">
      <alignment horizontal="general" vertical="bottom" textRotation="0" wrapText="false" indent="0" shrinkToFit="false"/>
      <protection locked="true" hidden="false"/>
    </xf>
    <xf numFmtId="0" fontId="797" fillId="0" borderId="642"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53.557221429999998</c:v>
                </c:pt>
                <c:pt idx="1">
                  <c:v>65.148888470000003</c:v>
                </c:pt>
                <c:pt idx="2">
                  <c:v>44.704045000000001</c:v>
                </c:pt>
                <c:pt idx="3">
                  <c:v>55.684449620000002</c:v>
                </c:pt>
                <c:pt idx="4">
                  <c:v>51.560964570000003</c:v>
                </c:pt>
                <c:pt idx="5">
                  <c:v>52.322102180000002</c:v>
                </c:pt>
              </c:numCache>
            </c:numRef>
          </c:val>
          <c:extLst>
            <c:ext xmlns:c16="http://schemas.microsoft.com/office/drawing/2014/chart" uri="{C3380CC4-5D6E-409C-BE32-E72D297353CC}">
              <c16:uniqueId val="{00000000-FBAD-4CA4-96B9-33A2E03352E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AD-4CA4-96B9-33A2E03352E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AD-4CA4-96B9-33A2E03352E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AD-4CA4-96B9-33A2E03352E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AD-4CA4-96B9-33A2E03352E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AD-4CA4-96B9-33A2E03352E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BAD-4CA4-96B9-33A2E03352E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8.146839366</c:v>
                </c:pt>
                <c:pt idx="1">
                  <c:v>6.1777112550000002</c:v>
                </c:pt>
                <c:pt idx="2">
                  <c:v>9.5686967200000002</c:v>
                </c:pt>
                <c:pt idx="3">
                  <c:v>7.4909381369999997</c:v>
                </c:pt>
                <c:pt idx="4">
                  <c:v>8.8001117939999993</c:v>
                </c:pt>
                <c:pt idx="5">
                  <c:v>8.4640247520000003</c:v>
                </c:pt>
              </c:numCache>
            </c:numRef>
          </c:val>
          <c:extLst>
            <c:ext xmlns:c16="http://schemas.microsoft.com/office/drawing/2014/chart" uri="{C3380CC4-5D6E-409C-BE32-E72D297353CC}">
              <c16:uniqueId val="{00000007-FBAD-4CA4-96B9-33A2E03352E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FBAD-4CA4-96B9-33A2E03352E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38.295939199999999</c:v>
                </c:pt>
                <c:pt idx="1">
                  <c:v>28.673400269999998</c:v>
                </c:pt>
                <c:pt idx="2">
                  <c:v>45.727258280000001</c:v>
                </c:pt>
                <c:pt idx="3">
                  <c:v>36.82461224</c:v>
                </c:pt>
                <c:pt idx="4">
                  <c:v>39.638923630000001</c:v>
                </c:pt>
                <c:pt idx="5">
                  <c:v>39.213873059999997</c:v>
                </c:pt>
              </c:numCache>
            </c:numRef>
          </c:val>
          <c:extLst>
            <c:ext xmlns:c16="http://schemas.microsoft.com/office/drawing/2014/chart" uri="{C3380CC4-5D6E-409C-BE32-E72D297353CC}">
              <c16:uniqueId val="{00000009-FBAD-4CA4-96B9-33A2E03352E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28B-42BA-B4BE-AA267C90A10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28B-42BA-B4BE-AA267C90A10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28B-42BA-B4BE-AA267C90A10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8B-42BA-B4BE-AA267C90A10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8B-42BA-B4BE-AA267C90A10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8B-42BA-B4BE-AA267C90A10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8B-42BA-B4BE-AA267C90A107}"/>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8B-42BA-B4BE-AA267C90A107}"/>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8B-42BA-B4BE-AA267C90A107}"/>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28B-42BA-B4BE-AA267C90A107}"/>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28B-42BA-B4BE-AA267C90A107}"/>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28B-42BA-B4BE-AA267C90A107}"/>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28B-42BA-B4BE-AA267C90A107}"/>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28B-42BA-B4BE-AA267C90A107}"/>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28B-42BA-B4BE-AA267C90A107}"/>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28B-42BA-B4BE-AA267C90A107}"/>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28B-42BA-B4BE-AA267C90A10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28B-42BA-B4BE-AA267C90A107}"/>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6C9-45B2-9061-2EEDED1793CA}"/>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76-4A33-ADFA-9E424C37E640}"/>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76-4A33-ADFA-9E424C37E64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09-4444-A538-DDE4388B7099}"/>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73-4BCC-9F74-7368BCB096D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73-4BCC-9F74-7368BCB096D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73-4BCC-9F74-7368BCB096DD}"/>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25-4300-B919-8F0B88A5C6D2}"/>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98-4168-9837-0FD1EB7C20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77.323203319228796</c:v>
                </c:pt>
                <c:pt idx="5">
                  <c:v>81.45349625719183</c:v>
                </c:pt>
                <c:pt idx="6">
                  <c:v>81.393184662953743</c:v>
                </c:pt>
                <c:pt idx="7">
                  <c:v>80.802651926695802</c:v>
                </c:pt>
                <c:pt idx="8">
                  <c:v>93.080378180481773</c:v>
                </c:pt>
                <c:pt idx="9">
                  <c:v>88.486546297156522</c:v>
                </c:pt>
                <c:pt idx="10">
                  <c:v>#N/A</c:v>
                </c:pt>
                <c:pt idx="11">
                  <c:v>88.1955380470433</c:v>
                </c:pt>
                <c:pt idx="12">
                  <c:v>#N/A</c:v>
                </c:pt>
                <c:pt idx="13">
                  <c:v>82.58493799363832</c:v>
                </c:pt>
                <c:pt idx="14">
                  <c:v>#N/A</c:v>
                </c:pt>
                <c:pt idx="15">
                  <c:v>91.504813150856904</c:v>
                </c:pt>
                <c:pt idx="16">
                  <c:v>91.274507226726428</c:v>
                </c:pt>
                <c:pt idx="17">
                  <c:v>#N/A</c:v>
                </c:pt>
                <c:pt idx="18">
                  <c:v>#N/A</c:v>
                </c:pt>
                <c:pt idx="19">
                  <c:v>#N/A</c:v>
                </c:pt>
                <c:pt idx="20">
                  <c:v>#N/A</c:v>
                </c:pt>
                <c:pt idx="21">
                  <c:v>#N/A</c:v>
                </c:pt>
                <c:pt idx="22">
                  <c:v>#N/A</c:v>
                </c:pt>
                <c:pt idx="23">
                  <c:v>90.18549999999999</c:v>
                </c:pt>
                <c:pt idx="24">
                  <c:v>#N/A</c:v>
                </c:pt>
                <c:pt idx="25">
                  <c:v>92.077895595432295</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79.7</c:v>
                </c:pt>
                <c:pt idx="1">
                  <c:v>79.7</c:v>
                </c:pt>
                <c:pt idx="2">
                  <c:v>79.7</c:v>
                </c:pt>
                <c:pt idx="3">
                  <c:v>79.7</c:v>
                </c:pt>
                <c:pt idx="4">
                  <c:v>79.7</c:v>
                </c:pt>
                <c:pt idx="5">
                  <c:v>80.5</c:v>
                </c:pt>
                <c:pt idx="6">
                  <c:v>81.400000000000006</c:v>
                </c:pt>
                <c:pt idx="7">
                  <c:v>82.2</c:v>
                </c:pt>
                <c:pt idx="8">
                  <c:v>83.1</c:v>
                </c:pt>
                <c:pt idx="9">
                  <c:v>83.9</c:v>
                </c:pt>
                <c:pt idx="10">
                  <c:v>84.8</c:v>
                </c:pt>
                <c:pt idx="11">
                  <c:v>85.6</c:v>
                </c:pt>
                <c:pt idx="12">
                  <c:v>86.5</c:v>
                </c:pt>
                <c:pt idx="13">
                  <c:v>87.3</c:v>
                </c:pt>
                <c:pt idx="14">
                  <c:v>88.2</c:v>
                </c:pt>
                <c:pt idx="15">
                  <c:v>89</c:v>
                </c:pt>
                <c:pt idx="16">
                  <c:v>89.8</c:v>
                </c:pt>
                <c:pt idx="17">
                  <c:v>90.7</c:v>
                </c:pt>
                <c:pt idx="18">
                  <c:v>91.5</c:v>
                </c:pt>
                <c:pt idx="19">
                  <c:v>92.4</c:v>
                </c:pt>
                <c:pt idx="20">
                  <c:v>93.2</c:v>
                </c:pt>
                <c:pt idx="21">
                  <c:v>94.1</c:v>
                </c:pt>
                <c:pt idx="22">
                  <c:v>94.9</c:v>
                </c:pt>
                <c:pt idx="23">
                  <c:v>95.8</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79.5</c:v>
                </c:pt>
                <c:pt idx="14">
                  <c:v>79.5</c:v>
                </c:pt>
                <c:pt idx="15">
                  <c:v>79.5</c:v>
                </c:pt>
                <c:pt idx="16">
                  <c:v>79.5</c:v>
                </c:pt>
                <c:pt idx="17">
                  <c:v>79.5</c:v>
                </c:pt>
                <c:pt idx="18">
                  <c:v>79.5</c:v>
                </c:pt>
                <c:pt idx="19">
                  <c:v>79.5</c:v>
                </c:pt>
                <c:pt idx="20">
                  <c:v>79.5</c:v>
                </c:pt>
                <c:pt idx="21">
                  <c:v>79.5</c:v>
                </c:pt>
                <c:pt idx="22">
                  <c:v>79.5</c:v>
                </c:pt>
                <c:pt idx="23">
                  <c:v>79.5</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C9-45B2-9061-2EEDED1793C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C9-45B2-9061-2EEDED1793C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C9-45B2-9061-2EEDED1793C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C9-45B2-9061-2EEDED1793C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C9-45B2-9061-2EEDED1793C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C9-45B2-9061-2EEDED1793CA}"/>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C9-45B2-9061-2EEDED1793CA}"/>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C9-45B2-9061-2EEDED1793CA}"/>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6C9-45B2-9061-2EEDED1793CA}"/>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6C9-45B2-9061-2EEDED1793CA}"/>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6C9-45B2-9061-2EEDED1793CA}"/>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6C9-45B2-9061-2EEDED1793CA}"/>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6C9-45B2-9061-2EEDED1793CA}"/>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6C9-45B2-9061-2EEDED1793CA}"/>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6C9-45B2-9061-2EEDED1793CA}"/>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6C9-45B2-9061-2EEDED1793CA}"/>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6C9-45B2-9061-2EEDED1793CA}"/>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6C9-45B2-9061-2EEDED1793CA}"/>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76-4A33-ADFA-9E424C37E640}"/>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76-4A33-ADFA-9E424C37E64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09-4444-A538-DDE4388B7099}"/>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73-4BCC-9F74-7368BCB096D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F73-4BCC-9F74-7368BCB096D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73-4BCC-9F74-7368BCB096DD}"/>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25-4300-B919-8F0B88A5C6D2}"/>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98-4168-9837-0FD1EB7C20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79.121170000000006</c:v>
                </c:pt>
                <c:pt idx="24">
                  <c:v>#N/A</c:v>
                </c:pt>
                <c:pt idx="25">
                  <c:v>79.854495779113208</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81.900000000000006</c:v>
                </c:pt>
                <c:pt idx="1">
                  <c:v>81.900000000000006</c:v>
                </c:pt>
                <c:pt idx="2">
                  <c:v>81.900000000000006</c:v>
                </c:pt>
                <c:pt idx="3">
                  <c:v>81.900000000000006</c:v>
                </c:pt>
                <c:pt idx="4">
                  <c:v>81.900000000000006</c:v>
                </c:pt>
                <c:pt idx="5">
                  <c:v>83</c:v>
                </c:pt>
                <c:pt idx="6">
                  <c:v>84.1</c:v>
                </c:pt>
                <c:pt idx="7">
                  <c:v>85.2</c:v>
                </c:pt>
                <c:pt idx="8">
                  <c:v>86.3</c:v>
                </c:pt>
                <c:pt idx="9">
                  <c:v>87.5</c:v>
                </c:pt>
                <c:pt idx="10">
                  <c:v>88.6</c:v>
                </c:pt>
                <c:pt idx="11">
                  <c:v>89.7</c:v>
                </c:pt>
                <c:pt idx="12">
                  <c:v>90.8</c:v>
                </c:pt>
                <c:pt idx="13">
                  <c:v>92</c:v>
                </c:pt>
                <c:pt idx="14">
                  <c:v>93.1</c:v>
                </c:pt>
                <c:pt idx="15">
                  <c:v>94.2</c:v>
                </c:pt>
                <c:pt idx="16">
                  <c:v>95.3</c:v>
                </c:pt>
                <c:pt idx="17">
                  <c:v>96.4</c:v>
                </c:pt>
                <c:pt idx="18">
                  <c:v>97.6</c:v>
                </c:pt>
                <c:pt idx="19">
                  <c:v>98.7</c:v>
                </c:pt>
                <c:pt idx="20">
                  <c:v>99.8</c:v>
                </c:pt>
                <c:pt idx="21">
                  <c:v>100</c:v>
                </c:pt>
                <c:pt idx="22">
                  <c:v>100</c:v>
                </c:pt>
                <c:pt idx="23">
                  <c:v>100</c:v>
                </c:pt>
              </c:numCache>
            </c:numRef>
          </c:yVal>
          <c:smooth val="0"/>
          <c:extLst>
            <c:ext xmlns:c16="http://schemas.microsoft.com/office/drawing/2014/chart" uri="{C3380CC4-5D6E-409C-BE32-E72D297353CC}">
              <c16:uniqueId val="{00000013-128B-42BA-B4BE-AA267C90A10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28B-42BA-B4BE-AA267C90A10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28B-42BA-B4BE-AA267C90A10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28B-42BA-B4BE-AA267C90A10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28B-42BA-B4BE-AA267C90A10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28B-42BA-B4BE-AA267C90A10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28B-42BA-B4BE-AA267C90A10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28B-42BA-B4BE-AA267C90A107}"/>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28B-42BA-B4BE-AA267C90A107}"/>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28B-42BA-B4BE-AA267C90A107}"/>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28B-42BA-B4BE-AA267C90A107}"/>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28B-42BA-B4BE-AA267C90A107}"/>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128B-42BA-B4BE-AA267C90A107}"/>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128B-42BA-B4BE-AA267C90A107}"/>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128B-42BA-B4BE-AA267C90A107}"/>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128B-42BA-B4BE-AA267C90A107}"/>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128B-42BA-B4BE-AA267C90A107}"/>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128B-42BA-B4BE-AA267C90A10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128B-42BA-B4BE-AA267C90A107}"/>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6C9-45B2-9061-2EEDED1793CA}"/>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076-4A33-ADFA-9E424C37E640}"/>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76-4A33-ADFA-9E424C37E64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09-4444-A538-DDE4388B7099}"/>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73-4BCC-9F74-7368BCB096D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73-4BCC-9F74-7368BCB096D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73-4BCC-9F74-7368BCB096DD}"/>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25-4300-B919-8F0B88A5C6D2}"/>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98-4168-9837-0FD1EB7C20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80.004468392016776</c:v>
                </c:pt>
                <c:pt idx="5">
                  <c:v>85.427552288398275</c:v>
                </c:pt>
                <c:pt idx="6">
                  <c:v>85.259194081926424</c:v>
                </c:pt>
                <c:pt idx="7">
                  <c:v>83.610939263162251</c:v>
                </c:pt>
                <c:pt idx="8">
                  <c:v>96.996414075986877</c:v>
                </c:pt>
                <c:pt idx="9">
                  <c:v>92.823117666778415</c:v>
                </c:pt>
                <c:pt idx="10">
                  <c:v>#N/A</c:v>
                </c:pt>
                <c:pt idx="11">
                  <c:v>91.394272004598804</c:v>
                </c:pt>
                <c:pt idx="12">
                  <c:v>#N/A</c:v>
                </c:pt>
                <c:pt idx="13">
                  <c:v>88.627908297670231</c:v>
                </c:pt>
                <c:pt idx="14">
                  <c:v>#N/A</c:v>
                </c:pt>
                <c:pt idx="15">
                  <c:v>94.982615765372586</c:v>
                </c:pt>
                <c:pt idx="16">
                  <c:v>95.18467583497052</c:v>
                </c:pt>
                <c:pt idx="17">
                  <c:v>#N/A</c:v>
                </c:pt>
                <c:pt idx="18">
                  <c:v>#N/A</c:v>
                </c:pt>
                <c:pt idx="19">
                  <c:v>#N/A</c:v>
                </c:pt>
                <c:pt idx="20">
                  <c:v>#N/A</c:v>
                </c:pt>
                <c:pt idx="21">
                  <c:v>#N/A</c:v>
                </c:pt>
                <c:pt idx="22">
                  <c:v>#N/A</c:v>
                </c:pt>
                <c:pt idx="23">
                  <c:v>97.671359999999993</c:v>
                </c:pt>
                <c:pt idx="24">
                  <c:v>#N/A</c:v>
                </c:pt>
                <c:pt idx="25">
                  <c:v>99.153752039151712</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6-128B-42BA-B4BE-AA267C90A107}"/>
            </c:ext>
          </c:extLst>
        </c:ser>
        <c:dLbls>
          <c:showLegendKey val="0"/>
          <c:showVal val="0"/>
          <c:showCatName val="0"/>
          <c:showSerName val="0"/>
          <c:showPercent val="0"/>
          <c:showBubbleSize val="0"/>
        </c:dLbls>
        <c:axId val="86520576"/>
        <c:axId val="86522112"/>
      </c:scatterChart>
      <c:valAx>
        <c:axId val="86520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2112"/>
        <c:crosses val="autoZero"/>
        <c:crossBetween val="midCat"/>
        <c:majorUnit val="5"/>
      </c:valAx>
      <c:valAx>
        <c:axId val="86522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05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6A0-4E1C-8F07-790730778A3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6A0-4E1C-8F07-790730778A3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6A0-4E1C-8F07-790730778A3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A0-4E1C-8F07-790730778A3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A0-4E1C-8F07-790730778A3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A0-4E1C-8F07-790730778A3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A0-4E1C-8F07-790730778A3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6A0-4E1C-8F07-790730778A3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A0-4E1C-8F07-790730778A3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6A0-4E1C-8F07-790730778A31}"/>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6A0-4E1C-8F07-790730778A3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6A0-4E1C-8F07-790730778A31}"/>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6A0-4E1C-8F07-790730778A31}"/>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6A0-4E1C-8F07-790730778A31}"/>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6A0-4E1C-8F07-790730778A31}"/>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6A0-4E1C-8F07-790730778A31}"/>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6A0-4E1C-8F07-790730778A3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6A0-4E1C-8F07-790730778A31}"/>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2BA-4AD3-B30E-22FD04908B60}"/>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98-4FC3-A9BB-E181A55116B3}"/>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98-4FC3-A9BB-E181A55116B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03-4441-A78C-7119D30B85DB}"/>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B8-40D6-B4F2-6CB8AC33BCC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B8-40D6-B4F2-6CB8AC33BCC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B8-40D6-B4F2-6CB8AC33BCC4}"/>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2A-4229-B416-07D4449CB432}"/>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D34-4840-BDDA-B1B757FBEC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89.529019999999988</c:v>
                </c:pt>
                <c:pt idx="24">
                  <c:v>#N/A</c:v>
                </c:pt>
                <c:pt idx="25">
                  <c:v>92.395860284605433</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74.8</c:v>
                </c:pt>
                <c:pt idx="14">
                  <c:v>77</c:v>
                </c:pt>
                <c:pt idx="15">
                  <c:v>79.2</c:v>
                </c:pt>
                <c:pt idx="16">
                  <c:v>81.400000000000006</c:v>
                </c:pt>
                <c:pt idx="17">
                  <c:v>83.7</c:v>
                </c:pt>
                <c:pt idx="18">
                  <c:v>85.9</c:v>
                </c:pt>
                <c:pt idx="19">
                  <c:v>88.1</c:v>
                </c:pt>
                <c:pt idx="20">
                  <c:v>90.3</c:v>
                </c:pt>
                <c:pt idx="21">
                  <c:v>91</c:v>
                </c:pt>
                <c:pt idx="22">
                  <c:v>91</c:v>
                </c:pt>
                <c:pt idx="23">
                  <c:v>91</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74.8</c:v>
                </c:pt>
                <c:pt idx="14">
                  <c:v>77</c:v>
                </c:pt>
                <c:pt idx="15">
                  <c:v>78.599999999999994</c:v>
                </c:pt>
                <c:pt idx="16">
                  <c:v>78.599999999999994</c:v>
                </c:pt>
                <c:pt idx="17">
                  <c:v>78.599999999999994</c:v>
                </c:pt>
                <c:pt idx="18">
                  <c:v>78.599999999999994</c:v>
                </c:pt>
                <c:pt idx="19">
                  <c:v>78.599999999999994</c:v>
                </c:pt>
                <c:pt idx="20">
                  <c:v>78.599999999999994</c:v>
                </c:pt>
                <c:pt idx="21">
                  <c:v>78.599999999999994</c:v>
                </c:pt>
                <c:pt idx="22">
                  <c:v>78.599999999999994</c:v>
                </c:pt>
                <c:pt idx="23">
                  <c:v>78.599999999999994</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6A0-4E1C-8F07-790730778A3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6A0-4E1C-8F07-790730778A3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6A0-4E1C-8F07-790730778A3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6A0-4E1C-8F07-790730778A3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6A0-4E1C-8F07-790730778A3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6A0-4E1C-8F07-790730778A3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6A0-4E1C-8F07-790730778A3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6A0-4E1C-8F07-790730778A31}"/>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6A0-4E1C-8F07-790730778A3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6A0-4E1C-8F07-790730778A31}"/>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6A0-4E1C-8F07-790730778A31}"/>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16A0-4E1C-8F07-790730778A31}"/>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16A0-4E1C-8F07-790730778A31}"/>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16A0-4E1C-8F07-790730778A31}"/>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16A0-4E1C-8F07-790730778A3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16A0-4E1C-8F07-790730778A31}"/>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BA-4AD3-B30E-22FD04908B60}"/>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98-4FC3-A9BB-E181A55116B3}"/>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98-4FC3-A9BB-E181A55116B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03-4441-A78C-7119D30B85DB}"/>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0B8-40D6-B4F2-6CB8AC33BCC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0B8-40D6-B4F2-6CB8AC33BCC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0B8-40D6-B4F2-6CB8AC33BCC4}"/>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2A-4229-B416-07D4449CB432}"/>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34-4840-BDDA-B1B757FBEC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79.096580000000003</c:v>
                </c:pt>
                <c:pt idx="24">
                  <c:v>#N/A</c:v>
                </c:pt>
                <c:pt idx="25">
                  <c:v>78.134770587555337</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46</c:v>
                </c:pt>
                <c:pt idx="1">
                  <c:v>48.2</c:v>
                </c:pt>
                <c:pt idx="2">
                  <c:v>50.4</c:v>
                </c:pt>
                <c:pt idx="3">
                  <c:v>52.6</c:v>
                </c:pt>
                <c:pt idx="4">
                  <c:v>54.9</c:v>
                </c:pt>
                <c:pt idx="5">
                  <c:v>57.1</c:v>
                </c:pt>
                <c:pt idx="6">
                  <c:v>59.3</c:v>
                </c:pt>
                <c:pt idx="7">
                  <c:v>61.5</c:v>
                </c:pt>
                <c:pt idx="8">
                  <c:v>63.7</c:v>
                </c:pt>
                <c:pt idx="9">
                  <c:v>65.900000000000006</c:v>
                </c:pt>
                <c:pt idx="10">
                  <c:v>68.2</c:v>
                </c:pt>
                <c:pt idx="11">
                  <c:v>70.400000000000006</c:v>
                </c:pt>
                <c:pt idx="12">
                  <c:v>72.599999999999994</c:v>
                </c:pt>
                <c:pt idx="13">
                  <c:v>74.8</c:v>
                </c:pt>
                <c:pt idx="14">
                  <c:v>77</c:v>
                </c:pt>
                <c:pt idx="15">
                  <c:v>79.2</c:v>
                </c:pt>
                <c:pt idx="16">
                  <c:v>81.400000000000006</c:v>
                </c:pt>
                <c:pt idx="17">
                  <c:v>83.7</c:v>
                </c:pt>
                <c:pt idx="18">
                  <c:v>85.9</c:v>
                </c:pt>
                <c:pt idx="19">
                  <c:v>88.1</c:v>
                </c:pt>
                <c:pt idx="20">
                  <c:v>90.3</c:v>
                </c:pt>
                <c:pt idx="21">
                  <c:v>92.5</c:v>
                </c:pt>
                <c:pt idx="22">
                  <c:v>94.7</c:v>
                </c:pt>
                <c:pt idx="23">
                  <c:v>97</c:v>
                </c:pt>
              </c:numCache>
            </c:numRef>
          </c:yVal>
          <c:smooth val="0"/>
          <c:extLst>
            <c:ext xmlns:c16="http://schemas.microsoft.com/office/drawing/2014/chart" uri="{C3380CC4-5D6E-409C-BE32-E72D297353CC}">
              <c16:uniqueId val="{00000024-16A0-4E1C-8F07-790730778A3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16A0-4E1C-8F07-790730778A3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16A0-4E1C-8F07-790730778A3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16A0-4E1C-8F07-790730778A3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16A0-4E1C-8F07-790730778A3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16A0-4E1C-8F07-790730778A3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16A0-4E1C-8F07-790730778A3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16A0-4E1C-8F07-790730778A3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16A0-4E1C-8F07-790730778A3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16A0-4E1C-8F07-790730778A3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16A0-4E1C-8F07-790730778A31}"/>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16A0-4E1C-8F07-790730778A3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16A0-4E1C-8F07-790730778A31}"/>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16A0-4E1C-8F07-790730778A31}"/>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16A0-4E1C-8F07-790730778A31}"/>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16A0-4E1C-8F07-790730778A31}"/>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16A0-4E1C-8F07-790730778A31}"/>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16A0-4E1C-8F07-790730778A3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16A0-4E1C-8F07-790730778A31}"/>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BA-4AD3-B30E-22FD04908B60}"/>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98-4FC3-A9BB-E181A55116B3}"/>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98-4FC3-A9BB-E181A55116B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03-4441-A78C-7119D30B85DB}"/>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B8-40D6-B4F2-6CB8AC33BCC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B8-40D6-B4F2-6CB8AC33BCC4}"/>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B8-40D6-B4F2-6CB8AC33BCC4}"/>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2A-4229-B416-07D4449CB432}"/>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34-4840-BDDA-B1B757FBEC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53.160492445439274</c:v>
                </c:pt>
                <c:pt idx="1">
                  <c:v>52.858909293266557</c:v>
                </c:pt>
                <c:pt idx="2">
                  <c:v>52.378347975144635</c:v>
                </c:pt>
                <c:pt idx="3">
                  <c:v>57.269708526287111</c:v>
                </c:pt>
                <c:pt idx="4">
                  <c:v>59.117825171142712</c:v>
                </c:pt>
                <c:pt idx="5">
                  <c:v>65.609628436673191</c:v>
                </c:pt>
                <c:pt idx="6">
                  <c:v>71.353487639741772</c:v>
                </c:pt>
                <c:pt idx="7">
                  <c:v>69.504030300087422</c:v>
                </c:pt>
                <c:pt idx="8">
                  <c:v>66.891302372080332</c:v>
                </c:pt>
                <c:pt idx="9">
                  <c:v>80.530626840555328</c:v>
                </c:pt>
                <c:pt idx="10">
                  <c:v>#N/A</c:v>
                </c:pt>
                <c:pt idx="11">
                  <c:v>62.850525596102891</c:v>
                </c:pt>
                <c:pt idx="12">
                  <c:v>#N/A</c:v>
                </c:pt>
                <c:pt idx="13">
                  <c:v>61.045393641641965</c:v>
                </c:pt>
                <c:pt idx="14">
                  <c:v>#N/A</c:v>
                </c:pt>
                <c:pt idx="15">
                  <c:v>59.540783160501462</c:v>
                </c:pt>
                <c:pt idx="16">
                  <c:v>#N/A</c:v>
                </c:pt>
                <c:pt idx="17">
                  <c:v>#N/A</c:v>
                </c:pt>
                <c:pt idx="18">
                  <c:v>#N/A</c:v>
                </c:pt>
                <c:pt idx="19">
                  <c:v>#N/A</c:v>
                </c:pt>
                <c:pt idx="20">
                  <c:v>#N/A</c:v>
                </c:pt>
                <c:pt idx="21">
                  <c:v>#N/A</c:v>
                </c:pt>
                <c:pt idx="22">
                  <c:v>#N/A</c:v>
                </c:pt>
                <c:pt idx="23">
                  <c:v>97.743200000000002</c:v>
                </c:pt>
                <c:pt idx="24">
                  <c:v>#N/A</c:v>
                </c:pt>
                <c:pt idx="25">
                  <c:v>99.203104786545921</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7-16A0-4E1C-8F07-790730778A31}"/>
            </c:ext>
          </c:extLst>
        </c:ser>
        <c:dLbls>
          <c:showLegendKey val="0"/>
          <c:showVal val="0"/>
          <c:showCatName val="0"/>
          <c:showSerName val="0"/>
          <c:showPercent val="0"/>
          <c:showBubbleSize val="0"/>
        </c:dLbls>
        <c:axId val="89920640"/>
        <c:axId val="89922176"/>
      </c:scatterChart>
      <c:valAx>
        <c:axId val="89920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2176"/>
        <c:crosses val="autoZero"/>
        <c:crossBetween val="midCat"/>
        <c:majorUnit val="5"/>
      </c:valAx>
      <c:valAx>
        <c:axId val="89922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06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C5-4A64-AFD4-D003AFC8D92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C5-4A64-AFD4-D003AFC8D92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C5-4A64-AFD4-D003AFC8D92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C5-4A64-AFD4-D003AFC8D92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C5-4A64-AFD4-D003AFC8D92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C5-4A64-AFD4-D003AFC8D92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C5-4A64-AFD4-D003AFC8D92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C5-4A64-AFD4-D003AFC8D926}"/>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C5-4A64-AFD4-D003AFC8D92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AC5-4A64-AFD4-D003AFC8D926}"/>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AC5-4A64-AFD4-D003AFC8D92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AC5-4A64-AFD4-D003AFC8D926}"/>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AC5-4A64-AFD4-D003AFC8D926}"/>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AC5-4A64-AFD4-D003AFC8D926}"/>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AC5-4A64-AFD4-D003AFC8D926}"/>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AC5-4A64-AFD4-D003AFC8D926}"/>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AC5-4A64-AFD4-D003AFC8D92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AC5-4A64-AFD4-D003AFC8D926}"/>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56D-438C-8368-A5490EE2ED60}"/>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32-4DA1-A410-0602852619F9}"/>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32-4DA1-A410-0602852619F9}"/>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07-483C-9110-2E1D53E9162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F9-42BD-BCC5-77988D3C71E7}"/>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2F9-42BD-BCC5-77988D3C71E7}"/>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2F9-42BD-BCC5-77988D3C71E7}"/>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52-4DE2-90B5-3D04BC49FE54}"/>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D11-4F0F-BBA2-65081356A4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87.469350000000006</c:v>
                </c:pt>
                <c:pt idx="24">
                  <c:v>#N/A</c:v>
                </c:pt>
                <c:pt idx="25">
                  <c:v>90.673387096774178</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71.7</c:v>
                </c:pt>
                <c:pt idx="14">
                  <c:v>74.3</c:v>
                </c:pt>
                <c:pt idx="15">
                  <c:v>76.900000000000006</c:v>
                </c:pt>
                <c:pt idx="16">
                  <c:v>79.5</c:v>
                </c:pt>
                <c:pt idx="17">
                  <c:v>82.1</c:v>
                </c:pt>
                <c:pt idx="18">
                  <c:v>84.7</c:v>
                </c:pt>
                <c:pt idx="19">
                  <c:v>87.3</c:v>
                </c:pt>
                <c:pt idx="20">
                  <c:v>89.1</c:v>
                </c:pt>
                <c:pt idx="21">
                  <c:v>89.1</c:v>
                </c:pt>
                <c:pt idx="22">
                  <c:v>89.1</c:v>
                </c:pt>
                <c:pt idx="23">
                  <c:v>89.1</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71.7</c:v>
                </c:pt>
                <c:pt idx="14">
                  <c:v>74.3</c:v>
                </c:pt>
                <c:pt idx="15">
                  <c:v>76.900000000000006</c:v>
                </c:pt>
                <c:pt idx="16">
                  <c:v>77.599999999999994</c:v>
                </c:pt>
                <c:pt idx="17">
                  <c:v>77.599999999999994</c:v>
                </c:pt>
                <c:pt idx="18">
                  <c:v>77.599999999999994</c:v>
                </c:pt>
                <c:pt idx="19">
                  <c:v>77.599999999999994</c:v>
                </c:pt>
                <c:pt idx="20">
                  <c:v>77.599999999999994</c:v>
                </c:pt>
                <c:pt idx="21">
                  <c:v>77.599999999999994</c:v>
                </c:pt>
                <c:pt idx="22">
                  <c:v>77.599999999999994</c:v>
                </c:pt>
                <c:pt idx="23">
                  <c:v>77.599999999999994</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AC5-4A64-AFD4-D003AFC8D92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AC5-4A64-AFD4-D003AFC8D92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AC5-4A64-AFD4-D003AFC8D92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AC5-4A64-AFD4-D003AFC8D92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AC5-4A64-AFD4-D003AFC8D92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AC5-4A64-AFD4-D003AFC8D926}"/>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AC5-4A64-AFD4-D003AFC8D92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AC5-4A64-AFD4-D003AFC8D926}"/>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AC5-4A64-AFD4-D003AFC8D92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AC5-4A64-AFD4-D003AFC8D926}"/>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AC5-4A64-AFD4-D003AFC8D926}"/>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AC5-4A64-AFD4-D003AFC8D926}"/>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AC5-4A64-AFD4-D003AFC8D926}"/>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AC5-4A64-AFD4-D003AFC8D926}"/>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AC5-4A64-AFD4-D003AFC8D92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AC5-4A64-AFD4-D003AFC8D926}"/>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6D-438C-8368-A5490EE2ED6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32-4DA1-A410-0602852619F9}"/>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32-4DA1-A410-0602852619F9}"/>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07-483C-9110-2E1D53E9162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2F9-42BD-BCC5-77988D3C71E7}"/>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2F9-42BD-BCC5-77988D3C71E7}"/>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2F9-42BD-BCC5-77988D3C71E7}"/>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52-4DE2-90B5-3D04BC49FE54}"/>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11-4F0F-BBA2-65081356A4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76.386020000000002</c:v>
                </c:pt>
                <c:pt idx="24">
                  <c:v>#N/A</c:v>
                </c:pt>
                <c:pt idx="25">
                  <c:v>78.73704828605247</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37.799999999999997</c:v>
                </c:pt>
                <c:pt idx="1">
                  <c:v>40.4</c:v>
                </c:pt>
                <c:pt idx="2">
                  <c:v>43</c:v>
                </c:pt>
                <c:pt idx="3">
                  <c:v>45.6</c:v>
                </c:pt>
                <c:pt idx="4">
                  <c:v>48.2</c:v>
                </c:pt>
                <c:pt idx="5">
                  <c:v>50.8</c:v>
                </c:pt>
                <c:pt idx="6">
                  <c:v>53.4</c:v>
                </c:pt>
                <c:pt idx="7">
                  <c:v>56</c:v>
                </c:pt>
                <c:pt idx="8">
                  <c:v>58.6</c:v>
                </c:pt>
                <c:pt idx="9">
                  <c:v>61.2</c:v>
                </c:pt>
                <c:pt idx="10">
                  <c:v>63.8</c:v>
                </c:pt>
                <c:pt idx="11">
                  <c:v>66.400000000000006</c:v>
                </c:pt>
                <c:pt idx="12">
                  <c:v>69</c:v>
                </c:pt>
                <c:pt idx="13">
                  <c:v>71.7</c:v>
                </c:pt>
                <c:pt idx="14">
                  <c:v>74.3</c:v>
                </c:pt>
                <c:pt idx="15">
                  <c:v>76.900000000000006</c:v>
                </c:pt>
                <c:pt idx="16">
                  <c:v>79.5</c:v>
                </c:pt>
                <c:pt idx="17">
                  <c:v>82.1</c:v>
                </c:pt>
                <c:pt idx="18">
                  <c:v>84.7</c:v>
                </c:pt>
                <c:pt idx="19">
                  <c:v>87.3</c:v>
                </c:pt>
                <c:pt idx="20">
                  <c:v>89.9</c:v>
                </c:pt>
                <c:pt idx="21">
                  <c:v>92.5</c:v>
                </c:pt>
                <c:pt idx="22">
                  <c:v>95.1</c:v>
                </c:pt>
                <c:pt idx="23">
                  <c:v>97.7</c:v>
                </c:pt>
              </c:numCache>
            </c:numRef>
          </c:yVal>
          <c:smooth val="0"/>
          <c:extLst>
            <c:ext xmlns:c16="http://schemas.microsoft.com/office/drawing/2014/chart" uri="{C3380CC4-5D6E-409C-BE32-E72D297353CC}">
              <c16:uniqueId val="{00000025-EAC5-4A64-AFD4-D003AFC8D92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AC5-4A64-AFD4-D003AFC8D92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AC5-4A64-AFD4-D003AFC8D92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AC5-4A64-AFD4-D003AFC8D92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AC5-4A64-AFD4-D003AFC8D92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AC5-4A64-AFD4-D003AFC8D92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AC5-4A64-AFD4-D003AFC8D92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AC5-4A64-AFD4-D003AFC8D92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AC5-4A64-AFD4-D003AFC8D926}"/>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AC5-4A64-AFD4-D003AFC8D92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AC5-4A64-AFD4-D003AFC8D926}"/>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EAC5-4A64-AFD4-D003AFC8D92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EAC5-4A64-AFD4-D003AFC8D926}"/>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EAC5-4A64-AFD4-D003AFC8D926}"/>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EAC5-4A64-AFD4-D003AFC8D926}"/>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EAC5-4A64-AFD4-D003AFC8D926}"/>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EAC5-4A64-AFD4-D003AFC8D926}"/>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EAC5-4A64-AFD4-D003AFC8D92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EAC5-4A64-AFD4-D003AFC8D926}"/>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6D-438C-8368-A5490EE2ED60}"/>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32-4DA1-A410-0602852619F9}"/>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32-4DA1-A410-0602852619F9}"/>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07-483C-9110-2E1D53E9162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F9-42BD-BCC5-77988D3C71E7}"/>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F9-42BD-BCC5-77988D3C71E7}"/>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F9-42BD-BCC5-77988D3C71E7}"/>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52-4DE2-90B5-3D04BC49FE54}"/>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11-4F0F-BBA2-65081356A4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44.715834248079034</c:v>
                </c:pt>
                <c:pt idx="1">
                  <c:v>44.686696230598677</c:v>
                </c:pt>
                <c:pt idx="2">
                  <c:v>44.287482043915446</c:v>
                </c:pt>
                <c:pt idx="3">
                  <c:v>49.567152508444892</c:v>
                </c:pt>
                <c:pt idx="4">
                  <c:v>53.627947997648143</c:v>
                </c:pt>
                <c:pt idx="5">
                  <c:v>60.517367458866559</c:v>
                </c:pt>
                <c:pt idx="6">
                  <c:v>67.463875252671102</c:v>
                </c:pt>
                <c:pt idx="7">
                  <c:v>71.293551814775455</c:v>
                </c:pt>
                <c:pt idx="8">
                  <c:v>63.596156951396729</c:v>
                </c:pt>
                <c:pt idx="9">
                  <c:v>81.268316179080259</c:v>
                </c:pt>
                <c:pt idx="10">
                  <c:v>#N/A</c:v>
                </c:pt>
                <c:pt idx="11">
                  <c:v>56.174809660666568</c:v>
                </c:pt>
                <c:pt idx="12">
                  <c:v>#N/A</c:v>
                </c:pt>
                <c:pt idx="13">
                  <c:v>54.833182230281061</c:v>
                </c:pt>
                <c:pt idx="14">
                  <c:v>#N/A</c:v>
                </c:pt>
                <c:pt idx="15">
                  <c:v>53.237050043898158</c:v>
                </c:pt>
                <c:pt idx="16">
                  <c:v>#N/A</c:v>
                </c:pt>
                <c:pt idx="17">
                  <c:v>#N/A</c:v>
                </c:pt>
                <c:pt idx="18">
                  <c:v>#N/A</c:v>
                </c:pt>
                <c:pt idx="19">
                  <c:v>#N/A</c:v>
                </c:pt>
                <c:pt idx="20">
                  <c:v>#N/A</c:v>
                </c:pt>
                <c:pt idx="21">
                  <c:v>#N/A</c:v>
                </c:pt>
                <c:pt idx="22">
                  <c:v>#N/A</c:v>
                </c:pt>
                <c:pt idx="23">
                  <c:v>97.534220000000005</c:v>
                </c:pt>
                <c:pt idx="24">
                  <c:v>#N/A</c:v>
                </c:pt>
                <c:pt idx="25">
                  <c:v>99.120967741935488</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8-EAC5-4A64-AFD4-D003AFC8D926}"/>
            </c:ext>
          </c:extLst>
        </c:ser>
        <c:dLbls>
          <c:showLegendKey val="0"/>
          <c:showVal val="0"/>
          <c:showCatName val="0"/>
          <c:showSerName val="0"/>
          <c:showPercent val="0"/>
          <c:showBubbleSize val="0"/>
        </c:dLbls>
        <c:axId val="91605248"/>
        <c:axId val="91889664"/>
      </c:scatterChart>
      <c:valAx>
        <c:axId val="91605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89664"/>
        <c:crosses val="autoZero"/>
        <c:crossBetween val="midCat"/>
        <c:majorUnit val="5"/>
      </c:valAx>
      <c:valAx>
        <c:axId val="91889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6052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C18-4431-9F2A-3CE7611C64A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18-4431-9F2A-3CE7611C64A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18-4431-9F2A-3CE7611C64A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18-4431-9F2A-3CE7611C64A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18-4431-9F2A-3CE7611C64A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18-4431-9F2A-3CE7611C64A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18-4431-9F2A-3CE7611C64A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2A6-42FF-AD54-85F5D524565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A6-42FF-AD54-85F5D524565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A6-42FF-AD54-85F5D524565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A6-42FF-AD54-85F5D524565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A6-42FF-AD54-85F5D524565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A6-42FF-AD54-85F5D524565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A6-42FF-AD54-85F5D524565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2A6-42FF-AD54-85F5D524565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2A6-42FF-AD54-85F5D524565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2A6-42FF-AD54-85F5D524565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2A6-42FF-AD54-85F5D5245652}"/>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2A6-42FF-AD54-85F5D5245652}"/>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D6-460C-B235-403FC04309BF}"/>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D6-460C-B235-403FC04309B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92-4073-BC72-6071F2D3658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F5-4588-B244-8CD6EAA2C445}"/>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F5-4588-B244-8CD6EAA2C44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F5-4588-B244-8CD6EAA2C445}"/>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68-480D-993C-8E6EF2D267EE}"/>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1C-44D5-B20C-DA2FDC8238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84.324430000000007</c:v>
                </c:pt>
                <c:pt idx="24">
                  <c:v>#N/A</c:v>
                </c:pt>
                <c:pt idx="25">
                  <c:v>83.887878463678192</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84.1</c:v>
                </c:pt>
                <c:pt idx="14">
                  <c:v>84.1</c:v>
                </c:pt>
                <c:pt idx="15">
                  <c:v>84.1</c:v>
                </c:pt>
                <c:pt idx="16">
                  <c:v>84.1</c:v>
                </c:pt>
                <c:pt idx="17">
                  <c:v>84.1</c:v>
                </c:pt>
                <c:pt idx="18">
                  <c:v>84.1</c:v>
                </c:pt>
                <c:pt idx="19">
                  <c:v>84.1</c:v>
                </c:pt>
                <c:pt idx="20">
                  <c:v>84.1</c:v>
                </c:pt>
                <c:pt idx="21">
                  <c:v>84.1</c:v>
                </c:pt>
                <c:pt idx="22">
                  <c:v>84.1</c:v>
                </c:pt>
                <c:pt idx="23">
                  <c:v>84.1</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64.8</c:v>
                </c:pt>
                <c:pt idx="16">
                  <c:v>64.8</c:v>
                </c:pt>
                <c:pt idx="17">
                  <c:v>64.8</c:v>
                </c:pt>
                <c:pt idx="18">
                  <c:v>64.8</c:v>
                </c:pt>
                <c:pt idx="19">
                  <c:v>64.8</c:v>
                </c:pt>
                <c:pt idx="20">
                  <c:v>64.8</c:v>
                </c:pt>
                <c:pt idx="21">
                  <c:v>64.8</c:v>
                </c:pt>
                <c:pt idx="22">
                  <c:v>64.8</c:v>
                </c:pt>
                <c:pt idx="23">
                  <c:v>64.8</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C18-4431-9F2A-3CE7611C64A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C18-4431-9F2A-3CE7611C64A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C18-4431-9F2A-3CE7611C64A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C18-4431-9F2A-3CE7611C64A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C18-4431-9F2A-3CE7611C64A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C18-4431-9F2A-3CE7611C64A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C18-4431-9F2A-3CE7611C64A5}"/>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C18-4431-9F2A-3CE7611C64A5}"/>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C18-4431-9F2A-3CE7611C64A5}"/>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C18-4431-9F2A-3CE7611C64A5}"/>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C18-4431-9F2A-3CE7611C64A5}"/>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C18-4431-9F2A-3CE7611C64A5}"/>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C18-4431-9F2A-3CE7611C64A5}"/>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C18-4431-9F2A-3CE7611C64A5}"/>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C18-4431-9F2A-3CE7611C64A5}"/>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C18-4431-9F2A-3CE7611C64A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C18-4431-9F2A-3CE7611C64A5}"/>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2A6-42FF-AD54-85F5D5245652}"/>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D6-460C-B235-403FC04309BF}"/>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9D6-460C-B235-403FC04309B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92-4073-BC72-6071F2D3658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F5-4588-B244-8CD6EAA2C445}"/>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AF5-4588-B244-8CD6EAA2C44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AF5-4588-B244-8CD6EAA2C445}"/>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68-480D-993C-8E6EF2D267EE}"/>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1C-44D5-B20C-DA2FDC8238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64.849222242248999</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76.099999999999994</c:v>
                </c:pt>
                <c:pt idx="1">
                  <c:v>76.099999999999994</c:v>
                </c:pt>
                <c:pt idx="2">
                  <c:v>76.099999999999994</c:v>
                </c:pt>
                <c:pt idx="3">
                  <c:v>76.099999999999994</c:v>
                </c:pt>
                <c:pt idx="4">
                  <c:v>77.099999999999994</c:v>
                </c:pt>
                <c:pt idx="5">
                  <c:v>78.099999999999994</c:v>
                </c:pt>
                <c:pt idx="6">
                  <c:v>79.2</c:v>
                </c:pt>
                <c:pt idx="7">
                  <c:v>80.2</c:v>
                </c:pt>
                <c:pt idx="8">
                  <c:v>81.2</c:v>
                </c:pt>
                <c:pt idx="9">
                  <c:v>82.2</c:v>
                </c:pt>
                <c:pt idx="10">
                  <c:v>83.3</c:v>
                </c:pt>
                <c:pt idx="11">
                  <c:v>84.3</c:v>
                </c:pt>
                <c:pt idx="12">
                  <c:v>85.3</c:v>
                </c:pt>
                <c:pt idx="13">
                  <c:v>86.4</c:v>
                </c:pt>
                <c:pt idx="14">
                  <c:v>87.4</c:v>
                </c:pt>
                <c:pt idx="15">
                  <c:v>88.4</c:v>
                </c:pt>
                <c:pt idx="16">
                  <c:v>89.4</c:v>
                </c:pt>
                <c:pt idx="17">
                  <c:v>90.5</c:v>
                </c:pt>
                <c:pt idx="18">
                  <c:v>91.5</c:v>
                </c:pt>
                <c:pt idx="19">
                  <c:v>92.5</c:v>
                </c:pt>
                <c:pt idx="20">
                  <c:v>93.6</c:v>
                </c:pt>
                <c:pt idx="21">
                  <c:v>94.6</c:v>
                </c:pt>
                <c:pt idx="22">
                  <c:v>95.6</c:v>
                </c:pt>
                <c:pt idx="23">
                  <c:v>96.6</c:v>
                </c:pt>
              </c:numCache>
            </c:numRef>
          </c:yVal>
          <c:smooth val="0"/>
          <c:extLst>
            <c:ext xmlns:c16="http://schemas.microsoft.com/office/drawing/2014/chart" uri="{C3380CC4-5D6E-409C-BE32-E72D297353CC}">
              <c16:uniqueId val="{00000019-8C18-4431-9F2A-3CE7611C64A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C18-4431-9F2A-3CE7611C64A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C18-4431-9F2A-3CE7611C64A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C18-4431-9F2A-3CE7611C64A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C18-4431-9F2A-3CE7611C64A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C18-4431-9F2A-3CE7611C64A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C18-4431-9F2A-3CE7611C64A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C18-4431-9F2A-3CE7611C64A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C18-4431-9F2A-3CE7611C64A5}"/>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C18-4431-9F2A-3CE7611C64A5}"/>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C18-4431-9F2A-3CE7611C64A5}"/>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8C18-4431-9F2A-3CE7611C64A5}"/>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8C18-4431-9F2A-3CE7611C64A5}"/>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8C18-4431-9F2A-3CE7611C64A5}"/>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8C18-4431-9F2A-3CE7611C64A5}"/>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8C18-4431-9F2A-3CE7611C64A5}"/>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8C18-4431-9F2A-3CE7611C64A5}"/>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8C18-4431-9F2A-3CE7611C64A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8C18-4431-9F2A-3CE7611C64A5}"/>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2A6-42FF-AD54-85F5D5245652}"/>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D6-460C-B235-403FC04309BF}"/>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D6-460C-B235-403FC04309B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792-4073-BC72-6071F2D3658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F5-4588-B244-8CD6EAA2C445}"/>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F5-4588-B244-8CD6EAA2C44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F5-4588-B244-8CD6EAA2C445}"/>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68-480D-993C-8E6EF2D267EE}"/>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1C-44D5-B20C-DA2FDC8238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48.713673177703669</c:v>
                </c:pt>
                <c:pt idx="4">
                  <c:v>91.132937482067149</c:v>
                </c:pt>
                <c:pt idx="5">
                  <c:v>79.693121384691253</c:v>
                </c:pt>
                <c:pt idx="6">
                  <c:v>93.027772894376966</c:v>
                </c:pt>
                <c:pt idx="7">
                  <c:v>81.768203510374917</c:v>
                </c:pt>
                <c:pt idx="8">
                  <c:v>80.05458090163873</c:v>
                </c:pt>
                <c:pt idx="9">
                  <c:v>93.235434277881907</c:v>
                </c:pt>
                <c:pt idx="10">
                  <c:v>#N/A</c:v>
                </c:pt>
                <c:pt idx="11">
                  <c:v>89.040617114062997</c:v>
                </c:pt>
                <c:pt idx="12">
                  <c:v>#N/A</c:v>
                </c:pt>
                <c:pt idx="13">
                  <c:v>84.69170232829822</c:v>
                </c:pt>
                <c:pt idx="14">
                  <c:v>#N/A</c:v>
                </c:pt>
                <c:pt idx="15">
                  <c:v>94.982615765372586</c:v>
                </c:pt>
                <c:pt idx="16">
                  <c:v>94.301794453507341</c:v>
                </c:pt>
                <c:pt idx="17">
                  <c:v>#N/A</c:v>
                </c:pt>
                <c:pt idx="18">
                  <c:v>#N/A</c:v>
                </c:pt>
                <c:pt idx="19">
                  <c:v>#N/A</c:v>
                </c:pt>
                <c:pt idx="20">
                  <c:v>#N/A</c:v>
                </c:pt>
                <c:pt idx="21">
                  <c:v>#N/A</c:v>
                </c:pt>
                <c:pt idx="22">
                  <c:v>#N/A</c:v>
                </c:pt>
                <c:pt idx="23">
                  <c:v>86.613600000000005</c:v>
                </c:pt>
                <c:pt idx="24">
                  <c:v>#N/A</c:v>
                </c:pt>
                <c:pt idx="25">
                  <c:v>85.92061624050497</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C-8C18-4431-9F2A-3CE7611C64A5}"/>
            </c:ext>
          </c:extLst>
        </c:ser>
        <c:dLbls>
          <c:showLegendKey val="0"/>
          <c:showVal val="0"/>
          <c:showCatName val="0"/>
          <c:showSerName val="0"/>
          <c:showPercent val="0"/>
          <c:showBubbleSize val="0"/>
        </c:dLbls>
        <c:axId val="93637248"/>
        <c:axId val="93720960"/>
      </c:scatterChart>
      <c:valAx>
        <c:axId val="93637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20960"/>
        <c:crosses val="autoZero"/>
        <c:crossBetween val="midCat"/>
        <c:majorUnit val="5"/>
      </c:valAx>
      <c:valAx>
        <c:axId val="9372096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372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89-44DD-869B-5DAE214D2C3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89-44DD-869B-5DAE214D2C3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89-44DD-869B-5DAE214D2C3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89-44DD-869B-5DAE214D2C3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89-44DD-869B-5DAE214D2C3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89-44DD-869B-5DAE214D2C3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89-44DD-869B-5DAE214D2C3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AE-4B6E-B9EA-477FDD73E02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AE-4B6E-B9EA-477FDD73E02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AE-4B6E-B9EA-477FDD73E02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AE-4B6E-B9EA-477FDD73E02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AE-4B6E-B9EA-477FDD73E02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AE-4B6E-B9EA-477FDD73E02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AE-4B6E-B9EA-477FDD73E02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AE-4B6E-B9EA-477FDD73E02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DAE-4B6E-B9EA-477FDD73E02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DAE-4B6E-B9EA-477FDD73E02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DAE-4B6E-B9EA-477FDD73E022}"/>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DAE-4B6E-B9EA-477FDD73E022}"/>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00-475C-973C-611F0A79E314}"/>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00-475C-973C-611F0A79E314}"/>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9B-4E1E-AC13-A0ED43C8381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9F-4E0F-A7AF-08CF73F63D5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9F-4E0F-A7AF-08CF73F63D56}"/>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C9F-4E0F-A7AF-08CF73F63D5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E1-4588-A8FE-5F23DCFAF3AD}"/>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4D-4E51-91C9-93B243273C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84.626429999999999</c:v>
                </c:pt>
                <c:pt idx="24">
                  <c:v>#N/A</c:v>
                </c:pt>
                <c:pt idx="25">
                  <c:v>85.410133685426644</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70.8</c:v>
                </c:pt>
                <c:pt idx="14">
                  <c:v>72.599999999999994</c:v>
                </c:pt>
                <c:pt idx="15">
                  <c:v>74.400000000000006</c:v>
                </c:pt>
                <c:pt idx="16">
                  <c:v>76.3</c:v>
                </c:pt>
                <c:pt idx="17">
                  <c:v>78.099999999999994</c:v>
                </c:pt>
                <c:pt idx="18">
                  <c:v>79.900000000000006</c:v>
                </c:pt>
                <c:pt idx="19">
                  <c:v>81.7</c:v>
                </c:pt>
                <c:pt idx="20">
                  <c:v>83.6</c:v>
                </c:pt>
                <c:pt idx="21">
                  <c:v>85</c:v>
                </c:pt>
                <c:pt idx="22">
                  <c:v>85</c:v>
                </c:pt>
                <c:pt idx="23">
                  <c:v>85</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64</c:v>
                </c:pt>
                <c:pt idx="16">
                  <c:v>64</c:v>
                </c:pt>
                <c:pt idx="17">
                  <c:v>64</c:v>
                </c:pt>
                <c:pt idx="18">
                  <c:v>64</c:v>
                </c:pt>
                <c:pt idx="19">
                  <c:v>64</c:v>
                </c:pt>
                <c:pt idx="20">
                  <c:v>64</c:v>
                </c:pt>
                <c:pt idx="21">
                  <c:v>64</c:v>
                </c:pt>
                <c:pt idx="22">
                  <c:v>64</c:v>
                </c:pt>
                <c:pt idx="23">
                  <c:v>64</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89-44DD-869B-5DAE214D2C3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89-44DD-869B-5DAE214D2C3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E89-44DD-869B-5DAE214D2C3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E89-44DD-869B-5DAE214D2C3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E89-44DD-869B-5DAE214D2C3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E89-44DD-869B-5DAE214D2C3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E89-44DD-869B-5DAE214D2C3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E89-44DD-869B-5DAE214D2C3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E89-44DD-869B-5DAE214D2C3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E89-44DD-869B-5DAE214D2C30}"/>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E89-44DD-869B-5DAE214D2C30}"/>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E89-44DD-869B-5DAE214D2C30}"/>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E89-44DD-869B-5DAE214D2C30}"/>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E89-44DD-869B-5DAE214D2C30}"/>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E89-44DD-869B-5DAE214D2C3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E89-44DD-869B-5DAE214D2C30}"/>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DAE-4B6E-B9EA-477FDD73E022}"/>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00-475C-973C-611F0A79E314}"/>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00-475C-973C-611F0A79E314}"/>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9B-4E1E-AC13-A0ED43C8381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C9F-4E0F-A7AF-08CF73F63D5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C9F-4E0F-A7AF-08CF73F63D56}"/>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C9F-4E0F-A7AF-08CF73F63D5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E1-4588-A8FE-5F23DCFAF3AD}"/>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4D-4E51-91C9-93B243273C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64.012582571448021</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47</c:v>
                </c:pt>
                <c:pt idx="1">
                  <c:v>48.8</c:v>
                </c:pt>
                <c:pt idx="2">
                  <c:v>50.7</c:v>
                </c:pt>
                <c:pt idx="3">
                  <c:v>52.5</c:v>
                </c:pt>
                <c:pt idx="4">
                  <c:v>54.3</c:v>
                </c:pt>
                <c:pt idx="5">
                  <c:v>56.1</c:v>
                </c:pt>
                <c:pt idx="6">
                  <c:v>58</c:v>
                </c:pt>
                <c:pt idx="7">
                  <c:v>59.8</c:v>
                </c:pt>
                <c:pt idx="8">
                  <c:v>61.6</c:v>
                </c:pt>
                <c:pt idx="9">
                  <c:v>63.5</c:v>
                </c:pt>
                <c:pt idx="10">
                  <c:v>65.3</c:v>
                </c:pt>
                <c:pt idx="11">
                  <c:v>67.099999999999994</c:v>
                </c:pt>
                <c:pt idx="12">
                  <c:v>68.900000000000006</c:v>
                </c:pt>
                <c:pt idx="13">
                  <c:v>70.8</c:v>
                </c:pt>
                <c:pt idx="14">
                  <c:v>72.599999999999994</c:v>
                </c:pt>
                <c:pt idx="15">
                  <c:v>74.400000000000006</c:v>
                </c:pt>
                <c:pt idx="16">
                  <c:v>76.3</c:v>
                </c:pt>
                <c:pt idx="17">
                  <c:v>78.099999999999994</c:v>
                </c:pt>
                <c:pt idx="18">
                  <c:v>79.900000000000006</c:v>
                </c:pt>
                <c:pt idx="19">
                  <c:v>81.7</c:v>
                </c:pt>
                <c:pt idx="20">
                  <c:v>83.6</c:v>
                </c:pt>
                <c:pt idx="21">
                  <c:v>85.4</c:v>
                </c:pt>
                <c:pt idx="22">
                  <c:v>87.2</c:v>
                </c:pt>
                <c:pt idx="23">
                  <c:v>89.1</c:v>
                </c:pt>
              </c:numCache>
            </c:numRef>
          </c:yVal>
          <c:smooth val="0"/>
          <c:extLst>
            <c:ext xmlns:c16="http://schemas.microsoft.com/office/drawing/2014/chart" uri="{C3380CC4-5D6E-409C-BE32-E72D297353CC}">
              <c16:uniqueId val="{00000019-CE89-44DD-869B-5DAE214D2C3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CE89-44DD-869B-5DAE214D2C3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CE89-44DD-869B-5DAE214D2C3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CE89-44DD-869B-5DAE214D2C3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CE89-44DD-869B-5DAE214D2C3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CE89-44DD-869B-5DAE214D2C3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CE89-44DD-869B-5DAE214D2C3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CE89-44DD-869B-5DAE214D2C3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CE89-44DD-869B-5DAE214D2C3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CE89-44DD-869B-5DAE214D2C3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CE89-44DD-869B-5DAE214D2C3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CE89-44DD-869B-5DAE214D2C3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CE89-44DD-869B-5DAE214D2C30}"/>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CE89-44DD-869B-5DAE214D2C30}"/>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CE89-44DD-869B-5DAE214D2C30}"/>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CE89-44DD-869B-5DAE214D2C30}"/>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CE89-44DD-869B-5DAE214D2C30}"/>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CE89-44DD-869B-5DAE214D2C3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CE89-44DD-869B-5DAE214D2C30}"/>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DAE-4B6E-B9EA-477FDD73E022}"/>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00-475C-973C-611F0A79E314}"/>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00-475C-973C-611F0A79E314}"/>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9B-4E1E-AC13-A0ED43C8381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9F-4E0F-A7AF-08CF73F63D5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9F-4E0F-A7AF-08CF73F63D56}"/>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9F-4E0F-A7AF-08CF73F63D5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E1-4588-A8FE-5F23DCFAF3AD}"/>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4D-4E51-91C9-93B243273C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54.87409065472859</c:v>
                </c:pt>
                <c:pt idx="1">
                  <c:v>55.670562047857544</c:v>
                </c:pt>
                <c:pt idx="2">
                  <c:v>54.960359974287556</c:v>
                </c:pt>
                <c:pt idx="3">
                  <c:v>54.281303913556712</c:v>
                </c:pt>
                <c:pt idx="4">
                  <c:v>59.281200631911531</c:v>
                </c:pt>
                <c:pt idx="5">
                  <c:v>59.818244564592206</c:v>
                </c:pt>
                <c:pt idx="6">
                  <c:v>61.649084133732224</c:v>
                </c:pt>
                <c:pt idx="7">
                  <c:v>62.600757502185104</c:v>
                </c:pt>
                <c:pt idx="8">
                  <c:v>63.846223757157141</c:v>
                </c:pt>
                <c:pt idx="9">
                  <c:v>58.169962137147671</c:v>
                </c:pt>
                <c:pt idx="10">
                  <c:v>#N/A</c:v>
                </c:pt>
                <c:pt idx="11">
                  <c:v>66.370395692675842</c:v>
                </c:pt>
                <c:pt idx="12">
                  <c:v>#N/A</c:v>
                </c:pt>
                <c:pt idx="13">
                  <c:v>71.31430427544764</c:v>
                </c:pt>
                <c:pt idx="14">
                  <c:v>#N/A</c:v>
                </c:pt>
                <c:pt idx="15">
                  <c:v>70.256152298405823</c:v>
                </c:pt>
                <c:pt idx="16">
                  <c:v>#N/A</c:v>
                </c:pt>
                <c:pt idx="17">
                  <c:v>#N/A</c:v>
                </c:pt>
                <c:pt idx="18">
                  <c:v>#N/A</c:v>
                </c:pt>
                <c:pt idx="19">
                  <c:v>#N/A</c:v>
                </c:pt>
                <c:pt idx="20">
                  <c:v>#N/A</c:v>
                </c:pt>
                <c:pt idx="21">
                  <c:v>#N/A</c:v>
                </c:pt>
                <c:pt idx="22">
                  <c:v>#N/A</c:v>
                </c:pt>
                <c:pt idx="23">
                  <c:v>87.577100000000002</c:v>
                </c:pt>
                <c:pt idx="24">
                  <c:v>#N/A</c:v>
                </c:pt>
                <c:pt idx="25">
                  <c:v>87.616218297848931</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C-CE89-44DD-869B-5DAE214D2C30}"/>
            </c:ext>
          </c:extLst>
        </c:ser>
        <c:dLbls>
          <c:showLegendKey val="0"/>
          <c:showVal val="0"/>
          <c:showCatName val="0"/>
          <c:showSerName val="0"/>
          <c:showPercent val="0"/>
          <c:showBubbleSize val="0"/>
        </c:dLbls>
        <c:axId val="94367104"/>
        <c:axId val="94381184"/>
      </c:scatterChart>
      <c:valAx>
        <c:axId val="94367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81184"/>
        <c:crosses val="autoZero"/>
        <c:crossBetween val="midCat"/>
        <c:majorUnit val="5"/>
      </c:valAx>
      <c:valAx>
        <c:axId val="943811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671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FC-4EDF-8E45-A786E32843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FC-4EDF-8E45-A786E328435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FC-4EDF-8E45-A786E328435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FC-4EDF-8E45-A786E328435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FC-4EDF-8E45-A786E328435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FC-4EDF-8E45-A786E328435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35-4FA3-83F3-57D84EABB40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35-4FA3-83F3-57D84EABB40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35-4FA3-83F3-57D84EABB40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35-4FA3-83F3-57D84EABB40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35-4FA3-83F3-57D84EABB40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35-4FA3-83F3-57D84EABB40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35-4FA3-83F3-57D84EABB40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35-4FA3-83F3-57D84EABB40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635-4FA3-83F3-57D84EABB40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635-4FA3-83F3-57D84EABB40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635-4FA3-83F3-57D84EABB406}"/>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635-4FA3-83F3-57D84EABB406}"/>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98-4AEA-9F8C-537B0B5A8596}"/>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98-4AEA-9F8C-537B0B5A859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6F-44F0-A3BE-61FCCE8077E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AB-456D-8265-12A0C5D06C1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3AB-456D-8265-12A0C5D06C19}"/>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3AB-456D-8265-12A0C5D06C19}"/>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1C-4AB8-8672-71AF0B30E24C}"/>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AB-4A10-B051-E051C27543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82.4542</c:v>
                </c:pt>
                <c:pt idx="24">
                  <c:v>#N/A</c:v>
                </c:pt>
                <c:pt idx="25">
                  <c:v>83.373681480200588</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67.099999999999994</c:v>
                </c:pt>
                <c:pt idx="14">
                  <c:v>68.8</c:v>
                </c:pt>
                <c:pt idx="15">
                  <c:v>70.5</c:v>
                </c:pt>
                <c:pt idx="16">
                  <c:v>72.2</c:v>
                </c:pt>
                <c:pt idx="17">
                  <c:v>73.900000000000006</c:v>
                </c:pt>
                <c:pt idx="18">
                  <c:v>75.599999999999994</c:v>
                </c:pt>
                <c:pt idx="19">
                  <c:v>77.3</c:v>
                </c:pt>
                <c:pt idx="20">
                  <c:v>78.900000000000006</c:v>
                </c:pt>
                <c:pt idx="21">
                  <c:v>80.599999999999994</c:v>
                </c:pt>
                <c:pt idx="22">
                  <c:v>82.3</c:v>
                </c:pt>
                <c:pt idx="23">
                  <c:v>82.9</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62.2</c:v>
                </c:pt>
                <c:pt idx="16">
                  <c:v>62.2</c:v>
                </c:pt>
                <c:pt idx="17">
                  <c:v>62.2</c:v>
                </c:pt>
                <c:pt idx="18">
                  <c:v>62.2</c:v>
                </c:pt>
                <c:pt idx="19">
                  <c:v>62.2</c:v>
                </c:pt>
                <c:pt idx="20">
                  <c:v>62.2</c:v>
                </c:pt>
                <c:pt idx="21">
                  <c:v>62.2</c:v>
                </c:pt>
                <c:pt idx="22">
                  <c:v>62.2</c:v>
                </c:pt>
                <c:pt idx="23">
                  <c:v>62.2</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3FC-4EDF-8E45-A786E32843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3FC-4EDF-8E45-A786E328435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3FC-4EDF-8E45-A786E328435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3FC-4EDF-8E45-A786E328435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3FC-4EDF-8E45-A786E3284353}"/>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3FC-4EDF-8E45-A786E3284353}"/>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3FC-4EDF-8E45-A786E3284353}"/>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3FC-4EDF-8E45-A786E3284353}"/>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3FC-4EDF-8E45-A786E3284353}"/>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3FC-4EDF-8E45-A786E3284353}"/>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3FC-4EDF-8E45-A786E3284353}"/>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3FC-4EDF-8E45-A786E3284353}"/>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3FC-4EDF-8E45-A786E3284353}"/>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3FC-4EDF-8E45-A786E3284353}"/>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3FC-4EDF-8E45-A786E328435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3FC-4EDF-8E45-A786E3284353}"/>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635-4FA3-83F3-57D84EABB406}"/>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98-4AEA-9F8C-537B0B5A8596}"/>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98-4AEA-9F8C-537B0B5A859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6F-44F0-A3BE-61FCCE8077E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3AB-456D-8265-12A0C5D06C1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3AB-456D-8265-12A0C5D06C19}"/>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3AB-456D-8265-12A0C5D06C19}"/>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1C-4AB8-8672-71AF0B30E24C}"/>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AB-4A10-B051-E051C27543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62.234484240879993</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45.2</c:v>
                </c:pt>
                <c:pt idx="1">
                  <c:v>46.8</c:v>
                </c:pt>
                <c:pt idx="2">
                  <c:v>48.5</c:v>
                </c:pt>
                <c:pt idx="3">
                  <c:v>50.2</c:v>
                </c:pt>
                <c:pt idx="4">
                  <c:v>51.9</c:v>
                </c:pt>
                <c:pt idx="5">
                  <c:v>53.6</c:v>
                </c:pt>
                <c:pt idx="6">
                  <c:v>55.3</c:v>
                </c:pt>
                <c:pt idx="7">
                  <c:v>57</c:v>
                </c:pt>
                <c:pt idx="8">
                  <c:v>58.7</c:v>
                </c:pt>
                <c:pt idx="9">
                  <c:v>60.4</c:v>
                </c:pt>
                <c:pt idx="10">
                  <c:v>62.1</c:v>
                </c:pt>
                <c:pt idx="11">
                  <c:v>63.7</c:v>
                </c:pt>
                <c:pt idx="12">
                  <c:v>65.400000000000006</c:v>
                </c:pt>
                <c:pt idx="13">
                  <c:v>67.099999999999994</c:v>
                </c:pt>
                <c:pt idx="14">
                  <c:v>68.8</c:v>
                </c:pt>
                <c:pt idx="15">
                  <c:v>70.5</c:v>
                </c:pt>
                <c:pt idx="16">
                  <c:v>72.2</c:v>
                </c:pt>
                <c:pt idx="17">
                  <c:v>73.900000000000006</c:v>
                </c:pt>
                <c:pt idx="18">
                  <c:v>75.599999999999994</c:v>
                </c:pt>
                <c:pt idx="19">
                  <c:v>77.3</c:v>
                </c:pt>
                <c:pt idx="20">
                  <c:v>78.900000000000006</c:v>
                </c:pt>
                <c:pt idx="21">
                  <c:v>80.599999999999994</c:v>
                </c:pt>
                <c:pt idx="22">
                  <c:v>82.3</c:v>
                </c:pt>
                <c:pt idx="23">
                  <c:v>84</c:v>
                </c:pt>
              </c:numCache>
            </c:numRef>
          </c:yVal>
          <c:smooth val="0"/>
          <c:extLst>
            <c:ext xmlns:c16="http://schemas.microsoft.com/office/drawing/2014/chart" uri="{C3380CC4-5D6E-409C-BE32-E72D297353CC}">
              <c16:uniqueId val="{00000019-F3FC-4EDF-8E45-A786E328435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3FC-4EDF-8E45-A786E32843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3FC-4EDF-8E45-A786E328435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F3FC-4EDF-8E45-A786E328435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F3FC-4EDF-8E45-A786E328435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F3FC-4EDF-8E45-A786E328435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F3FC-4EDF-8E45-A786E328435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F3FC-4EDF-8E45-A786E3284353}"/>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F3FC-4EDF-8E45-A786E3284353}"/>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F3FC-4EDF-8E45-A786E3284353}"/>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F3FC-4EDF-8E45-A786E3284353}"/>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F3FC-4EDF-8E45-A786E3284353}"/>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F3FC-4EDF-8E45-A786E3284353}"/>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F3FC-4EDF-8E45-A786E3284353}"/>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F3FC-4EDF-8E45-A786E3284353}"/>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F3FC-4EDF-8E45-A786E3284353}"/>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F3FC-4EDF-8E45-A786E3284353}"/>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F3FC-4EDF-8E45-A786E328435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F3FC-4EDF-8E45-A786E3284353}"/>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635-4FA3-83F3-57D84EABB406}"/>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98-4AEA-9F8C-537B0B5A8596}"/>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98-4AEA-9F8C-537B0B5A859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6F-44F0-A3BE-61FCCE8077E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AB-456D-8265-12A0C5D06C1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AB-456D-8265-12A0C5D06C19}"/>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AB-456D-8265-12A0C5D06C19}"/>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1C-4AB8-8672-71AF0B30E24C}"/>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AB-4A10-B051-E051C27543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59.707738748627882</c:v>
                </c:pt>
                <c:pt idx="1">
                  <c:v>56.898648165367284</c:v>
                </c:pt>
                <c:pt idx="2">
                  <c:v>53.48519050550653</c:v>
                </c:pt>
                <c:pt idx="3">
                  <c:v>50.982109345677472</c:v>
                </c:pt>
                <c:pt idx="4">
                  <c:v>52.198340628470632</c:v>
                </c:pt>
                <c:pt idx="5">
                  <c:v>53.290676416819018</c:v>
                </c:pt>
                <c:pt idx="6">
                  <c:v>55.899509096159392</c:v>
                </c:pt>
                <c:pt idx="7">
                  <c:v>57.994519322185553</c:v>
                </c:pt>
                <c:pt idx="8">
                  <c:v>59.561870929544114</c:v>
                </c:pt>
                <c:pt idx="9">
                  <c:v>55.650763068498712</c:v>
                </c:pt>
                <c:pt idx="10">
                  <c:v>#N/A</c:v>
                </c:pt>
                <c:pt idx="11">
                  <c:v>60.535471184389657</c:v>
                </c:pt>
                <c:pt idx="12">
                  <c:v>#N/A</c:v>
                </c:pt>
                <c:pt idx="13">
                  <c:v>67.140122897149183</c:v>
                </c:pt>
                <c:pt idx="14">
                  <c:v>#N/A</c:v>
                </c:pt>
                <c:pt idx="15">
                  <c:v>66.154521510096572</c:v>
                </c:pt>
                <c:pt idx="16">
                  <c:v>#N/A</c:v>
                </c:pt>
                <c:pt idx="17">
                  <c:v>#N/A</c:v>
                </c:pt>
                <c:pt idx="18">
                  <c:v>#N/A</c:v>
                </c:pt>
                <c:pt idx="19">
                  <c:v>#N/A</c:v>
                </c:pt>
                <c:pt idx="20">
                  <c:v>#N/A</c:v>
                </c:pt>
                <c:pt idx="21">
                  <c:v>#N/A</c:v>
                </c:pt>
                <c:pt idx="22">
                  <c:v>#N/A</c:v>
                </c:pt>
                <c:pt idx="23">
                  <c:v>85.459440000000001</c:v>
                </c:pt>
                <c:pt idx="24">
                  <c:v>#N/A</c:v>
                </c:pt>
                <c:pt idx="25">
                  <c:v>85.699463946048766</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C-F3FC-4EDF-8E45-A786E3284353}"/>
            </c:ext>
          </c:extLst>
        </c:ser>
        <c:dLbls>
          <c:showLegendKey val="0"/>
          <c:showVal val="0"/>
          <c:showCatName val="0"/>
          <c:showSerName val="0"/>
          <c:showPercent val="0"/>
          <c:showBubbleSize val="0"/>
        </c:dLbls>
        <c:axId val="95650560"/>
        <c:axId val="95652096"/>
      </c:scatterChart>
      <c:valAx>
        <c:axId val="95650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52096"/>
        <c:crosses val="autoZero"/>
        <c:crossBetween val="midCat"/>
        <c:majorUnit val="5"/>
      </c:valAx>
      <c:valAx>
        <c:axId val="956520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505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66.3</c:v>
                </c:pt>
                <c:pt idx="16">
                  <c:v>66.3</c:v>
                </c:pt>
                <c:pt idx="17">
                  <c:v>66.3</c:v>
                </c:pt>
                <c:pt idx="18">
                  <c:v>66.3</c:v>
                </c:pt>
                <c:pt idx="19">
                  <c:v>66.3</c:v>
                </c:pt>
                <c:pt idx="20">
                  <c:v>66.3</c:v>
                </c:pt>
                <c:pt idx="21">
                  <c:v>66.3</c:v>
                </c:pt>
                <c:pt idx="22">
                  <c:v>66.3</c:v>
                </c:pt>
                <c:pt idx="23">
                  <c:v>66.3</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DA-41B5-BF33-EEEF177B693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DA-41B5-BF33-EEEF177B693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DA-41B5-BF33-EEEF177B693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DA-41B5-BF33-EEEF177B693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DA-41B5-BF33-EEEF177B693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DA-41B5-BF33-EEEF177B693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DA-41B5-BF33-EEEF177B693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6DA-41B5-BF33-EEEF177B693C}"/>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6DA-41B5-BF33-EEEF177B693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6DA-41B5-BF33-EEEF177B693C}"/>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6DA-41B5-BF33-EEEF177B693C}"/>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6DA-41B5-BF33-EEEF177B693C}"/>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6DA-41B5-BF33-EEEF177B693C}"/>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6DA-41B5-BF33-EEEF177B693C}"/>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6DA-41B5-BF33-EEEF177B693C}"/>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6DA-41B5-BF33-EEEF177B693C}"/>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6DA-41B5-BF33-EEEF177B693C}"/>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6DA-41B5-BF33-EEEF177B693C}"/>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65-498A-8DB3-077F74C279F5}"/>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9E-4412-9EE7-5E4F160BD6C0}"/>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9E-4412-9EE7-5E4F160BD6C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51-4B66-BD20-B8B33D80A42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6F-49B6-B7D3-B013529E02F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6F-49B6-B7D3-B013529E02F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6F-49B6-B7D3-B013529E02F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8C-4519-A0B0-B59F938AB9AF}"/>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A6-42A0-B608-864D6FE4B3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66.278760000000005</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61.7</c:v>
                </c:pt>
                <c:pt idx="16">
                  <c:v>61.7</c:v>
                </c:pt>
                <c:pt idx="17">
                  <c:v>61.7</c:v>
                </c:pt>
                <c:pt idx="18">
                  <c:v>61.7</c:v>
                </c:pt>
                <c:pt idx="19">
                  <c:v>61.7</c:v>
                </c:pt>
                <c:pt idx="20">
                  <c:v>61.7</c:v>
                </c:pt>
                <c:pt idx="21">
                  <c:v>61.7</c:v>
                </c:pt>
                <c:pt idx="22">
                  <c:v>61.7</c:v>
                </c:pt>
                <c:pt idx="23">
                  <c:v>61.7</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6DA-41B5-BF33-EEEF177B693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6DA-41B5-BF33-EEEF177B693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6DA-41B5-BF33-EEEF177B693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6DA-41B5-BF33-EEEF177B693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6DA-41B5-BF33-EEEF177B693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6DA-41B5-BF33-EEEF177B693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6DA-41B5-BF33-EEEF177B693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6DA-41B5-BF33-EEEF177B693C}"/>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6DA-41B5-BF33-EEEF177B693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6DA-41B5-BF33-EEEF177B693C}"/>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6DA-41B5-BF33-EEEF177B693C}"/>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6DA-41B5-BF33-EEEF177B693C}"/>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6DA-41B5-BF33-EEEF177B693C}"/>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6DA-41B5-BF33-EEEF177B693C}"/>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6DA-41B5-BF33-EEEF177B693C}"/>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6DA-41B5-BF33-EEEF177B693C}"/>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6DA-41B5-BF33-EEEF177B693C}"/>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6DA-41B5-BF33-EEEF177B693C}"/>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65-498A-8DB3-077F74C279F5}"/>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9E-4412-9EE7-5E4F160BD6C0}"/>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9E-4412-9EE7-5E4F160BD6C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51-4B66-BD20-B8B33D80A42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6F-49B6-B7D3-B013529E02F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6F-49B6-B7D3-B013529E02F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6F-49B6-B7D3-B013529E02F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8C-4519-A0B0-B59F938AB9AF}"/>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9A6-42A0-B608-864D6FE4B3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61.704060799404004</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53.6</c:v>
                </c:pt>
                <c:pt idx="16">
                  <c:v>53.6</c:v>
                </c:pt>
                <c:pt idx="17">
                  <c:v>53.6</c:v>
                </c:pt>
                <c:pt idx="18">
                  <c:v>53.6</c:v>
                </c:pt>
                <c:pt idx="19">
                  <c:v>53.6</c:v>
                </c:pt>
                <c:pt idx="20">
                  <c:v>53.6</c:v>
                </c:pt>
                <c:pt idx="21">
                  <c:v>53.6</c:v>
                </c:pt>
                <c:pt idx="22">
                  <c:v>53.6</c:v>
                </c:pt>
                <c:pt idx="23">
                  <c:v>53.6</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6DA-41B5-BF33-EEEF177B693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A6DA-41B5-BF33-EEEF177B693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A6DA-41B5-BF33-EEEF177B693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A6DA-41B5-BF33-EEEF177B693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A6DA-41B5-BF33-EEEF177B693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A6DA-41B5-BF33-EEEF177B693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A6DA-41B5-BF33-EEEF177B693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A6DA-41B5-BF33-EEEF177B693C}"/>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A6DA-41B5-BF33-EEEF177B693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A6DA-41B5-BF33-EEEF177B693C}"/>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A6DA-41B5-BF33-EEEF177B693C}"/>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A6DA-41B5-BF33-EEEF177B693C}"/>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A6DA-41B5-BF33-EEEF177B693C}"/>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A6DA-41B5-BF33-EEEF177B693C}"/>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A6DA-41B5-BF33-EEEF177B693C}"/>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A6DA-41B5-BF33-EEEF177B693C}"/>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A6DA-41B5-BF33-EEEF177B693C}"/>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A6DA-41B5-BF33-EEEF177B693C}"/>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65-498A-8DB3-077F74C279F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9E-4412-9EE7-5E4F160BD6C0}"/>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9E-4412-9EE7-5E4F160BD6C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51-4B66-BD20-B8B33D80A42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6F-49B6-B7D3-B013529E02F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6F-49B6-B7D3-B013529E02F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6F-49B6-B7D3-B013529E02F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8C-4519-A0B0-B59F938AB9AF}"/>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9A6-42A0-B608-864D6FE4B3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53.557221433476009</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9058048"/>
        <c:axId val="99059584"/>
      </c:scatterChart>
      <c:valAx>
        <c:axId val="990580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59584"/>
        <c:crosses val="autoZero"/>
        <c:crossBetween val="midCat"/>
        <c:majorUnit val="5"/>
      </c:valAx>
      <c:valAx>
        <c:axId val="99059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5804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71.3</c:v>
                </c:pt>
                <c:pt idx="16">
                  <c:v>71.3</c:v>
                </c:pt>
                <c:pt idx="17">
                  <c:v>71.3</c:v>
                </c:pt>
                <c:pt idx="18">
                  <c:v>71.3</c:v>
                </c:pt>
                <c:pt idx="19">
                  <c:v>71.3</c:v>
                </c:pt>
                <c:pt idx="20">
                  <c:v>71.3</c:v>
                </c:pt>
                <c:pt idx="21">
                  <c:v>71.3</c:v>
                </c:pt>
                <c:pt idx="22">
                  <c:v>71.3</c:v>
                </c:pt>
                <c:pt idx="23">
                  <c:v>71.3</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5E-4B89-AC1F-E24C31AC102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5E-4B89-AC1F-E24C31AC102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5E-4B89-AC1F-E24C31AC102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5E-4B89-AC1F-E24C31AC102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5E-4B89-AC1F-E24C31AC102A}"/>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5E-4B89-AC1F-E24C31AC102A}"/>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5E-4B89-AC1F-E24C31AC102A}"/>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65E-4B89-AC1F-E24C31AC102A}"/>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65E-4B89-AC1F-E24C31AC102A}"/>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65E-4B89-AC1F-E24C31AC102A}"/>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65E-4B89-AC1F-E24C31AC102A}"/>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65E-4B89-AC1F-E24C31AC102A}"/>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65E-4B89-AC1F-E24C31AC102A}"/>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65E-4B89-AC1F-E24C31AC102A}"/>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65E-4B89-AC1F-E24C31AC102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65E-4B89-AC1F-E24C31AC102A}"/>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1E-4F7B-BE36-91BC429DE99C}"/>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53-4353-87FD-4EAD9921D975}"/>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53-4353-87FD-4EAD9921D97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06-4BA0-AA5A-63C0D51B165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834-47B0-B165-3AB8317BEA4E}"/>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834-47B0-B165-3AB8317BEA4E}"/>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834-47B0-B165-3AB8317BEA4E}"/>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F0-4953-B865-16DF922488E7}"/>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A9C-4D0C-9C0A-786BAD331C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71.326599729341993</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65.099999999999994</c:v>
                </c:pt>
                <c:pt idx="16">
                  <c:v>65.099999999999994</c:v>
                </c:pt>
                <c:pt idx="17">
                  <c:v>65.099999999999994</c:v>
                </c:pt>
                <c:pt idx="18">
                  <c:v>65.099999999999994</c:v>
                </c:pt>
                <c:pt idx="19">
                  <c:v>65.099999999999994</c:v>
                </c:pt>
                <c:pt idx="20">
                  <c:v>65.099999999999994</c:v>
                </c:pt>
                <c:pt idx="21">
                  <c:v>65.099999999999994</c:v>
                </c:pt>
                <c:pt idx="22">
                  <c:v>65.099999999999994</c:v>
                </c:pt>
                <c:pt idx="23">
                  <c:v>65.099999999999994</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65E-4B89-AC1F-E24C31AC102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65E-4B89-AC1F-E24C31AC102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65E-4B89-AC1F-E24C31AC102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65E-4B89-AC1F-E24C31AC102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65E-4B89-AC1F-E24C31AC102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65E-4B89-AC1F-E24C31AC102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65E-4B89-AC1F-E24C31AC102A}"/>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65E-4B89-AC1F-E24C31AC102A}"/>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65E-4B89-AC1F-E24C31AC102A}"/>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65E-4B89-AC1F-E24C31AC102A}"/>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65E-4B89-AC1F-E24C31AC102A}"/>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65E-4B89-AC1F-E24C31AC102A}"/>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65E-4B89-AC1F-E24C31AC102A}"/>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65E-4B89-AC1F-E24C31AC102A}"/>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65E-4B89-AC1F-E24C31AC102A}"/>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65E-4B89-AC1F-E24C31AC102A}"/>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65E-4B89-AC1F-E24C31AC102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65E-4B89-AC1F-E24C31AC102A}"/>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1E-4F7B-BE36-91BC429DE99C}"/>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53-4353-87FD-4EAD9921D975}"/>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53-4353-87FD-4EAD9921D97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06-4BA0-AA5A-63C0D51B165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34-47B0-B165-3AB8317BEA4E}"/>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834-47B0-B165-3AB8317BEA4E}"/>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834-47B0-B165-3AB8317BEA4E}"/>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F0-4953-B865-16DF922488E7}"/>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9C-4D0C-9C0A-786BAD331C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65.148888474350997</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74.7</c:v>
                </c:pt>
                <c:pt idx="16">
                  <c:v>74.7</c:v>
                </c:pt>
                <c:pt idx="17">
                  <c:v>74.7</c:v>
                </c:pt>
                <c:pt idx="18">
                  <c:v>74.7</c:v>
                </c:pt>
                <c:pt idx="19">
                  <c:v>74.7</c:v>
                </c:pt>
                <c:pt idx="20">
                  <c:v>74.7</c:v>
                </c:pt>
                <c:pt idx="21">
                  <c:v>74.7</c:v>
                </c:pt>
                <c:pt idx="22">
                  <c:v>74.7</c:v>
                </c:pt>
                <c:pt idx="23">
                  <c:v>74.7</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865E-4B89-AC1F-E24C31AC102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865E-4B89-AC1F-E24C31AC102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865E-4B89-AC1F-E24C31AC102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865E-4B89-AC1F-E24C31AC102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865E-4B89-AC1F-E24C31AC102A}"/>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865E-4B89-AC1F-E24C31AC102A}"/>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865E-4B89-AC1F-E24C31AC102A}"/>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865E-4B89-AC1F-E24C31AC102A}"/>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865E-4B89-AC1F-E24C31AC102A}"/>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865E-4B89-AC1F-E24C31AC102A}"/>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865E-4B89-AC1F-E24C31AC102A}"/>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865E-4B89-AC1F-E24C31AC102A}"/>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865E-4B89-AC1F-E24C31AC102A}"/>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865E-4B89-AC1F-E24C31AC102A}"/>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865E-4B89-AC1F-E24C31AC102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865E-4B89-AC1F-E24C31AC102A}"/>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1E-4F7B-BE36-91BC429DE99C}"/>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53-4353-87FD-4EAD9921D975}"/>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53-4353-87FD-4EAD9921D97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06-4BA0-AA5A-63C0D51B165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34-47B0-B165-3AB8317BEA4E}"/>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34-47B0-B165-3AB8317BEA4E}"/>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34-47B0-B165-3AB8317BEA4E}"/>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F0-4953-B865-16DF922488E7}"/>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9C-4D0C-9C0A-786BAD331C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74.69547</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100595968"/>
        <c:axId val="113381376"/>
      </c:scatterChart>
      <c:valAx>
        <c:axId val="100595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381376"/>
        <c:crosses val="autoZero"/>
        <c:crossBetween val="midCat"/>
        <c:majorUnit val="5"/>
      </c:valAx>
      <c:valAx>
        <c:axId val="1133813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959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54.3</c:v>
                </c:pt>
                <c:pt idx="16">
                  <c:v>54.3</c:v>
                </c:pt>
                <c:pt idx="17">
                  <c:v>54.3</c:v>
                </c:pt>
                <c:pt idx="18">
                  <c:v>54.3</c:v>
                </c:pt>
                <c:pt idx="19">
                  <c:v>54.3</c:v>
                </c:pt>
                <c:pt idx="20">
                  <c:v>54.3</c:v>
                </c:pt>
                <c:pt idx="21">
                  <c:v>54.3</c:v>
                </c:pt>
                <c:pt idx="22">
                  <c:v>54.3</c:v>
                </c:pt>
                <c:pt idx="23">
                  <c:v>54.3</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44.7</c:v>
                </c:pt>
                <c:pt idx="16">
                  <c:v>44.7</c:v>
                </c:pt>
                <c:pt idx="17">
                  <c:v>44.7</c:v>
                </c:pt>
                <c:pt idx="18">
                  <c:v>44.7</c:v>
                </c:pt>
                <c:pt idx="19">
                  <c:v>44.7</c:v>
                </c:pt>
                <c:pt idx="20">
                  <c:v>44.7</c:v>
                </c:pt>
                <c:pt idx="21">
                  <c:v>44.7</c:v>
                </c:pt>
                <c:pt idx="22">
                  <c:v>44.7</c:v>
                </c:pt>
                <c:pt idx="23">
                  <c:v>44.7</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FA-4935-A01C-424D4C9C6DC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FA-4935-A01C-424D4C9C6DC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FA-4935-A01C-424D4C9C6DC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FA-4935-A01C-424D4C9C6DC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FA-4935-A01C-424D4C9C6DCF}"/>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FA-4935-A01C-424D4C9C6DCF}"/>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FA-4935-A01C-424D4C9C6DC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FA-4935-A01C-424D4C9C6DCF}"/>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DFA-4935-A01C-424D4C9C6DCF}"/>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DFA-4935-A01C-424D4C9C6DCF}"/>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DFA-4935-A01C-424D4C9C6DCF}"/>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DFA-4935-A01C-424D4C9C6DCF}"/>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DFA-4935-A01C-424D4C9C6DCF}"/>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DFA-4935-A01C-424D4C9C6DCF}"/>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DFA-4935-A01C-424D4C9C6DC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DFA-4935-A01C-424D4C9C6DC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4E-48FE-88BA-BE400BF81FBB}"/>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DC-4BDA-BCFF-E42E70945B3F}"/>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EDC-4BDA-BCFF-E42E70945B3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9B-43BA-8AFC-2EBEF4A3A7A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66A-4788-B560-4D4DE7D7B135}"/>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66A-4788-B560-4D4DE7D7B13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66A-4788-B560-4D4DE7D7B135}"/>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AF-4849-B77B-2640CD64732E}"/>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E96-4CBF-B15C-9A06BDAD89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54.272741723999999</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DFA-4935-A01C-424D4C9C6DC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DFA-4935-A01C-424D4C9C6DC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DFA-4935-A01C-424D4C9C6DC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DFA-4935-A01C-424D4C9C6DC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DFA-4935-A01C-424D4C9C6DC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DFA-4935-A01C-424D4C9C6DC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DFA-4935-A01C-424D4C9C6DCF}"/>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DFA-4935-A01C-424D4C9C6DCF}"/>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DFA-4935-A01C-424D4C9C6DC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DFA-4935-A01C-424D4C9C6DCF}"/>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DFA-4935-A01C-424D4C9C6DCF}"/>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DFA-4935-A01C-424D4C9C6DCF}"/>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DFA-4935-A01C-424D4C9C6DCF}"/>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DFA-4935-A01C-424D4C9C6DCF}"/>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DFA-4935-A01C-424D4C9C6DCF}"/>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DFA-4935-A01C-424D4C9C6DCF}"/>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DFA-4935-A01C-424D4C9C6DC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DFA-4935-A01C-424D4C9C6DC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4E-48FE-88BA-BE400BF81FBB}"/>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DC-4BDA-BCFF-E42E70945B3F}"/>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DC-4BDA-BCFF-E42E70945B3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9B-43BA-8AFC-2EBEF4A3A7A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6A-4788-B560-4D4DE7D7B135}"/>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6A-4788-B560-4D4DE7D7B13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6A-4788-B560-4D4DE7D7B135}"/>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AF-4849-B77B-2640CD64732E}"/>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96-4CBF-B15C-9A06BDAD89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44.704045004000001</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59.7</c:v>
                </c:pt>
                <c:pt idx="16">
                  <c:v>59.7</c:v>
                </c:pt>
                <c:pt idx="17">
                  <c:v>59.7</c:v>
                </c:pt>
                <c:pt idx="18">
                  <c:v>59.7</c:v>
                </c:pt>
                <c:pt idx="19">
                  <c:v>59.7</c:v>
                </c:pt>
                <c:pt idx="20">
                  <c:v>59.7</c:v>
                </c:pt>
                <c:pt idx="21">
                  <c:v>59.7</c:v>
                </c:pt>
                <c:pt idx="22">
                  <c:v>59.7</c:v>
                </c:pt>
                <c:pt idx="23">
                  <c:v>59.7</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8DFA-4935-A01C-424D4C9C6DC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8DFA-4935-A01C-424D4C9C6DC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8DFA-4935-A01C-424D4C9C6DC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8DFA-4935-A01C-424D4C9C6DC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8DFA-4935-A01C-424D4C9C6DCF}"/>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8DFA-4935-A01C-424D4C9C6DCF}"/>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8DFA-4935-A01C-424D4C9C6DC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8DFA-4935-A01C-424D4C9C6DCF}"/>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8DFA-4935-A01C-424D4C9C6DCF}"/>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8DFA-4935-A01C-424D4C9C6DCF}"/>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8DFA-4935-A01C-424D4C9C6DCF}"/>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8DFA-4935-A01C-424D4C9C6DCF}"/>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8DFA-4935-A01C-424D4C9C6DCF}"/>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8DFA-4935-A01C-424D4C9C6DCF}"/>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8DFA-4935-A01C-424D4C9C6DC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8DFA-4935-A01C-424D4C9C6DC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4E-48FE-88BA-BE400BF81FBB}"/>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DC-4BDA-BCFF-E42E70945B3F}"/>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DC-4BDA-BCFF-E42E70945B3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9B-43BA-8AFC-2EBEF4A3A7A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6A-4788-B560-4D4DE7D7B135}"/>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6A-4788-B560-4D4DE7D7B135}"/>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6A-4788-B560-4D4DE7D7B135}"/>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AF-4849-B77B-2640CD64732E}"/>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E96-4CBF-B15C-9A06BDAD89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59.72</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113942528"/>
        <c:axId val="113944064"/>
      </c:scatterChart>
      <c:valAx>
        <c:axId val="113942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944064"/>
        <c:crosses val="autoZero"/>
        <c:crossBetween val="midCat"/>
        <c:majorUnit val="5"/>
      </c:valAx>
      <c:valAx>
        <c:axId val="113944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9425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60.8</c:v>
                </c:pt>
                <c:pt idx="16">
                  <c:v>60.8</c:v>
                </c:pt>
                <c:pt idx="17">
                  <c:v>60.8</c:v>
                </c:pt>
                <c:pt idx="18">
                  <c:v>60.8</c:v>
                </c:pt>
                <c:pt idx="19">
                  <c:v>60.8</c:v>
                </c:pt>
                <c:pt idx="20">
                  <c:v>60.8</c:v>
                </c:pt>
                <c:pt idx="21">
                  <c:v>60.8</c:v>
                </c:pt>
                <c:pt idx="22">
                  <c:v>60.8</c:v>
                </c:pt>
                <c:pt idx="23">
                  <c:v>60.8</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52.3</c:v>
                </c:pt>
                <c:pt idx="16">
                  <c:v>52.3</c:v>
                </c:pt>
                <c:pt idx="17">
                  <c:v>52.3</c:v>
                </c:pt>
                <c:pt idx="18">
                  <c:v>52.3</c:v>
                </c:pt>
                <c:pt idx="19">
                  <c:v>52.3</c:v>
                </c:pt>
                <c:pt idx="20">
                  <c:v>52.3</c:v>
                </c:pt>
                <c:pt idx="21">
                  <c:v>52.3</c:v>
                </c:pt>
                <c:pt idx="22">
                  <c:v>52.3</c:v>
                </c:pt>
                <c:pt idx="23">
                  <c:v>52.3</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53-4993-BFB3-8167E0B200C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53-4993-BFB3-8167E0B200C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53-4993-BFB3-8167E0B200C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53-4993-BFB3-8167E0B200C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53-4993-BFB3-8167E0B200C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53-4993-BFB3-8167E0B200CB}"/>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53-4993-BFB3-8167E0B200CB}"/>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53-4993-BFB3-8167E0B200C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53-4993-BFB3-8167E0B200CB}"/>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D53-4993-BFB3-8167E0B200CB}"/>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D53-4993-BFB3-8167E0B200CB}"/>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D53-4993-BFB3-8167E0B200CB}"/>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D53-4993-BFB3-8167E0B200CB}"/>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D53-4993-BFB3-8167E0B200CB}"/>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D53-4993-BFB3-8167E0B200CB}"/>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D53-4993-BFB3-8167E0B200CB}"/>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D53-4993-BFB3-8167E0B200CB}"/>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1D-4FBC-9DA0-BC0043EC907D}"/>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ED-4436-88BE-BC71D261F71B}"/>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ED-4436-88BE-BC71D261F71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17-4F55-BF9F-5ACC23B614DE}"/>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A61-491A-9A2A-B68439065F0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A61-491A-9A2A-B68439065F0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A61-491A-9A2A-B68439065F0D}"/>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A6-4572-9A7B-751225AF5A74}"/>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7AE-4EA3-9A79-38210F7A0C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60.786126936919999</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D53-4993-BFB3-8167E0B200C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D53-4993-BFB3-8167E0B200C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D53-4993-BFB3-8167E0B200C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D53-4993-BFB3-8167E0B200C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D53-4993-BFB3-8167E0B200C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D53-4993-BFB3-8167E0B200C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D53-4993-BFB3-8167E0B200CB}"/>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D53-4993-BFB3-8167E0B200CB}"/>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D53-4993-BFB3-8167E0B200C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D53-4993-BFB3-8167E0B200CB}"/>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D53-4993-BFB3-8167E0B200CB}"/>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D53-4993-BFB3-8167E0B200CB}"/>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5D53-4993-BFB3-8167E0B200CB}"/>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5D53-4993-BFB3-8167E0B200CB}"/>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5D53-4993-BFB3-8167E0B200CB}"/>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5D53-4993-BFB3-8167E0B200CB}"/>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5D53-4993-BFB3-8167E0B200CB}"/>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5D53-4993-BFB3-8167E0B200CB}"/>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1D-4FBC-9DA0-BC0043EC907D}"/>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ED-4436-88BE-BC71D261F71B}"/>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ED-4436-88BE-BC71D261F71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17-4F55-BF9F-5ACC23B614DE}"/>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61-491A-9A2A-B68439065F0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61-491A-9A2A-B68439065F0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61-491A-9A2A-B68439065F0D}"/>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A6-4572-9A7B-751225AF5A74}"/>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AE-4EA3-9A79-38210F7A0C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52.322102184814</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65.3</c:v>
                </c:pt>
                <c:pt idx="16">
                  <c:v>65.3</c:v>
                </c:pt>
                <c:pt idx="17">
                  <c:v>65.3</c:v>
                </c:pt>
                <c:pt idx="18">
                  <c:v>65.3</c:v>
                </c:pt>
                <c:pt idx="19">
                  <c:v>65.3</c:v>
                </c:pt>
                <c:pt idx="20">
                  <c:v>65.3</c:v>
                </c:pt>
                <c:pt idx="21">
                  <c:v>65.3</c:v>
                </c:pt>
                <c:pt idx="22">
                  <c:v>65.3</c:v>
                </c:pt>
                <c:pt idx="23">
                  <c:v>65.3</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5D53-4993-BFB3-8167E0B200C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5D53-4993-BFB3-8167E0B200C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5D53-4993-BFB3-8167E0B200C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5D53-4993-BFB3-8167E0B200C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5D53-4993-BFB3-8167E0B200C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5D53-4993-BFB3-8167E0B200CB}"/>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5D53-4993-BFB3-8167E0B200CB}"/>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5D53-4993-BFB3-8167E0B200C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5D53-4993-BFB3-8167E0B200CB}"/>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5D53-4993-BFB3-8167E0B200CB}"/>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5D53-4993-BFB3-8167E0B200CB}"/>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5D53-4993-BFB3-8167E0B200CB}"/>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5D53-4993-BFB3-8167E0B200CB}"/>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5D53-4993-BFB3-8167E0B200CB}"/>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5D53-4993-BFB3-8167E0B200CB}"/>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5D53-4993-BFB3-8167E0B200CB}"/>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5D53-4993-BFB3-8167E0B200CB}"/>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1D-4FBC-9DA0-BC0043EC907D}"/>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ED-4436-88BE-BC71D261F71B}"/>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ED-4436-88BE-BC71D261F71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17-4F55-BF9F-5ACC23B614DE}"/>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61-491A-9A2A-B68439065F0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61-491A-9A2A-B68439065F0D}"/>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61-491A-9A2A-B68439065F0D}"/>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A6-4572-9A7B-751225AF5A74}"/>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AE-4EA3-9A79-38210F7A0C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65.300619999999995</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114250496"/>
        <c:axId val="114252032"/>
      </c:scatterChart>
      <c:valAx>
        <c:axId val="1142504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252032"/>
        <c:crosses val="autoZero"/>
        <c:crossBetween val="midCat"/>
        <c:majorUnit val="5"/>
      </c:valAx>
      <c:valAx>
        <c:axId val="1142520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2504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6B6F-4580-AEFC-CB0356927A8F}"/>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78.478562330000003</c:v>
                </c:pt>
                <c:pt idx="1">
                  <c:v>84.606939999999994</c:v>
                </c:pt>
                <c:pt idx="2">
                  <c:v>73.267930000000007</c:v>
                </c:pt>
                <c:pt idx="3">
                  <c:v>78.615675289999999</c:v>
                </c:pt>
                <c:pt idx="4">
                  <c:v>77.561534140000006</c:v>
                </c:pt>
                <c:pt idx="5">
                  <c:v>79.487832890000007</c:v>
                </c:pt>
              </c:numCache>
            </c:numRef>
          </c:val>
          <c:extLst>
            <c:ext xmlns:c16="http://schemas.microsoft.com/office/drawing/2014/chart" uri="{C3380CC4-5D6E-409C-BE32-E72D297353CC}">
              <c16:uniqueId val="{00000002-6B6F-4580-AEFC-CB0356927A8F}"/>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3.7113740329999998</c:v>
                </c:pt>
                <c:pt idx="1">
                  <c:v>8.7591244059999998</c:v>
                </c:pt>
                <c:pt idx="2">
                  <c:v>10.22605684</c:v>
                </c:pt>
                <c:pt idx="3">
                  <c:v>12.34676485</c:v>
                </c:pt>
                <c:pt idx="4">
                  <c:v>11.50983441</c:v>
                </c:pt>
                <c:pt idx="5">
                  <c:v>16.292443939999998</c:v>
                </c:pt>
              </c:numCache>
            </c:numRef>
          </c:val>
          <c:extLst>
            <c:ext xmlns:c16="http://schemas.microsoft.com/office/drawing/2014/chart" uri="{C3380CC4-5D6E-409C-BE32-E72D297353CC}">
              <c16:uniqueId val="{00000003-6B6F-4580-AEFC-CB0356927A8F}"/>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6B6F-4580-AEFC-CB0356927A8F}"/>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17.810063629999998</c:v>
                </c:pt>
                <c:pt idx="1">
                  <c:v>6.6339355940000004</c:v>
                </c:pt>
                <c:pt idx="2">
                  <c:v>16.506013159999998</c:v>
                </c:pt>
                <c:pt idx="3">
                  <c:v>9.0375598579999998</c:v>
                </c:pt>
                <c:pt idx="4">
                  <c:v>10.928631449999999</c:v>
                </c:pt>
                <c:pt idx="5">
                  <c:v>4.2197231679999998</c:v>
                </c:pt>
              </c:numCache>
            </c:numRef>
          </c:val>
          <c:extLst>
            <c:ext xmlns:c16="http://schemas.microsoft.com/office/drawing/2014/chart" uri="{C3380CC4-5D6E-409C-BE32-E72D297353CC}">
              <c16:uniqueId val="{00000005-6B6F-4580-AEFC-CB0356927A8F}"/>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63.2</c:v>
                </c:pt>
                <c:pt idx="16">
                  <c:v>63.2</c:v>
                </c:pt>
                <c:pt idx="17">
                  <c:v>63.2</c:v>
                </c:pt>
                <c:pt idx="18">
                  <c:v>63.2</c:v>
                </c:pt>
                <c:pt idx="19">
                  <c:v>63.2</c:v>
                </c:pt>
                <c:pt idx="20">
                  <c:v>63.2</c:v>
                </c:pt>
                <c:pt idx="21">
                  <c:v>63.2</c:v>
                </c:pt>
                <c:pt idx="22">
                  <c:v>63.2</c:v>
                </c:pt>
                <c:pt idx="23">
                  <c:v>63.2</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55.7</c:v>
                </c:pt>
                <c:pt idx="16">
                  <c:v>55.7</c:v>
                </c:pt>
                <c:pt idx="17">
                  <c:v>55.7</c:v>
                </c:pt>
                <c:pt idx="18">
                  <c:v>55.7</c:v>
                </c:pt>
                <c:pt idx="19">
                  <c:v>55.7</c:v>
                </c:pt>
                <c:pt idx="20">
                  <c:v>55.7</c:v>
                </c:pt>
                <c:pt idx="21">
                  <c:v>55.7</c:v>
                </c:pt>
                <c:pt idx="22">
                  <c:v>55.7</c:v>
                </c:pt>
                <c:pt idx="23">
                  <c:v>55.7</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FA-440D-AB54-B7EB254043B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FA-440D-AB54-B7EB254043B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FA-440D-AB54-B7EB254043B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FA-440D-AB54-B7EB254043B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FA-440D-AB54-B7EB254043B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FA-440D-AB54-B7EB254043B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AFA-440D-AB54-B7EB254043B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AFA-440D-AB54-B7EB254043B1}"/>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AFA-440D-AB54-B7EB254043B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AFA-440D-AB54-B7EB254043B1}"/>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AFA-440D-AB54-B7EB254043B1}"/>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AFA-440D-AB54-B7EB254043B1}"/>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AFA-440D-AB54-B7EB254043B1}"/>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AFA-440D-AB54-B7EB254043B1}"/>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AFA-440D-AB54-B7EB254043B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AFA-440D-AB54-B7EB254043B1}"/>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08-4E79-B52D-02284E0F3B3C}"/>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7E8-4D8E-919A-82587B8E4B24}"/>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7E8-4D8E-919A-82587B8E4B24}"/>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29-4E5D-A4CA-0B051A759D2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5D1-483F-A7E6-D60D99912E68}"/>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5D1-483F-A7E6-D60D99912E6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5D1-483F-A7E6-D60D99912E68}"/>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C1-4615-B009-55090D287C78}"/>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30D-404E-93FA-B9E527FB60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63.175387758132004</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AFA-440D-AB54-B7EB254043B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AFA-440D-AB54-B7EB254043B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AFA-440D-AB54-B7EB254043B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AFA-440D-AB54-B7EB254043B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AFA-440D-AB54-B7EB254043B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AFA-440D-AB54-B7EB254043B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AFA-440D-AB54-B7EB254043B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AFA-440D-AB54-B7EB254043B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CAFA-440D-AB54-B7EB254043B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CAFA-440D-AB54-B7EB254043B1}"/>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CAFA-440D-AB54-B7EB254043B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CAFA-440D-AB54-B7EB254043B1}"/>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CAFA-440D-AB54-B7EB254043B1}"/>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CAFA-440D-AB54-B7EB254043B1}"/>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CAFA-440D-AB54-B7EB254043B1}"/>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CAFA-440D-AB54-B7EB254043B1}"/>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CAFA-440D-AB54-B7EB254043B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CAFA-440D-AB54-B7EB254043B1}"/>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08-4E79-B52D-02284E0F3B3C}"/>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E8-4D8E-919A-82587B8E4B24}"/>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E8-4D8E-919A-82587B8E4B24}"/>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29-4E5D-A4CA-0B051A759D2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D1-483F-A7E6-D60D99912E68}"/>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D1-483F-A7E6-D60D99912E6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D1-483F-A7E6-D60D99912E68}"/>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C1-4615-B009-55090D287C78}"/>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0D-404E-93FA-B9E527FB60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55.684449621276002</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67.599999999999994</c:v>
                </c:pt>
                <c:pt idx="16">
                  <c:v>67.599999999999994</c:v>
                </c:pt>
                <c:pt idx="17">
                  <c:v>67.599999999999994</c:v>
                </c:pt>
                <c:pt idx="18">
                  <c:v>67.599999999999994</c:v>
                </c:pt>
                <c:pt idx="19">
                  <c:v>67.599999999999994</c:v>
                </c:pt>
                <c:pt idx="20">
                  <c:v>67.599999999999994</c:v>
                </c:pt>
                <c:pt idx="21">
                  <c:v>67.599999999999994</c:v>
                </c:pt>
                <c:pt idx="22">
                  <c:v>67.599999999999994</c:v>
                </c:pt>
                <c:pt idx="23">
                  <c:v>67.599999999999994</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CAFA-440D-AB54-B7EB254043B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CAFA-440D-AB54-B7EB254043B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CAFA-440D-AB54-B7EB254043B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CAFA-440D-AB54-B7EB254043B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CAFA-440D-AB54-B7EB254043B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CAFA-440D-AB54-B7EB254043B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CAFA-440D-AB54-B7EB254043B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CAFA-440D-AB54-B7EB254043B1}"/>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CAFA-440D-AB54-B7EB254043B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CAFA-440D-AB54-B7EB254043B1}"/>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CAFA-440D-AB54-B7EB254043B1}"/>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CAFA-440D-AB54-B7EB254043B1}"/>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CAFA-440D-AB54-B7EB254043B1}"/>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CAFA-440D-AB54-B7EB254043B1}"/>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CAFA-440D-AB54-B7EB254043B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CAFA-440D-AB54-B7EB254043B1}"/>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08-4E79-B52D-02284E0F3B3C}"/>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E8-4D8E-919A-82587B8E4B24}"/>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E8-4D8E-919A-82587B8E4B24}"/>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29-4E5D-A4CA-0B051A759D2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D1-483F-A7E6-D60D99912E68}"/>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D1-483F-A7E6-D60D99912E6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D1-483F-A7E6-D60D99912E68}"/>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C1-4615-B009-55090D287C78}"/>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30D-404E-93FA-B9E527FB60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67.584810000000004</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122137216"/>
        <c:axId val="122241408"/>
      </c:scatterChart>
      <c:valAx>
        <c:axId val="122137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41408"/>
        <c:crosses val="autoZero"/>
        <c:crossBetween val="midCat"/>
        <c:majorUnit val="5"/>
      </c:valAx>
      <c:valAx>
        <c:axId val="12224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1372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60.4</c:v>
                </c:pt>
                <c:pt idx="16">
                  <c:v>60.4</c:v>
                </c:pt>
                <c:pt idx="17">
                  <c:v>60.4</c:v>
                </c:pt>
                <c:pt idx="18">
                  <c:v>60.4</c:v>
                </c:pt>
                <c:pt idx="19">
                  <c:v>60.4</c:v>
                </c:pt>
                <c:pt idx="20">
                  <c:v>60.4</c:v>
                </c:pt>
                <c:pt idx="21">
                  <c:v>60.4</c:v>
                </c:pt>
                <c:pt idx="22">
                  <c:v>60.4</c:v>
                </c:pt>
                <c:pt idx="23">
                  <c:v>60.4</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51.6</c:v>
                </c:pt>
                <c:pt idx="16">
                  <c:v>51.6</c:v>
                </c:pt>
                <c:pt idx="17">
                  <c:v>51.6</c:v>
                </c:pt>
                <c:pt idx="18">
                  <c:v>51.6</c:v>
                </c:pt>
                <c:pt idx="19">
                  <c:v>51.6</c:v>
                </c:pt>
                <c:pt idx="20">
                  <c:v>51.6</c:v>
                </c:pt>
                <c:pt idx="21">
                  <c:v>51.6</c:v>
                </c:pt>
                <c:pt idx="22">
                  <c:v>51.6</c:v>
                </c:pt>
                <c:pt idx="23">
                  <c:v>51.6</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85-4F61-A777-76234E8B86A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85-4F61-A777-76234E8B86A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85-4F61-A777-76234E8B86A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85-4F61-A777-76234E8B86A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85-4F61-A777-76234E8B86A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85-4F61-A777-76234E8B86A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E85-4F61-A777-76234E8B86A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E85-4F61-A777-76234E8B86A1}"/>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E85-4F61-A777-76234E8B86A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E85-4F61-A777-76234E8B86A1}"/>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E85-4F61-A777-76234E8B86A1}"/>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E85-4F61-A777-76234E8B86A1}"/>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E85-4F61-A777-76234E8B86A1}"/>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E85-4F61-A777-76234E8B86A1}"/>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E85-4F61-A777-76234E8B86A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E85-4F61-A777-76234E8B86A1}"/>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06-475D-B8BF-4A5AD3F835FC}"/>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2B-4936-88EB-460071199F08}"/>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2B-4936-88EB-460071199F0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52-4D7C-919D-7F2FC7E8E94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8F3-4A51-A7F6-FA3910E2BA1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8F3-4A51-A7F6-FA3910E2BA10}"/>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8F3-4A51-A7F6-FA3910E2BA10}"/>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FE-4287-996A-34ABAE429390}"/>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D58-4B28-A8AB-833DBF0871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60.361076368061013</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E85-4F61-A777-76234E8B86A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E85-4F61-A777-76234E8B86A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E85-4F61-A777-76234E8B86A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E85-4F61-A777-76234E8B86A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E85-4F61-A777-76234E8B86A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E85-4F61-A777-76234E8B86A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E85-4F61-A777-76234E8B86A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E85-4F61-A777-76234E8B86A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E85-4F61-A777-76234E8B86A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E85-4F61-A777-76234E8B86A1}"/>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E85-4F61-A777-76234E8B86A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E85-4F61-A777-76234E8B86A1}"/>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E85-4F61-A777-76234E8B86A1}"/>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E85-4F61-A777-76234E8B86A1}"/>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E85-4F61-A777-76234E8B86A1}"/>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E85-4F61-A777-76234E8B86A1}"/>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E85-4F61-A777-76234E8B86A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E85-4F61-A777-76234E8B86A1}"/>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06-475D-B8BF-4A5AD3F835F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2B-4936-88EB-460071199F08}"/>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2B-4936-88EB-460071199F0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52-4D7C-919D-7F2FC7E8E94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F3-4A51-A7F6-FA3910E2BA1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8F3-4A51-A7F6-FA3910E2BA10}"/>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8F3-4A51-A7F6-FA3910E2BA10}"/>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FE-4287-996A-34ABAE429390}"/>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D58-4B28-A8AB-833DBF0871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51.560964573635999</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65.2</c:v>
                </c:pt>
                <c:pt idx="16">
                  <c:v>65.2</c:v>
                </c:pt>
                <c:pt idx="17">
                  <c:v>65.2</c:v>
                </c:pt>
                <c:pt idx="18">
                  <c:v>65.2</c:v>
                </c:pt>
                <c:pt idx="19">
                  <c:v>65.2</c:v>
                </c:pt>
                <c:pt idx="20">
                  <c:v>65.2</c:v>
                </c:pt>
                <c:pt idx="21">
                  <c:v>65.2</c:v>
                </c:pt>
                <c:pt idx="22">
                  <c:v>65.2</c:v>
                </c:pt>
                <c:pt idx="23">
                  <c:v>65.2</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8E85-4F61-A777-76234E8B86A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8E85-4F61-A777-76234E8B86A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8E85-4F61-A777-76234E8B86A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8E85-4F61-A777-76234E8B86A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8E85-4F61-A777-76234E8B86A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8E85-4F61-A777-76234E8B86A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8E85-4F61-A777-76234E8B86A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8E85-4F61-A777-76234E8B86A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8E85-4F61-A777-76234E8B86A1}"/>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8E85-4F61-A777-76234E8B86A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8E85-4F61-A777-76234E8B86A1}"/>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8E85-4F61-A777-76234E8B86A1}"/>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8E85-4F61-A777-76234E8B86A1}"/>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8E85-4F61-A777-76234E8B86A1}"/>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8E85-4F61-A777-76234E8B86A1}"/>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8E85-4F61-A777-76234E8B86A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8E85-4F61-A777-76234E8B86A1}"/>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06-475D-B8BF-4A5AD3F835FC}"/>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2B-4936-88EB-460071199F08}"/>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2B-4936-88EB-460071199F0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52-4D7C-919D-7F2FC7E8E94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F3-4A51-A7F6-FA3910E2BA1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F3-4A51-A7F6-FA3910E2BA10}"/>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F3-4A51-A7F6-FA3910E2BA10}"/>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FE-4287-996A-34ABAE429390}"/>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D58-4B28-A8AB-833DBF0871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65.201710000000006</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129225088"/>
        <c:axId val="129226624"/>
      </c:scatterChart>
      <c:valAx>
        <c:axId val="12922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226624"/>
        <c:crosses val="autoZero"/>
        <c:crossBetween val="midCat"/>
        <c:majorUnit val="5"/>
      </c:valAx>
      <c:valAx>
        <c:axId val="12922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2250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58.732747189999998</c:v>
                </c:pt>
                <c:pt idx="1">
                  <c:v>71.658662759999999</c:v>
                </c:pt>
                <c:pt idx="2">
                  <c:v>57.341849230000001</c:v>
                </c:pt>
                <c:pt idx="3">
                  <c:v>64.012582570000006</c:v>
                </c:pt>
                <c:pt idx="4">
                  <c:v>62.23448424</c:v>
                </c:pt>
                <c:pt idx="5">
                  <c:v>64.849222240000003</c:v>
                </c:pt>
              </c:numCache>
            </c:numRef>
          </c:val>
          <c:extLst>
            <c:ext xmlns:c16="http://schemas.microsoft.com/office/drawing/2014/chart" uri="{C3380CC4-5D6E-409C-BE32-E72D297353CC}">
              <c16:uniqueId val="{00000000-CEB0-492F-A89D-CF25E2A45D6D}"/>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23.937759920000001</c:v>
                </c:pt>
                <c:pt idx="1">
                  <c:v>18.069655940000001</c:v>
                </c:pt>
                <c:pt idx="2">
                  <c:v>16.73424657</c:v>
                </c:pt>
                <c:pt idx="3">
                  <c:v>21.005699270000001</c:v>
                </c:pt>
                <c:pt idx="4">
                  <c:v>20.679456500000001</c:v>
                </c:pt>
                <c:pt idx="5">
                  <c:v>19.256931990000002</c:v>
                </c:pt>
              </c:numCache>
            </c:numRef>
          </c:val>
          <c:extLst>
            <c:ext xmlns:c16="http://schemas.microsoft.com/office/drawing/2014/chart" uri="{C3380CC4-5D6E-409C-BE32-E72D297353CC}">
              <c16:uniqueId val="{00000001-CEB0-492F-A89D-CF25E2A45D6D}"/>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CEB0-492F-A89D-CF25E2A45D6D}"/>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17.329492890000001</c:v>
                </c:pt>
                <c:pt idx="1">
                  <c:v>10.271681299999999</c:v>
                </c:pt>
                <c:pt idx="2">
                  <c:v>25.923904199999999</c:v>
                </c:pt>
                <c:pt idx="3">
                  <c:v>14.98171816</c:v>
                </c:pt>
                <c:pt idx="4">
                  <c:v>17.086059259999999</c:v>
                </c:pt>
                <c:pt idx="5">
                  <c:v>15.89384577</c:v>
                </c:pt>
              </c:numCache>
            </c:numRef>
          </c:val>
          <c:extLst>
            <c:ext xmlns:c16="http://schemas.microsoft.com/office/drawing/2014/chart" uri="{C3380CC4-5D6E-409C-BE32-E72D297353CC}">
              <c16:uniqueId val="{00000003-CEB0-492F-A89D-CF25E2A45D6D}"/>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45.2</c:v>
                </c:pt>
                <c:pt idx="1">
                  <c:v>46.8</c:v>
                </c:pt>
                <c:pt idx="2">
                  <c:v>48.4</c:v>
                </c:pt>
                <c:pt idx="3">
                  <c:v>50</c:v>
                </c:pt>
                <c:pt idx="4">
                  <c:v>51.6</c:v>
                </c:pt>
                <c:pt idx="5">
                  <c:v>53.2</c:v>
                </c:pt>
                <c:pt idx="6">
                  <c:v>54.8</c:v>
                </c:pt>
                <c:pt idx="7">
                  <c:v>56.4</c:v>
                </c:pt>
                <c:pt idx="8">
                  <c:v>58</c:v>
                </c:pt>
                <c:pt idx="9">
                  <c:v>59.7</c:v>
                </c:pt>
                <c:pt idx="10">
                  <c:v>61.3</c:v>
                </c:pt>
                <c:pt idx="11">
                  <c:v>62.9</c:v>
                </c:pt>
                <c:pt idx="12">
                  <c:v>64.5</c:v>
                </c:pt>
                <c:pt idx="13">
                  <c:v>66.099999999999994</c:v>
                </c:pt>
                <c:pt idx="14">
                  <c:v>67.7</c:v>
                </c:pt>
                <c:pt idx="15">
                  <c:v>69.3</c:v>
                </c:pt>
                <c:pt idx="16">
                  <c:v>70.900000000000006</c:v>
                </c:pt>
                <c:pt idx="17">
                  <c:v>72.5</c:v>
                </c:pt>
                <c:pt idx="18">
                  <c:v>74.099999999999994</c:v>
                </c:pt>
                <c:pt idx="19">
                  <c:v>75.8</c:v>
                </c:pt>
                <c:pt idx="20">
                  <c:v>77.400000000000006</c:v>
                </c:pt>
                <c:pt idx="21">
                  <c:v>79</c:v>
                </c:pt>
                <c:pt idx="22">
                  <c:v>80.599999999999994</c:v>
                </c:pt>
                <c:pt idx="23">
                  <c:v>82.2</c:v>
                </c:pt>
              </c:numCache>
            </c:numRef>
          </c:yVal>
          <c:smooth val="0"/>
          <c:extLst>
            <c:ext xmlns:c16="http://schemas.microsoft.com/office/drawing/2014/chart" uri="{C3380CC4-5D6E-409C-BE32-E72D297353CC}">
              <c16:uniqueId val="{00000000-3FF6-46C8-9F2B-83C506A0EEA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F6-46C8-9F2B-83C506A0EEA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F6-46C8-9F2B-83C506A0EEA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F6-46C8-9F2B-83C506A0EEA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F6-46C8-9F2B-83C506A0EEA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F6-46C8-9F2B-83C506A0EEA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F6-46C8-9F2B-83C506A0EEA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F6-46C8-9F2B-83C506A0EEA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FF6-46C8-9F2B-83C506A0EEA6}"/>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FF6-46C8-9F2B-83C506A0EEA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FF6-46C8-9F2B-83C506A0EEA6}"/>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FF6-46C8-9F2B-83C506A0EEA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FF6-46C8-9F2B-83C506A0EEA6}"/>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FF6-46C8-9F2B-83C506A0EEA6}"/>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FF6-46C8-9F2B-83C506A0EEA6}"/>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FF6-46C8-9F2B-83C506A0EEA6}"/>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FF6-46C8-9F2B-83C506A0EEA6}"/>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FF6-46C8-9F2B-83C506A0EEA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FF6-46C8-9F2B-83C506A0EEA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EA-4BD1-A14E-00D468FCDD08}"/>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FB-4B68-AAC6-8356F56035D7}"/>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FB-4B68-AAC6-8356F56035D7}"/>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63F-4627-9607-E413D0AC1B8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F96-47DB-B12D-DCDAED61424B}"/>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96-47DB-B12D-DCDAED61424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96-47DB-B12D-DCDAED61424B}"/>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FEE-4651-86C9-CB1AAE09CFE3}"/>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E6-41F4-A3D6-714A8D93404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47.64586709886548</c:v>
                </c:pt>
                <c:pt idx="1">
                  <c:v>47.507716467748864</c:v>
                </c:pt>
                <c:pt idx="2">
                  <c:v>47.347436587605692</c:v>
                </c:pt>
                <c:pt idx="3">
                  <c:v>52.645173047040537</c:v>
                </c:pt>
                <c:pt idx="4">
                  <c:v>56.246349099935109</c:v>
                </c:pt>
                <c:pt idx="5">
                  <c:v>63.123121031459398</c:v>
                </c:pt>
                <c:pt idx="6">
                  <c:v>69.121793603057839</c:v>
                </c:pt>
                <c:pt idx="7">
                  <c:v>67.730239680290879</c:v>
                </c:pt>
                <c:pt idx="8">
                  <c:v>65.448198324672248</c:v>
                </c:pt>
                <c:pt idx="9">
                  <c:v>80.821567154143054</c:v>
                </c:pt>
                <c:pt idx="10">
                  <c:v>#N/A</c:v>
                </c:pt>
                <c:pt idx="11">
                  <c:v>60.025972407644069</c:v>
                </c:pt>
                <c:pt idx="12">
                  <c:v>#N/A</c:v>
                </c:pt>
                <c:pt idx="13">
                  <c:v>58.83218686244178</c:v>
                </c:pt>
                <c:pt idx="14">
                  <c:v>#N/A</c:v>
                </c:pt>
                <c:pt idx="15">
                  <c:v>57.316443591314879</c:v>
                </c:pt>
                <c:pt idx="16">
                  <c:v>48.222402541348714</c:v>
                </c:pt>
                <c:pt idx="17">
                  <c:v>48.568104834570775</c:v>
                </c:pt>
                <c:pt idx="18">
                  <c:v>51.470347178966001</c:v>
                </c:pt>
                <c:pt idx="19">
                  <c:v>#N/A</c:v>
                </c:pt>
                <c:pt idx="20">
                  <c:v>#N/A</c:v>
                </c:pt>
                <c:pt idx="21">
                  <c:v>76.539986157427791</c:v>
                </c:pt>
                <c:pt idx="22">
                  <c:v>#N/A</c:v>
                </c:pt>
                <c:pt idx="23">
                  <c:v>97.644360000000006</c:v>
                </c:pt>
                <c:pt idx="24">
                  <c:v>78.084060894151534</c:v>
                </c:pt>
                <c:pt idx="25">
                  <c:v>99.166927503431012</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3FF6-46C8-9F2B-83C506A0EEA6}"/>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66.099999999999994</c:v>
                </c:pt>
                <c:pt idx="14">
                  <c:v>67.7</c:v>
                </c:pt>
                <c:pt idx="15">
                  <c:v>69.3</c:v>
                </c:pt>
                <c:pt idx="16">
                  <c:v>70.900000000000006</c:v>
                </c:pt>
                <c:pt idx="17">
                  <c:v>72.5</c:v>
                </c:pt>
                <c:pt idx="18">
                  <c:v>74.099999999999994</c:v>
                </c:pt>
                <c:pt idx="19">
                  <c:v>75.8</c:v>
                </c:pt>
                <c:pt idx="20">
                  <c:v>77.400000000000006</c:v>
                </c:pt>
                <c:pt idx="21">
                  <c:v>79</c:v>
                </c:pt>
                <c:pt idx="22">
                  <c:v>80.599999999999994</c:v>
                </c:pt>
                <c:pt idx="23">
                  <c:v>82.2</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FF6-46C8-9F2B-83C506A0EEA6}"/>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FF6-46C8-9F2B-83C506A0EEA6}"/>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FF6-46C8-9F2B-83C506A0EEA6}"/>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FF6-46C8-9F2B-83C506A0EEA6}"/>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FF6-46C8-9F2B-83C506A0EEA6}"/>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FF6-46C8-9F2B-83C506A0EEA6}"/>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FF6-46C8-9F2B-83C506A0EEA6}"/>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FF6-46C8-9F2B-83C506A0EEA6}"/>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FF6-46C8-9F2B-83C506A0EEA6}"/>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FF6-46C8-9F2B-83C506A0EEA6}"/>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FF6-46C8-9F2B-83C506A0EEA6}"/>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EA-4BD1-A14E-00D468FCDD08}"/>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FB-4B68-AAC6-8356F56035D7}"/>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FB-4B68-AAC6-8356F56035D7}"/>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3F-4627-9607-E413D0AC1B8F}"/>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96-47DB-B12D-DCDAED61424B}"/>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96-47DB-B12D-DCDAED61424B}"/>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96-47DB-B12D-DCDAED61424B}"/>
                </c:ext>
              </c:extLst>
            </c:dLbl>
            <c:dLbl>
              <c:idx val="2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EE-4651-86C9-CB1AAE09CFE3}"/>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E6-41F4-A3D6-714A8D934046}"/>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89.023040000000009</c:v>
                </c:pt>
                <c:pt idx="24">
                  <c:v>#N/A</c:v>
                </c:pt>
                <c:pt idx="25">
                  <c:v>91.806515301085895</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66.099999999999994</c:v>
                </c:pt>
                <c:pt idx="14">
                  <c:v>67.7</c:v>
                </c:pt>
                <c:pt idx="15">
                  <c:v>69.3</c:v>
                </c:pt>
                <c:pt idx="16">
                  <c:v>70.900000000000006</c:v>
                </c:pt>
                <c:pt idx="17">
                  <c:v>72.5</c:v>
                </c:pt>
                <c:pt idx="18">
                  <c:v>74.099999999999994</c:v>
                </c:pt>
                <c:pt idx="19">
                  <c:v>75.8</c:v>
                </c:pt>
                <c:pt idx="20">
                  <c:v>77.400000000000006</c:v>
                </c:pt>
                <c:pt idx="21">
                  <c:v>78.5</c:v>
                </c:pt>
                <c:pt idx="22">
                  <c:v>78.5</c:v>
                </c:pt>
                <c:pt idx="23">
                  <c:v>78.5</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FF6-46C8-9F2B-83C506A0EEA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FF6-46C8-9F2B-83C506A0EEA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FF6-46C8-9F2B-83C506A0EEA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FF6-46C8-9F2B-83C506A0EEA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FF6-46C8-9F2B-83C506A0EEA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3FF6-46C8-9F2B-83C506A0EEA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3FF6-46C8-9F2B-83C506A0EEA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3FF6-46C8-9F2B-83C506A0EEA6}"/>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3FF6-46C8-9F2B-83C506A0EEA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3FF6-46C8-9F2B-83C506A0EEA6}"/>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3FF6-46C8-9F2B-83C506A0EEA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3FF6-46C8-9F2B-83C506A0EEA6}"/>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3FF6-46C8-9F2B-83C506A0EEA6}"/>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3FF6-46C8-9F2B-83C506A0EEA6}"/>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3FF6-46C8-9F2B-83C506A0EEA6}"/>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3FF6-46C8-9F2B-83C506A0EEA6}"/>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3FF6-46C8-9F2B-83C506A0EEA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3FF6-46C8-9F2B-83C506A0EEA6}"/>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EA-4BD1-A14E-00D468FCDD0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FB-4B68-AAC6-8356F56035D7}"/>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FB-4B68-AAC6-8356F56035D7}"/>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3F-4627-9607-E413D0AC1B8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96-47DB-B12D-DCDAED61424B}"/>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96-47DB-B12D-DCDAED61424B}"/>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F96-47DB-B12D-DCDAED61424B}"/>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EE-4651-86C9-CB1AAE09CFE3}"/>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E6-41F4-A3D6-714A8D93404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78.23048</c:v>
                </c:pt>
                <c:pt idx="24">
                  <c:v>#N/A</c:v>
                </c:pt>
                <c:pt idx="25">
                  <c:v>78.726644667469174</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30791296"/>
        <c:axId val="131762048"/>
      </c:scatterChart>
      <c:valAx>
        <c:axId val="1307912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62048"/>
        <c:crosses val="autoZero"/>
        <c:crossBetween val="midCat"/>
        <c:majorUnit val="5"/>
      </c:valAx>
      <c:valAx>
        <c:axId val="1317620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3079129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93.4</c:v>
                </c:pt>
                <c:pt idx="14">
                  <c:v>93.4</c:v>
                </c:pt>
                <c:pt idx="15">
                  <c:v>93.4</c:v>
                </c:pt>
                <c:pt idx="16">
                  <c:v>93.4</c:v>
                </c:pt>
                <c:pt idx="17">
                  <c:v>93.4</c:v>
                </c:pt>
                <c:pt idx="18">
                  <c:v>93.4</c:v>
                </c:pt>
                <c:pt idx="19">
                  <c:v>93.4</c:v>
                </c:pt>
                <c:pt idx="20">
                  <c:v>93.4</c:v>
                </c:pt>
                <c:pt idx="21">
                  <c:v>93.4</c:v>
                </c:pt>
                <c:pt idx="22">
                  <c:v>93.4</c:v>
                </c:pt>
                <c:pt idx="23">
                  <c:v>93.4</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C56-4DE1-AFC3-384BBF89693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56-4DE1-AFC3-384BBF89693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56-4DE1-AFC3-384BBF89693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56-4DE1-AFC3-384BBF89693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56-4DE1-AFC3-384BBF89693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56-4DE1-AFC3-384BBF89693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56-4DE1-AFC3-384BBF896933}"/>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C56-4DE1-AFC3-384BBF896933}"/>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C56-4DE1-AFC3-384BBF896933}"/>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C56-4DE1-AFC3-384BBF896933}"/>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C56-4DE1-AFC3-384BBF896933}"/>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C56-4DE1-AFC3-384BBF896933}"/>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C56-4DE1-AFC3-384BBF896933}"/>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C56-4DE1-AFC3-384BBF896933}"/>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C56-4DE1-AFC3-384BBF896933}"/>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C56-4DE1-AFC3-384BBF896933}"/>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C56-4DE1-AFC3-384BBF89693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C56-4DE1-AFC3-384BBF896933}"/>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AF4-4DC4-B425-70BC626930AD}"/>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4A-4C33-8507-517B3401855F}"/>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4A-4C33-8507-517B3401855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1D-4D76-A4C0-BB5CEE66657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AA-4A8C-890A-7A6BCC88ADF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AA-4A8C-890A-7A6BCC88ADF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AA-4A8C-890A-7A6BCC88ADF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A6-470E-91A4-BB96F7723A04}"/>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C4-45E2-B8DB-02BA85261F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95.007080000000016</c:v>
                </c:pt>
                <c:pt idx="24">
                  <c:v>#N/A</c:v>
                </c:pt>
                <c:pt idx="25">
                  <c:v>91.725048811301264</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84.6</c:v>
                </c:pt>
                <c:pt idx="16">
                  <c:v>84.6</c:v>
                </c:pt>
                <c:pt idx="17">
                  <c:v>84.6</c:v>
                </c:pt>
                <c:pt idx="18">
                  <c:v>84.6</c:v>
                </c:pt>
                <c:pt idx="19">
                  <c:v>84.6</c:v>
                </c:pt>
                <c:pt idx="20">
                  <c:v>84.6</c:v>
                </c:pt>
                <c:pt idx="21">
                  <c:v>84.6</c:v>
                </c:pt>
                <c:pt idx="22">
                  <c:v>84.6</c:v>
                </c:pt>
                <c:pt idx="23">
                  <c:v>84.6</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C56-4DE1-AFC3-384BBF89693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C56-4DE1-AFC3-384BBF89693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C56-4DE1-AFC3-384BBF89693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C56-4DE1-AFC3-384BBF89693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C56-4DE1-AFC3-384BBF89693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C56-4DE1-AFC3-384BBF89693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C56-4DE1-AFC3-384BBF896933}"/>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C56-4DE1-AFC3-384BBF896933}"/>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C56-4DE1-AFC3-384BBF896933}"/>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C56-4DE1-AFC3-384BBF896933}"/>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C56-4DE1-AFC3-384BBF896933}"/>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C56-4DE1-AFC3-384BBF896933}"/>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C56-4DE1-AFC3-384BBF896933}"/>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C56-4DE1-AFC3-384BBF896933}"/>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C56-4DE1-AFC3-384BBF896933}"/>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C56-4DE1-AFC3-384BBF896933}"/>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C56-4DE1-AFC3-384BBF89693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C56-4DE1-AFC3-384BBF896933}"/>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F4-4DC4-B425-70BC626930AD}"/>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4A-4C33-8507-517B3401855F}"/>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4A-4C33-8507-517B3401855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1D-4D76-A4C0-BB5CEE66657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AA-4A8C-890A-7A6BCC88ADF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EAA-4A8C-890A-7A6BCC88ADF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EAA-4A8C-890A-7A6BCC88ADF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A6-470E-91A4-BB96F7723A04}"/>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C4-45E2-B8DB-02BA85261F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84.606939999999994</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96.8</c:v>
                </c:pt>
                <c:pt idx="14">
                  <c:v>96.8</c:v>
                </c:pt>
                <c:pt idx="15">
                  <c:v>96.8</c:v>
                </c:pt>
                <c:pt idx="16">
                  <c:v>96.8</c:v>
                </c:pt>
                <c:pt idx="17">
                  <c:v>96.8</c:v>
                </c:pt>
                <c:pt idx="18">
                  <c:v>96.8</c:v>
                </c:pt>
                <c:pt idx="19">
                  <c:v>96.8</c:v>
                </c:pt>
                <c:pt idx="20">
                  <c:v>96.8</c:v>
                </c:pt>
                <c:pt idx="21">
                  <c:v>96.8</c:v>
                </c:pt>
                <c:pt idx="22">
                  <c:v>96.8</c:v>
                </c:pt>
                <c:pt idx="23">
                  <c:v>96.8</c:v>
                </c:pt>
              </c:numCache>
            </c:numRef>
          </c:yVal>
          <c:smooth val="0"/>
          <c:extLst>
            <c:ext xmlns:c16="http://schemas.microsoft.com/office/drawing/2014/chart" uri="{C3380CC4-5D6E-409C-BE32-E72D297353CC}">
              <c16:uniqueId val="{00000024-8C56-4DE1-AFC3-384BBF89693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8C56-4DE1-AFC3-384BBF89693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8C56-4DE1-AFC3-384BBF89693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8C56-4DE1-AFC3-384BBF89693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8C56-4DE1-AFC3-384BBF89693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8C56-4DE1-AFC3-384BBF89693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8C56-4DE1-AFC3-384BBF89693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8C56-4DE1-AFC3-384BBF896933}"/>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8C56-4DE1-AFC3-384BBF896933}"/>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8C56-4DE1-AFC3-384BBF896933}"/>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8C56-4DE1-AFC3-384BBF896933}"/>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8C56-4DE1-AFC3-384BBF896933}"/>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8C56-4DE1-AFC3-384BBF896933}"/>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8C56-4DE1-AFC3-384BBF896933}"/>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8C56-4DE1-AFC3-384BBF896933}"/>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8C56-4DE1-AFC3-384BBF896933}"/>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8C56-4DE1-AFC3-384BBF896933}"/>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8C56-4DE1-AFC3-384BBF89693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8C56-4DE1-AFC3-384BBF896933}"/>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F4-4DC4-B425-70BC626930AD}"/>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4A-4C33-8507-517B3401855F}"/>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4A-4C33-8507-517B3401855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1D-4D76-A4C0-BB5CEE66657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EAA-4A8C-890A-7A6BCC88ADF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AA-4A8C-890A-7A6BCC88ADF3}"/>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AA-4A8C-890A-7A6BCC88ADF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BA6-470E-91A4-BB96F7723A04}"/>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C4-45E2-B8DB-02BA85261F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98.487960000000001</c:v>
                </c:pt>
                <c:pt idx="24">
                  <c:v>#N/A</c:v>
                </c:pt>
                <c:pt idx="25">
                  <c:v>95.026989778339271</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7-8C56-4DE1-AFC3-384BBF896933}"/>
            </c:ext>
          </c:extLst>
        </c:ser>
        <c:dLbls>
          <c:showLegendKey val="0"/>
          <c:showVal val="0"/>
          <c:showCatName val="0"/>
          <c:showSerName val="0"/>
          <c:showPercent val="0"/>
          <c:showBubbleSize val="0"/>
        </c:dLbls>
        <c:axId val="182459008"/>
        <c:axId val="182474624"/>
      </c:scatterChart>
      <c:valAx>
        <c:axId val="182459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74624"/>
        <c:crosses val="autoZero"/>
        <c:crossBetween val="midCat"/>
        <c:majorUnit val="5"/>
      </c:valAx>
      <c:valAx>
        <c:axId val="182474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590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83.5</c:v>
                </c:pt>
                <c:pt idx="14">
                  <c:v>83.5</c:v>
                </c:pt>
                <c:pt idx="15">
                  <c:v>83.5</c:v>
                </c:pt>
                <c:pt idx="16">
                  <c:v>83.5</c:v>
                </c:pt>
                <c:pt idx="17">
                  <c:v>83.5</c:v>
                </c:pt>
                <c:pt idx="18">
                  <c:v>83.5</c:v>
                </c:pt>
                <c:pt idx="19">
                  <c:v>83.5</c:v>
                </c:pt>
                <c:pt idx="20">
                  <c:v>83.5</c:v>
                </c:pt>
                <c:pt idx="21">
                  <c:v>83.5</c:v>
                </c:pt>
                <c:pt idx="22">
                  <c:v>83.5</c:v>
                </c:pt>
                <c:pt idx="23">
                  <c:v>83.5</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6BE-4BBC-AFB7-1872767C6CB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6BE-4BBC-AFB7-1872767C6CB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BE-4BBC-AFB7-1872767C6CB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BE-4BBC-AFB7-1872767C6CB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BE-4BBC-AFB7-1872767C6CB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BE-4BBC-AFB7-1872767C6CB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BE-4BBC-AFB7-1872767C6CB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BE-4BBC-AFB7-1872767C6CB6}"/>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BE-4BBC-AFB7-1872767C6CB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6BE-4BBC-AFB7-1872767C6CB6}"/>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6BE-4BBC-AFB7-1872767C6CB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6BE-4BBC-AFB7-1872767C6CB6}"/>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6BE-4BBC-AFB7-1872767C6CB6}"/>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6BE-4BBC-AFB7-1872767C6CB6}"/>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6BE-4BBC-AFB7-1872767C6CB6}"/>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6BE-4BBC-AFB7-1872767C6CB6}"/>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6BE-4BBC-AFB7-1872767C6CB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6BE-4BBC-AFB7-1872767C6CB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0F1-444C-8D9F-72EB887E87CB}"/>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65-4E2F-AAD2-F0B1692C30E7}"/>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65-4E2F-AAD2-F0B1692C30E7}"/>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4F-4AD6-AC11-E48A33CD261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D9-4F1B-A999-85AA98EB5578}"/>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D9-4F1B-A999-85AA98EB557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D9-4F1B-A999-85AA98EB5578}"/>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99-46BF-853D-E596F1F86D93}"/>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F0-4359-8BAF-3C975CA613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84.365870000000001</c:v>
                </c:pt>
                <c:pt idx="24">
                  <c:v>#N/A</c:v>
                </c:pt>
                <c:pt idx="25">
                  <c:v>82.622103683947316</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73.3</c:v>
                </c:pt>
                <c:pt idx="16">
                  <c:v>73.3</c:v>
                </c:pt>
                <c:pt idx="17">
                  <c:v>73.3</c:v>
                </c:pt>
                <c:pt idx="18">
                  <c:v>73.3</c:v>
                </c:pt>
                <c:pt idx="19">
                  <c:v>73.3</c:v>
                </c:pt>
                <c:pt idx="20">
                  <c:v>73.3</c:v>
                </c:pt>
                <c:pt idx="21">
                  <c:v>73.3</c:v>
                </c:pt>
                <c:pt idx="22">
                  <c:v>73.3</c:v>
                </c:pt>
                <c:pt idx="23">
                  <c:v>73.3</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6BE-4BBC-AFB7-1872767C6CB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6BE-4BBC-AFB7-1872767C6CB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6BE-4BBC-AFB7-1872767C6CB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6BE-4BBC-AFB7-1872767C6CB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6BE-4BBC-AFB7-1872767C6CB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6BE-4BBC-AFB7-1872767C6CB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6BE-4BBC-AFB7-1872767C6CB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6BE-4BBC-AFB7-1872767C6CB6}"/>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6BE-4BBC-AFB7-1872767C6CB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6BE-4BBC-AFB7-1872767C6CB6}"/>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6BE-4BBC-AFB7-1872767C6CB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6BE-4BBC-AFB7-1872767C6CB6}"/>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6BE-4BBC-AFB7-1872767C6CB6}"/>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6BE-4BBC-AFB7-1872767C6CB6}"/>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6BE-4BBC-AFB7-1872767C6CB6}"/>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6BE-4BBC-AFB7-1872767C6CB6}"/>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6BE-4BBC-AFB7-1872767C6CB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6BE-4BBC-AFB7-1872767C6CB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F1-444C-8D9F-72EB887E87CB}"/>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65-4E2F-AAD2-F0B1692C30E7}"/>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65-4E2F-AAD2-F0B1692C30E7}"/>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4F-4AD6-AC11-E48A33CD261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D9-4F1B-A999-85AA98EB5578}"/>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AD9-4F1B-A999-85AA98EB557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AD9-4F1B-A999-85AA98EB5578}"/>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99-46BF-853D-E596F1F86D93}"/>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F0-4359-8BAF-3C975CA613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73.267930000000007</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95.7</c:v>
                </c:pt>
                <c:pt idx="14">
                  <c:v>95.7</c:v>
                </c:pt>
                <c:pt idx="15">
                  <c:v>95.7</c:v>
                </c:pt>
                <c:pt idx="16">
                  <c:v>95.7</c:v>
                </c:pt>
                <c:pt idx="17">
                  <c:v>95.7</c:v>
                </c:pt>
                <c:pt idx="18">
                  <c:v>95.7</c:v>
                </c:pt>
                <c:pt idx="19">
                  <c:v>95.7</c:v>
                </c:pt>
                <c:pt idx="20">
                  <c:v>95.7</c:v>
                </c:pt>
                <c:pt idx="21">
                  <c:v>95.7</c:v>
                </c:pt>
                <c:pt idx="22">
                  <c:v>95.7</c:v>
                </c:pt>
                <c:pt idx="23">
                  <c:v>95.7</c:v>
                </c:pt>
              </c:numCache>
            </c:numRef>
          </c:yVal>
          <c:smooth val="0"/>
          <c:extLst>
            <c:ext xmlns:c16="http://schemas.microsoft.com/office/drawing/2014/chart" uri="{C3380CC4-5D6E-409C-BE32-E72D297353CC}">
              <c16:uniqueId val="{00000024-86BE-4BBC-AFB7-1872767C6CB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86BE-4BBC-AFB7-1872767C6CB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86BE-4BBC-AFB7-1872767C6CB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86BE-4BBC-AFB7-1872767C6CB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86BE-4BBC-AFB7-1872767C6CB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86BE-4BBC-AFB7-1872767C6CB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86BE-4BBC-AFB7-1872767C6CB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86BE-4BBC-AFB7-1872767C6CB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86BE-4BBC-AFB7-1872767C6CB6}"/>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86BE-4BBC-AFB7-1872767C6CB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86BE-4BBC-AFB7-1872767C6CB6}"/>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86BE-4BBC-AFB7-1872767C6CB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86BE-4BBC-AFB7-1872767C6CB6}"/>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86BE-4BBC-AFB7-1872767C6CB6}"/>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86BE-4BBC-AFB7-1872767C6CB6}"/>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86BE-4BBC-AFB7-1872767C6CB6}"/>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86BE-4BBC-AFB7-1872767C6CB6}"/>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86BE-4BBC-AFB7-1872767C6CB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86BE-4BBC-AFB7-1872767C6CB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F1-444C-8D9F-72EB887E87CB}"/>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65-4E2F-AAD2-F0B1692C30E7}"/>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65-4E2F-AAD2-F0B1692C30E7}"/>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4F-4AD6-AC11-E48A33CD261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AD9-4F1B-A999-85AA98EB5578}"/>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D9-4F1B-A999-85AA98EB5578}"/>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D9-4F1B-A999-85AA98EB5578}"/>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699-46BF-853D-E596F1F86D93}"/>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F0-4359-8BAF-3C975CA613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96.987819999999999</c:v>
                </c:pt>
                <c:pt idx="24">
                  <c:v>#N/A</c:v>
                </c:pt>
                <c:pt idx="25">
                  <c:v>94.432405400900151</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7-86BE-4BBC-AFB7-1872767C6CB6}"/>
            </c:ext>
          </c:extLst>
        </c:ser>
        <c:dLbls>
          <c:showLegendKey val="0"/>
          <c:showVal val="0"/>
          <c:showCatName val="0"/>
          <c:showSerName val="0"/>
          <c:showPercent val="0"/>
          <c:showBubbleSize val="0"/>
        </c:dLbls>
        <c:axId val="74524544"/>
        <c:axId val="74526080"/>
      </c:scatterChart>
      <c:valAx>
        <c:axId val="74524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26080"/>
        <c:crosses val="autoZero"/>
        <c:crossBetween val="midCat"/>
        <c:majorUnit val="5"/>
      </c:valAx>
      <c:valAx>
        <c:axId val="74526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245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47</c:v>
                </c:pt>
                <c:pt idx="1">
                  <c:v>48.7</c:v>
                </c:pt>
                <c:pt idx="2">
                  <c:v>50.3</c:v>
                </c:pt>
                <c:pt idx="3">
                  <c:v>52</c:v>
                </c:pt>
                <c:pt idx="4">
                  <c:v>53.7</c:v>
                </c:pt>
                <c:pt idx="5">
                  <c:v>55.3</c:v>
                </c:pt>
                <c:pt idx="6">
                  <c:v>57</c:v>
                </c:pt>
                <c:pt idx="7">
                  <c:v>58.7</c:v>
                </c:pt>
                <c:pt idx="8">
                  <c:v>60.3</c:v>
                </c:pt>
                <c:pt idx="9">
                  <c:v>62</c:v>
                </c:pt>
                <c:pt idx="10">
                  <c:v>63.7</c:v>
                </c:pt>
                <c:pt idx="11">
                  <c:v>65.3</c:v>
                </c:pt>
                <c:pt idx="12">
                  <c:v>67</c:v>
                </c:pt>
                <c:pt idx="13">
                  <c:v>68.7</c:v>
                </c:pt>
                <c:pt idx="14">
                  <c:v>70.3</c:v>
                </c:pt>
                <c:pt idx="15">
                  <c:v>72</c:v>
                </c:pt>
                <c:pt idx="16">
                  <c:v>73.599999999999994</c:v>
                </c:pt>
                <c:pt idx="17">
                  <c:v>75.3</c:v>
                </c:pt>
                <c:pt idx="18">
                  <c:v>77</c:v>
                </c:pt>
                <c:pt idx="19">
                  <c:v>78.599999999999994</c:v>
                </c:pt>
                <c:pt idx="20">
                  <c:v>80.3</c:v>
                </c:pt>
                <c:pt idx="21">
                  <c:v>82</c:v>
                </c:pt>
                <c:pt idx="22">
                  <c:v>83.6</c:v>
                </c:pt>
                <c:pt idx="23">
                  <c:v>85.3</c:v>
                </c:pt>
              </c:numCache>
            </c:numRef>
          </c:yVal>
          <c:smooth val="0"/>
          <c:extLst>
            <c:ext xmlns:c16="http://schemas.microsoft.com/office/drawing/2014/chart" uri="{C3380CC4-5D6E-409C-BE32-E72D297353CC}">
              <c16:uniqueId val="{00000000-AA32-4EC3-9C52-FBBD0C60DB8A}"/>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32-4EC3-9C52-FBBD0C60DB8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32-4EC3-9C52-FBBD0C60DB8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32-4EC3-9C52-FBBD0C60DB8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32-4EC3-9C52-FBBD0C60DB8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32-4EC3-9C52-FBBD0C60DB8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32-4EC3-9C52-FBBD0C60DB8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32-4EC3-9C52-FBBD0C60DB8A}"/>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32-4EC3-9C52-FBBD0C60DB8A}"/>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A32-4EC3-9C52-FBBD0C60DB8A}"/>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A32-4EC3-9C52-FBBD0C60DB8A}"/>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A32-4EC3-9C52-FBBD0C60DB8A}"/>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A32-4EC3-9C52-FBBD0C60DB8A}"/>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A32-4EC3-9C52-FBBD0C60DB8A}"/>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A32-4EC3-9C52-FBBD0C60DB8A}"/>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A32-4EC3-9C52-FBBD0C60DB8A}"/>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A32-4EC3-9C52-FBBD0C60DB8A}"/>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A32-4EC3-9C52-FBBD0C60DB8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A32-4EC3-9C52-FBBD0C60DB8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C71-4EB2-9A5F-C4080F2780DF}"/>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441-43DB-A818-9BFCC940AF88}"/>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41-43DB-A818-9BFCC940AF8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44-45D2-AE75-96F9E4A39010}"/>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76-4FA3-851C-3E07380DE2D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76-4FA3-851C-3E07380DE2DF}"/>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76-4FA3-851C-3E07380DE2DF}"/>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097-4D9D-AB9B-52EC1383EA6A}"/>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43-44C0-809B-64D9A87C77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57.108589951377631</c:v>
                </c:pt>
                <c:pt idx="1">
                  <c:v>55.972493139815512</c:v>
                </c:pt>
                <c:pt idx="2">
                  <c:v>53.405744323759464</c:v>
                </c:pt>
                <c:pt idx="3">
                  <c:v>51.470546687385223</c:v>
                </c:pt>
                <c:pt idx="4">
                  <c:v>56.172182632437149</c:v>
                </c:pt>
                <c:pt idx="5">
                  <c:v>57.108406186108127</c:v>
                </c:pt>
                <c:pt idx="6">
                  <c:v>59.604925255012176</c:v>
                </c:pt>
                <c:pt idx="7">
                  <c:v>61.090965898509452</c:v>
                </c:pt>
                <c:pt idx="8">
                  <c:v>62.555428992073857</c:v>
                </c:pt>
                <c:pt idx="9">
                  <c:v>57.700925028497608</c:v>
                </c:pt>
                <c:pt idx="10">
                  <c:v>#N/A</c:v>
                </c:pt>
                <c:pt idx="11">
                  <c:v>64.874830740526363</c:v>
                </c:pt>
                <c:pt idx="12">
                  <c:v>#N/A</c:v>
                </c:pt>
                <c:pt idx="13">
                  <c:v>70.009384639002391</c:v>
                </c:pt>
                <c:pt idx="14">
                  <c:v>#N/A</c:v>
                </c:pt>
                <c:pt idx="15">
                  <c:v>69.187500445951571</c:v>
                </c:pt>
                <c:pt idx="16">
                  <c:v>85.646018785294459</c:v>
                </c:pt>
                <c:pt idx="17">
                  <c:v>67.215246176480647</c:v>
                </c:pt>
                <c:pt idx="18">
                  <c:v>69.747237976592473</c:v>
                </c:pt>
                <c:pt idx="19">
                  <c:v>#N/A</c:v>
                </c:pt>
                <c:pt idx="20">
                  <c:v>#N/A</c:v>
                </c:pt>
                <c:pt idx="21">
                  <c:v>71.235764172906315</c:v>
                </c:pt>
                <c:pt idx="22">
                  <c:v>#N/A</c:v>
                </c:pt>
                <c:pt idx="23">
                  <c:v>86.667699999999996</c:v>
                </c:pt>
                <c:pt idx="24">
                  <c:v>79.712659617495817</c:v>
                </c:pt>
                <c:pt idx="25">
                  <c:v>86.643642875415708</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AA32-4EC3-9C52-FBBD0C60DB8A}"/>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68.7</c:v>
                </c:pt>
                <c:pt idx="14">
                  <c:v>70.3</c:v>
                </c:pt>
                <c:pt idx="15">
                  <c:v>72</c:v>
                </c:pt>
                <c:pt idx="16">
                  <c:v>73.599999999999994</c:v>
                </c:pt>
                <c:pt idx="17">
                  <c:v>75.3</c:v>
                </c:pt>
                <c:pt idx="18">
                  <c:v>77</c:v>
                </c:pt>
                <c:pt idx="19">
                  <c:v>78.599999999999994</c:v>
                </c:pt>
                <c:pt idx="20">
                  <c:v>80.3</c:v>
                </c:pt>
                <c:pt idx="21">
                  <c:v>82</c:v>
                </c:pt>
                <c:pt idx="22">
                  <c:v>82.7</c:v>
                </c:pt>
                <c:pt idx="23">
                  <c:v>82.7</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83.855270000000004</c:v>
                </c:pt>
                <c:pt idx="24">
                  <c:v>79.712659617495817</c:v>
                </c:pt>
                <c:pt idx="25">
                  <c:v>84.443591711435147</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58.7</c:v>
                </c:pt>
                <c:pt idx="14">
                  <c:v>58.7</c:v>
                </c:pt>
                <c:pt idx="15">
                  <c:v>58.7</c:v>
                </c:pt>
                <c:pt idx="16">
                  <c:v>58.7</c:v>
                </c:pt>
                <c:pt idx="17">
                  <c:v>58.7</c:v>
                </c:pt>
                <c:pt idx="18">
                  <c:v>58.7</c:v>
                </c:pt>
                <c:pt idx="19">
                  <c:v>58.7</c:v>
                </c:pt>
                <c:pt idx="20">
                  <c:v>58.7</c:v>
                </c:pt>
                <c:pt idx="21">
                  <c:v>58.7</c:v>
                </c:pt>
                <c:pt idx="22">
                  <c:v>58.7</c:v>
                </c:pt>
                <c:pt idx="23">
                  <c:v>58.7</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A32-4EC3-9C52-FBBD0C60DB8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A32-4EC3-9C52-FBBD0C60DB8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A32-4EC3-9C52-FBBD0C60DB8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A32-4EC3-9C52-FBBD0C60DB8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A32-4EC3-9C52-FBBD0C60DB8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A32-4EC3-9C52-FBBD0C60DB8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A32-4EC3-9C52-FBBD0C60DB8A}"/>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A32-4EC3-9C52-FBBD0C60DB8A}"/>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A32-4EC3-9C52-FBBD0C60DB8A}"/>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A32-4EC3-9C52-FBBD0C60DB8A}"/>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A32-4EC3-9C52-FBBD0C60DB8A}"/>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A32-4EC3-9C52-FBBD0C60DB8A}"/>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A32-4EC3-9C52-FBBD0C60DB8A}"/>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A32-4EC3-9C52-FBBD0C60DB8A}"/>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A32-4EC3-9C52-FBBD0C60DB8A}"/>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A32-4EC3-9C52-FBBD0C60DB8A}"/>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A32-4EC3-9C52-FBBD0C60DB8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A32-4EC3-9C52-FBBD0C60DB8A}"/>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71-4EB2-9A5F-C4080F2780DF}"/>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41-43DB-A818-9BFCC940AF88}"/>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41-43DB-A818-9BFCC940AF8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44-45D2-AE75-96F9E4A39010}"/>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76-4FA3-851C-3E07380DE2D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76-4FA3-851C-3E07380DE2DF}"/>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76-4FA3-851C-3E07380DE2DF}"/>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97-4D9D-AB9B-52EC1383EA6A}"/>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43-44C0-809B-64D9A87C77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63.633915446106982</c:v>
                </c:pt>
                <c:pt idx="24">
                  <c:v>#N/A</c:v>
                </c:pt>
                <c:pt idx="25">
                  <c:v>53.83157892822345</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84460672"/>
        <c:axId val="84462208"/>
      </c:scatterChart>
      <c:valAx>
        <c:axId val="84460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2208"/>
        <c:crosses val="autoZero"/>
        <c:crossBetween val="midCat"/>
        <c:majorUnit val="5"/>
      </c:valAx>
      <c:valAx>
        <c:axId val="84462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067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89.7</c:v>
                </c:pt>
                <c:pt idx="14">
                  <c:v>89.7</c:v>
                </c:pt>
                <c:pt idx="15">
                  <c:v>89.7</c:v>
                </c:pt>
                <c:pt idx="16">
                  <c:v>89.7</c:v>
                </c:pt>
                <c:pt idx="17">
                  <c:v>89.7</c:v>
                </c:pt>
                <c:pt idx="18">
                  <c:v>89.7</c:v>
                </c:pt>
                <c:pt idx="19">
                  <c:v>89.7</c:v>
                </c:pt>
                <c:pt idx="20">
                  <c:v>89.7</c:v>
                </c:pt>
                <c:pt idx="21">
                  <c:v>89.7</c:v>
                </c:pt>
                <c:pt idx="22">
                  <c:v>89.7</c:v>
                </c:pt>
                <c:pt idx="23">
                  <c:v>89.7</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80-44C1-A778-AC23B872C60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80-44C1-A778-AC23B872C60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80-44C1-A778-AC23B872C60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80-44C1-A778-AC23B872C60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80-44C1-A778-AC23B872C60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80-44C1-A778-AC23B872C60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80-44C1-A778-AC23B872C60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80-44C1-A778-AC23B872C60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480-44C1-A778-AC23B872C60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480-44C1-A778-AC23B872C60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480-44C1-A778-AC23B872C60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480-44C1-A778-AC23B872C600}"/>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480-44C1-A778-AC23B872C600}"/>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480-44C1-A778-AC23B872C600}"/>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480-44C1-A778-AC23B872C600}"/>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480-44C1-A778-AC23B872C600}"/>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480-44C1-A778-AC23B872C60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480-44C1-A778-AC23B872C600}"/>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AAE-4CD0-9256-72DB2BA82739}"/>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C0-4016-B309-8B46235995E3}"/>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C0-4016-B309-8B46235995E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DE-47CB-9B5A-830E008E36B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27-4DFE-8EDD-CC066121DB9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27-4DFE-8EDD-CC066121DB96}"/>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27-4DFE-8EDD-CC066121DB9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EC-4789-AC53-05FC2DB3029A}"/>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F5-4700-8533-C5F0F1701B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92.057369999999992</c:v>
                </c:pt>
                <c:pt idx="24">
                  <c:v>#N/A</c:v>
                </c:pt>
                <c:pt idx="25">
                  <c:v>87.399267399267387</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71.7</c:v>
                </c:pt>
                <c:pt idx="16">
                  <c:v>71.7</c:v>
                </c:pt>
                <c:pt idx="17">
                  <c:v>71.7</c:v>
                </c:pt>
                <c:pt idx="18">
                  <c:v>71.7</c:v>
                </c:pt>
                <c:pt idx="19">
                  <c:v>71.7</c:v>
                </c:pt>
                <c:pt idx="20">
                  <c:v>71.7</c:v>
                </c:pt>
                <c:pt idx="21">
                  <c:v>71.7</c:v>
                </c:pt>
                <c:pt idx="22">
                  <c:v>71.7</c:v>
                </c:pt>
                <c:pt idx="23">
                  <c:v>71.7</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480-44C1-A778-AC23B872C60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480-44C1-A778-AC23B872C60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480-44C1-A778-AC23B872C60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480-44C1-A778-AC23B872C60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480-44C1-A778-AC23B872C60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480-44C1-A778-AC23B872C60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480-44C1-A778-AC23B872C60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480-44C1-A778-AC23B872C60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480-44C1-A778-AC23B872C600}"/>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480-44C1-A778-AC23B872C600}"/>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480-44C1-A778-AC23B872C600}"/>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480-44C1-A778-AC23B872C600}"/>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480-44C1-A778-AC23B872C600}"/>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0480-44C1-A778-AC23B872C60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0480-44C1-A778-AC23B872C600}"/>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AE-4CD0-9256-72DB2BA82739}"/>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C0-4016-B309-8B46235995E3}"/>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4C0-4016-B309-8B46235995E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DE-47CB-9B5A-830E008E36B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A27-4DFE-8EDD-CC066121DB9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A27-4DFE-8EDD-CC066121DB96}"/>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A27-4DFE-8EDD-CC066121DB9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EC-4789-AC53-05FC2DB3029A}"/>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F5-4700-8533-C5F0F1701B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71.658662759546999</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91.1</c:v>
                </c:pt>
                <c:pt idx="14">
                  <c:v>91.1</c:v>
                </c:pt>
                <c:pt idx="15">
                  <c:v>91.1</c:v>
                </c:pt>
                <c:pt idx="16">
                  <c:v>91.1</c:v>
                </c:pt>
                <c:pt idx="17">
                  <c:v>91.1</c:v>
                </c:pt>
                <c:pt idx="18">
                  <c:v>91.1</c:v>
                </c:pt>
                <c:pt idx="19">
                  <c:v>91.1</c:v>
                </c:pt>
                <c:pt idx="20">
                  <c:v>91.1</c:v>
                </c:pt>
                <c:pt idx="21">
                  <c:v>91.1</c:v>
                </c:pt>
                <c:pt idx="22">
                  <c:v>91.1</c:v>
                </c:pt>
                <c:pt idx="23">
                  <c:v>91.1</c:v>
                </c:pt>
              </c:numCache>
            </c:numRef>
          </c:yVal>
          <c:smooth val="0"/>
          <c:extLst>
            <c:ext xmlns:c16="http://schemas.microsoft.com/office/drawing/2014/chart" uri="{C3380CC4-5D6E-409C-BE32-E72D297353CC}">
              <c16:uniqueId val="{00000024-0480-44C1-A778-AC23B872C60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0480-44C1-A778-AC23B872C60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0480-44C1-A778-AC23B872C60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0480-44C1-A778-AC23B872C60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0480-44C1-A778-AC23B872C60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0480-44C1-A778-AC23B872C60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0480-44C1-A778-AC23B872C60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0480-44C1-A778-AC23B872C60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0480-44C1-A778-AC23B872C60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0480-44C1-A778-AC23B872C60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0480-44C1-A778-AC23B872C60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0480-44C1-A778-AC23B872C60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0480-44C1-A778-AC23B872C600}"/>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0480-44C1-A778-AC23B872C600}"/>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0480-44C1-A778-AC23B872C600}"/>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0480-44C1-A778-AC23B872C600}"/>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0480-44C1-A778-AC23B872C600}"/>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0480-44C1-A778-AC23B872C60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0480-44C1-A778-AC23B872C600}"/>
                </c:ext>
              </c:extLst>
            </c:dLbl>
            <c:dLbl>
              <c:idx val="1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AE-4CD0-9256-72DB2BA82739}"/>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C0-4016-B309-8B46235995E3}"/>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C0-4016-B309-8B46235995E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DE-47CB-9B5A-830E008E36B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27-4DFE-8EDD-CC066121DB9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27-4DFE-8EDD-CC066121DB96}"/>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27-4DFE-8EDD-CC066121DB9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EC-4789-AC53-05FC2DB3029A}"/>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F5-4700-8533-C5F0F1701B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93.544619999999995</c:v>
                </c:pt>
                <c:pt idx="24">
                  <c:v>#N/A</c:v>
                </c:pt>
                <c:pt idx="25">
                  <c:v>88.632478632478637</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7-0480-44C1-A778-AC23B872C600}"/>
            </c:ext>
          </c:extLst>
        </c:ser>
        <c:dLbls>
          <c:showLegendKey val="0"/>
          <c:showVal val="0"/>
          <c:showCatName val="0"/>
          <c:showSerName val="0"/>
          <c:showPercent val="0"/>
          <c:showBubbleSize val="0"/>
        </c:dLbls>
        <c:axId val="84867712"/>
        <c:axId val="84885888"/>
      </c:scatterChart>
      <c:valAx>
        <c:axId val="84867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5888"/>
        <c:crosses val="autoZero"/>
        <c:crossBetween val="midCat"/>
        <c:majorUnit val="5"/>
      </c:valAx>
      <c:valAx>
        <c:axId val="84885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77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74.099999999999994</c:v>
                </c:pt>
                <c:pt idx="14">
                  <c:v>74.099999999999994</c:v>
                </c:pt>
                <c:pt idx="15">
                  <c:v>74.099999999999994</c:v>
                </c:pt>
                <c:pt idx="16">
                  <c:v>74.099999999999994</c:v>
                </c:pt>
                <c:pt idx="17">
                  <c:v>74.099999999999994</c:v>
                </c:pt>
                <c:pt idx="18">
                  <c:v>74.099999999999994</c:v>
                </c:pt>
                <c:pt idx="19">
                  <c:v>74.099999999999994</c:v>
                </c:pt>
                <c:pt idx="20">
                  <c:v>74.099999999999994</c:v>
                </c:pt>
                <c:pt idx="21">
                  <c:v>74.099999999999994</c:v>
                </c:pt>
                <c:pt idx="22">
                  <c:v>74.099999999999994</c:v>
                </c:pt>
                <c:pt idx="23">
                  <c:v>74.099999999999994</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A98-4091-82F0-AAB81DA54A0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98-4091-82F0-AAB81DA54A0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98-4091-82F0-AAB81DA54A0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98-4091-82F0-AAB81DA54A0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98-4091-82F0-AAB81DA54A0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98-4091-82F0-AAB81DA54A0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98-4091-82F0-AAB81DA54A0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0C3-4D4D-BF05-512A01C88C1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C3-4D4D-BF05-512A01C88C1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C3-4D4D-BF05-512A01C88C1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C3-4D4D-BF05-512A01C88C1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C3-4D4D-BF05-512A01C88C1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C3-4D4D-BF05-512A01C88C1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C3-4D4D-BF05-512A01C88C1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C3-4D4D-BF05-512A01C88C1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0C3-4D4D-BF05-512A01C88C13}"/>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0C3-4D4D-BF05-512A01C88C1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0C3-4D4D-BF05-512A01C88C1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0C3-4D4D-BF05-512A01C88C13}"/>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A7-4705-B46F-D2622FC5FB47}"/>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A7-4705-B46F-D2622FC5FB47}"/>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62-42A8-A7A3-38459F5F309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AB-4A42-B325-58316127925A}"/>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6AB-4A42-B325-58316127925A}"/>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AB-4A42-B325-58316127925A}"/>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39-4065-92CD-535A432767A0}"/>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A3-41E2-B514-D9F33FF1BC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77.476160000000007</c:v>
                </c:pt>
                <c:pt idx="24">
                  <c:v>#N/A</c:v>
                </c:pt>
                <c:pt idx="25">
                  <c:v>70.676031606672524</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57.3</c:v>
                </c:pt>
                <c:pt idx="16">
                  <c:v>57.3</c:v>
                </c:pt>
                <c:pt idx="17">
                  <c:v>57.3</c:v>
                </c:pt>
                <c:pt idx="18">
                  <c:v>57.3</c:v>
                </c:pt>
                <c:pt idx="19">
                  <c:v>57.3</c:v>
                </c:pt>
                <c:pt idx="20">
                  <c:v>57.3</c:v>
                </c:pt>
                <c:pt idx="21">
                  <c:v>57.3</c:v>
                </c:pt>
                <c:pt idx="22">
                  <c:v>57.3</c:v>
                </c:pt>
                <c:pt idx="23">
                  <c:v>57.3</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A98-4091-82F0-AAB81DA54A0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A98-4091-82F0-AAB81DA54A0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A98-4091-82F0-AAB81DA54A0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A98-4091-82F0-AAB81DA54A0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A98-4091-82F0-AAB81DA54A04}"/>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A98-4091-82F0-AAB81DA54A04}"/>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A98-4091-82F0-AAB81DA54A04}"/>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A98-4091-82F0-AAB81DA54A04}"/>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A98-4091-82F0-AAB81DA54A04}"/>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A98-4091-82F0-AAB81DA54A04}"/>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A98-4091-82F0-AAB81DA54A04}"/>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A98-4091-82F0-AAB81DA54A04}"/>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A98-4091-82F0-AAB81DA54A04}"/>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A98-4091-82F0-AAB81DA54A0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A98-4091-82F0-AAB81DA54A0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0C3-4D4D-BF05-512A01C88C13}"/>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A7-4705-B46F-D2622FC5FB47}"/>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A7-4705-B46F-D2622FC5FB47}"/>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62-42A8-A7A3-38459F5F309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6AB-4A42-B325-58316127925A}"/>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6AB-4A42-B325-58316127925A}"/>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6AB-4A42-B325-58316127925A}"/>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39-4065-92CD-535A432767A0}"/>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7A3-41E2-B514-D9F33FF1BC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57.341849229599987</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77.7</c:v>
                </c:pt>
                <c:pt idx="14">
                  <c:v>77.7</c:v>
                </c:pt>
                <c:pt idx="15">
                  <c:v>77.7</c:v>
                </c:pt>
                <c:pt idx="16">
                  <c:v>77.7</c:v>
                </c:pt>
                <c:pt idx="17">
                  <c:v>77.7</c:v>
                </c:pt>
                <c:pt idx="18">
                  <c:v>77.7</c:v>
                </c:pt>
                <c:pt idx="19">
                  <c:v>77.7</c:v>
                </c:pt>
                <c:pt idx="20">
                  <c:v>77.7</c:v>
                </c:pt>
                <c:pt idx="21">
                  <c:v>77.7</c:v>
                </c:pt>
                <c:pt idx="22">
                  <c:v>77.7</c:v>
                </c:pt>
                <c:pt idx="23">
                  <c:v>77.7</c:v>
                </c:pt>
              </c:numCache>
            </c:numRef>
          </c:yVal>
          <c:smooth val="0"/>
          <c:extLst>
            <c:ext xmlns:c16="http://schemas.microsoft.com/office/drawing/2014/chart" uri="{C3380CC4-5D6E-409C-BE32-E72D297353CC}">
              <c16:uniqueId val="{00000019-AA98-4091-82F0-AAB81DA54A0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A98-4091-82F0-AAB81DA54A0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A98-4091-82F0-AAB81DA54A0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A98-4091-82F0-AAB81DA54A0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A98-4091-82F0-AAB81DA54A0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A98-4091-82F0-AAB81DA54A0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A98-4091-82F0-AAB81DA54A0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A98-4091-82F0-AAB81DA54A0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A98-4091-82F0-AAB81DA54A04}"/>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A98-4091-82F0-AAB81DA54A04}"/>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A98-4091-82F0-AAB81DA54A04}"/>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A98-4091-82F0-AAB81DA54A04}"/>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A98-4091-82F0-AAB81DA54A04}"/>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AA98-4091-82F0-AAB81DA54A04}"/>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AA98-4091-82F0-AAB81DA54A04}"/>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AA98-4091-82F0-AAB81DA54A04}"/>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AA98-4091-82F0-AAB81DA54A04}"/>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AA98-4091-82F0-AAB81DA54A0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AA98-4091-82F0-AAB81DA54A0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0C3-4D4D-BF05-512A01C88C13}"/>
                </c:ext>
              </c:extLst>
            </c:dLbl>
            <c:dLbl>
              <c:idx val="1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A7-4705-B46F-D2622FC5FB47}"/>
                </c:ext>
              </c:extLst>
            </c:dLbl>
            <c:dLbl>
              <c:idx val="2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A7-4705-B46F-D2622FC5FB47}"/>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62-42A8-A7A3-38459F5F309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AB-4A42-B325-58316127925A}"/>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AB-4A42-B325-58316127925A}"/>
                </c:ext>
              </c:extLst>
            </c:dLbl>
            <c:dLbl>
              <c:idx val="2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AB-4A42-B325-58316127925A}"/>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39-4065-92CD-535A432767A0}"/>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A3-41E2-B514-D9F33FF1BC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2003</c:v>
                </c:pt>
                <c:pt idx="2">
                  <c:v>2004</c:v>
                </c:pt>
                <c:pt idx="3">
                  <c:v>2005</c:v>
                </c:pt>
                <c:pt idx="4">
                  <c:v>2006</c:v>
                </c:pt>
                <c:pt idx="5">
                  <c:v>2007</c:v>
                </c:pt>
                <c:pt idx="6">
                  <c:v>2008</c:v>
                </c:pt>
                <c:pt idx="7">
                  <c:v>2009</c:v>
                </c:pt>
                <c:pt idx="8">
                  <c:v>2010</c:v>
                </c:pt>
                <c:pt idx="9">
                  <c:v>2011</c:v>
                </c:pt>
                <c:pt idx="10">
                  <c:v>2011</c:v>
                </c:pt>
                <c:pt idx="11">
                  <c:v>2012</c:v>
                </c:pt>
                <c:pt idx="12">
                  <c:v>2012</c:v>
                </c:pt>
                <c:pt idx="13">
                  <c:v>2013</c:v>
                </c:pt>
                <c:pt idx="14">
                  <c:v>2013</c:v>
                </c:pt>
                <c:pt idx="15">
                  <c:v>2014</c:v>
                </c:pt>
                <c:pt idx="16">
                  <c:v>2015</c:v>
                </c:pt>
                <c:pt idx="17">
                  <c:v>2016</c:v>
                </c:pt>
                <c:pt idx="18">
                  <c:v>2017</c:v>
                </c:pt>
                <c:pt idx="19">
                  <c:v>2017</c:v>
                </c:pt>
                <c:pt idx="20">
                  <c:v>2017</c:v>
                </c:pt>
                <c:pt idx="21">
                  <c:v>2018</c:v>
                </c:pt>
                <c:pt idx="22">
                  <c:v>2018</c:v>
                </c:pt>
                <c:pt idx="23">
                  <c:v>2019</c:v>
                </c:pt>
                <c:pt idx="24">
                  <c:v>2020</c:v>
                </c:pt>
                <c:pt idx="25">
                  <c:v>2021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81.320620000000005</c:v>
                </c:pt>
                <c:pt idx="24">
                  <c:v>#N/A</c:v>
                </c:pt>
                <c:pt idx="25">
                  <c:v>74.064969271290607</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C-AA98-4091-82F0-AAB81DA54A04}"/>
            </c:ext>
          </c:extLst>
        </c:ser>
        <c:dLbls>
          <c:showLegendKey val="0"/>
          <c:showVal val="0"/>
          <c:showCatName val="0"/>
          <c:showSerName val="0"/>
          <c:showPercent val="0"/>
          <c:showBubbleSize val="0"/>
        </c:dLbls>
        <c:axId val="85684992"/>
        <c:axId val="85686528"/>
      </c:scatterChart>
      <c:valAx>
        <c:axId val="856849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6528"/>
        <c:crosses val="autoZero"/>
        <c:crossBetween val="midCat"/>
        <c:majorUnit val="5"/>
      </c:valAx>
      <c:valAx>
        <c:axId val="85686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49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F0258DFF-1A04-430B-BEDE-F94BEB1280F0}"/>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0ADA9282-C66D-4310-8285-2A73D2DA01C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3E27B410-73A6-4C5F-BAAD-5B8ECBF7C06C}"/>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0CF25FBE-827C-4E69-9E74-FE8D1302A8A0}"/>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66FE9609-0587-429F-BEDF-CC7928DF38A8}"/>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3B68C4AA-3C14-4EEC-A9C8-9652430BE8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28E762C8-1280-49CF-9BC3-1EA2664FA2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B40767BF-1154-4CF4-8AD1-98C3F624DF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C3944BE8-ADFA-4C69-B907-31817BE0883C}"/>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7A447C1A-D009-464F-BA46-737A6E065D46}"/>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713FAD41-0582-4B4F-AFD0-5B6425DFA9F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C215EE35-ABA1-4494-AB2D-7AAC870B54EF}"/>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D2F579B5-62CE-47AC-8A00-7E8E9A4925B1}"/>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964FD78A-B6C0-47D8-98EB-85FF474413B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C868BCB8-23D0-4ACF-828E-BA29CA90A78C}"/>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4A2A-6E5D-41DC-B92D-3232488AFB12}">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19" customWidth="true"/>
    <col min="2" max="2" width="2.375" style="319" customWidth="true"/>
    <col min="3" max="3" width="58" style="319" customWidth="true"/>
    <col min="4" max="4" width="7.75" style="319" customWidth="true"/>
    <col min="5" max="16384" width="7.75" style="319"/>
  </cols>
  <sheetData>
    <row xmlns:x14ac="http://schemas.microsoft.com/office/spreadsheetml/2009/9/ac" r="1" ht="29.25" customHeight="true" x14ac:dyDescent="0.25">
      <c r="A1" s="316"/>
      <c r="B1" s="317"/>
      <c r="C1" s="317"/>
      <c r="D1" s="317"/>
      <c r="E1" s="318"/>
      <c r="F1" s="318"/>
      <c r="G1" s="318"/>
      <c r="H1" s="318"/>
      <c r="I1" s="318"/>
      <c r="J1" s="318"/>
      <c r="K1" s="318"/>
      <c r="L1" s="318"/>
      <c r="M1" s="318"/>
      <c r="N1" s="318"/>
      <c r="O1" s="318"/>
      <c r="P1" s="318"/>
      <c r="Q1" s="318"/>
      <c r="R1" s="318"/>
    </row>
    <row xmlns:x14ac="http://schemas.microsoft.com/office/spreadsheetml/2009/9/ac" r="2" ht="23.25" x14ac:dyDescent="0.35">
      <c r="A2" s="317"/>
      <c r="B2" s="317"/>
      <c r="C2" s="320"/>
      <c r="D2" s="317"/>
      <c r="E2" s="318"/>
      <c r="F2" s="318"/>
      <c r="G2" s="317"/>
      <c r="H2" s="318"/>
      <c r="I2" s="318"/>
      <c r="J2" s="318"/>
      <c r="K2" s="318"/>
      <c r="L2" s="318"/>
      <c r="M2" s="318"/>
      <c r="N2" s="318"/>
      <c r="O2" s="318"/>
      <c r="P2" s="318"/>
      <c r="Q2" s="318"/>
      <c r="R2" s="318"/>
    </row>
    <row xmlns:x14ac="http://schemas.microsoft.com/office/spreadsheetml/2009/9/ac" r="3" ht="15" x14ac:dyDescent="0.2">
      <c r="A3" s="317"/>
      <c r="B3" s="317"/>
      <c r="C3" s="317"/>
      <c r="D3" s="317"/>
      <c r="F3" s="317"/>
      <c r="G3" s="317"/>
      <c r="H3" s="321"/>
      <c r="I3" s="321"/>
      <c r="J3" s="321"/>
      <c r="K3" s="321"/>
      <c r="L3" s="318"/>
      <c r="M3" s="318"/>
      <c r="N3" s="318"/>
      <c r="O3" s="318"/>
      <c r="P3" s="318"/>
      <c r="Q3" s="318"/>
      <c r="R3" s="318"/>
    </row>
    <row xmlns:x14ac="http://schemas.microsoft.com/office/spreadsheetml/2009/9/ac" r="4" ht="40.5" x14ac:dyDescent="0.2">
      <c r="A4" s="317"/>
      <c r="B4" s="317"/>
      <c r="C4" s="322" t="s">
        <v>144</v>
      </c>
      <c r="D4" s="317"/>
      <c r="E4" s="323"/>
      <c r="F4" s="318"/>
      <c r="G4" s="317"/>
      <c r="H4" s="318"/>
      <c r="I4" s="318"/>
      <c r="J4" s="318"/>
      <c r="K4" s="318"/>
      <c r="L4" s="318"/>
      <c r="M4" s="318"/>
      <c r="N4" s="318"/>
      <c r="O4" s="318"/>
      <c r="P4" s="318"/>
      <c r="Q4" s="318"/>
      <c r="R4" s="318"/>
    </row>
    <row xmlns:x14ac="http://schemas.microsoft.com/office/spreadsheetml/2009/9/ac" r="5" ht="20.25" x14ac:dyDescent="0.2">
      <c r="A5" s="317"/>
      <c r="B5" s="317"/>
      <c r="C5" s="324"/>
      <c r="D5" s="317"/>
      <c r="E5" s="323"/>
      <c r="F5" s="318"/>
      <c r="G5" s="317"/>
      <c r="H5" s="318"/>
      <c r="I5" s="318"/>
      <c r="J5" s="318"/>
      <c r="K5" s="318"/>
      <c r="L5" s="318"/>
      <c r="M5" s="318"/>
      <c r="N5" s="318"/>
      <c r="O5" s="318"/>
      <c r="P5" s="318"/>
      <c r="Q5" s="318"/>
      <c r="R5" s="318"/>
    </row>
    <row xmlns:x14ac="http://schemas.microsoft.com/office/spreadsheetml/2009/9/ac" r="6" ht="15" x14ac:dyDescent="0.2">
      <c r="A6" s="317"/>
      <c r="B6" s="317"/>
      <c r="C6" s="325" t="s">
        <v>151</v>
      </c>
      <c r="D6" s="318"/>
      <c r="E6" s="318"/>
      <c r="F6" s="318"/>
      <c r="G6" s="318"/>
      <c r="H6" s="318"/>
      <c r="I6" s="318"/>
      <c r="J6" s="318"/>
      <c r="K6" s="318"/>
      <c r="L6" s="318"/>
      <c r="M6" s="318"/>
      <c r="N6" s="318"/>
      <c r="O6" s="318"/>
      <c r="P6" s="318"/>
      <c r="Q6" s="318"/>
      <c r="R6" s="318"/>
    </row>
    <row xmlns:x14ac="http://schemas.microsoft.com/office/spreadsheetml/2009/9/ac" r="7" ht="26.25" x14ac:dyDescent="0.4">
      <c r="A7" s="317"/>
      <c r="B7" s="317"/>
      <c r="C7" s="326" t="str">
        <f>+'Water Data'!D1</f>
        <v>Ghana</v>
      </c>
      <c r="D7" s="318"/>
      <c r="E7" s="318"/>
      <c r="F7" s="318"/>
      <c r="G7" s="318"/>
      <c r="H7" s="318"/>
      <c r="I7" s="318"/>
      <c r="J7" s="318"/>
      <c r="K7" s="318"/>
      <c r="L7" s="318"/>
      <c r="M7" s="318"/>
      <c r="N7" s="318"/>
      <c r="O7" s="318"/>
      <c r="P7" s="318"/>
      <c r="Q7" s="318"/>
      <c r="R7" s="318"/>
    </row>
    <row xmlns:x14ac="http://schemas.microsoft.com/office/spreadsheetml/2009/9/ac" r="8" ht="15" x14ac:dyDescent="0.2">
      <c r="A8" s="317"/>
      <c r="B8" s="317"/>
      <c r="C8" s="317"/>
      <c r="D8" s="318"/>
      <c r="E8" s="318"/>
      <c r="F8" s="318"/>
      <c r="G8" s="318"/>
      <c r="H8" s="318"/>
      <c r="I8" s="318"/>
      <c r="J8" s="318"/>
      <c r="K8" s="318"/>
      <c r="L8" s="318"/>
      <c r="M8" s="318"/>
      <c r="N8" s="318"/>
      <c r="O8" s="318"/>
      <c r="P8" s="318"/>
      <c r="Q8" s="318"/>
      <c r="R8" s="318"/>
    </row>
    <row xmlns:x14ac="http://schemas.microsoft.com/office/spreadsheetml/2009/9/ac" r="9" ht="15" x14ac:dyDescent="0.2">
      <c r="A9" s="317"/>
      <c r="B9" s="317"/>
      <c r="C9" s="327" t="s">
        <v>384</v>
      </c>
      <c r="D9" s="318"/>
      <c r="E9" s="318"/>
      <c r="F9" s="318"/>
      <c r="G9" s="318"/>
      <c r="H9" s="318"/>
      <c r="I9" s="318"/>
      <c r="J9" s="318"/>
      <c r="K9" s="318"/>
      <c r="L9" s="318"/>
      <c r="M9" s="318"/>
      <c r="N9" s="318"/>
      <c r="O9" s="318"/>
      <c r="P9" s="318"/>
      <c r="Q9" s="318"/>
      <c r="R9" s="318"/>
    </row>
    <row xmlns:x14ac="http://schemas.microsoft.com/office/spreadsheetml/2009/9/ac" r="10" ht="15" x14ac:dyDescent="0.2">
      <c r="A10" s="317"/>
      <c r="B10" s="317"/>
      <c r="C10" s="325"/>
      <c r="D10" s="318"/>
      <c r="E10" s="318"/>
      <c r="F10" s="318"/>
      <c r="G10" s="318"/>
      <c r="H10" s="318"/>
      <c r="I10" s="318"/>
      <c r="J10" s="318"/>
      <c r="K10" s="318"/>
      <c r="L10" s="318"/>
      <c r="M10" s="318"/>
      <c r="N10" s="318"/>
      <c r="O10" s="318"/>
      <c r="P10" s="318"/>
      <c r="Q10" s="318"/>
      <c r="R10" s="318"/>
    </row>
    <row xmlns:x14ac="http://schemas.microsoft.com/office/spreadsheetml/2009/9/ac" r="11" ht="15.95" customHeight="true" x14ac:dyDescent="0.2">
      <c r="A11" s="317"/>
      <c r="C11" s="351" t="s">
        <v>32</v>
      </c>
      <c r="D11" s="328"/>
      <c r="E11" s="329"/>
      <c r="F11" s="328"/>
      <c r="G11" s="328"/>
      <c r="H11" s="318"/>
      <c r="I11" s="318"/>
      <c r="J11" s="318"/>
      <c r="K11" s="318"/>
      <c r="L11" s="318"/>
      <c r="M11" s="318"/>
      <c r="N11" s="318"/>
      <c r="O11" s="318"/>
      <c r="P11" s="318"/>
      <c r="Q11" s="318"/>
      <c r="R11" s="318"/>
    </row>
    <row xmlns:x14ac="http://schemas.microsoft.com/office/spreadsheetml/2009/9/ac" r="12" ht="9" customHeight="true" x14ac:dyDescent="0.2">
      <c r="A12" s="317"/>
      <c r="B12" s="318"/>
      <c r="C12" s="330"/>
      <c r="D12" s="328"/>
      <c r="E12" s="329"/>
      <c r="F12" s="328"/>
      <c r="G12" s="328"/>
      <c r="H12" s="318"/>
      <c r="I12" s="318"/>
      <c r="J12" s="318"/>
      <c r="K12" s="318"/>
      <c r="L12" s="318"/>
      <c r="M12" s="318"/>
      <c r="N12" s="318"/>
      <c r="O12" s="318"/>
      <c r="P12" s="318"/>
      <c r="Q12" s="318"/>
      <c r="R12" s="318"/>
    </row>
    <row xmlns:x14ac="http://schemas.microsoft.com/office/spreadsheetml/2009/9/ac" r="13" ht="24.95" customHeight="true" x14ac:dyDescent="0.25">
      <c r="A13" s="317"/>
      <c r="B13" s="318"/>
      <c r="C13" s="331" t="s">
        <v>145</v>
      </c>
      <c r="D13" s="328"/>
      <c r="E13" s="329"/>
      <c r="F13" s="328"/>
      <c r="G13" s="328"/>
      <c r="H13" s="318"/>
      <c r="I13" s="318"/>
      <c r="J13" s="318"/>
      <c r="K13" s="318"/>
      <c r="L13" s="318"/>
      <c r="M13" s="318"/>
      <c r="N13" s="318"/>
      <c r="O13" s="318"/>
      <c r="P13" s="318"/>
      <c r="Q13" s="318"/>
      <c r="R13" s="318"/>
    </row>
    <row xmlns:x14ac="http://schemas.microsoft.com/office/spreadsheetml/2009/9/ac" r="14" ht="21.95" customHeight="true" x14ac:dyDescent="0.2">
      <c r="A14" s="317"/>
      <c r="B14" s="332"/>
      <c r="C14" s="333" t="s">
        <v>152</v>
      </c>
      <c r="D14" s="328"/>
      <c r="E14" s="329"/>
      <c r="F14" s="328"/>
      <c r="G14" s="328"/>
      <c r="H14" s="318"/>
      <c r="I14" s="318"/>
      <c r="J14" s="318"/>
      <c r="K14" s="318"/>
      <c r="L14" s="318"/>
      <c r="M14" s="318"/>
      <c r="N14" s="318"/>
      <c r="O14" s="318"/>
      <c r="P14" s="318"/>
      <c r="Q14" s="318"/>
      <c r="R14" s="318"/>
    </row>
    <row xmlns:x14ac="http://schemas.microsoft.com/office/spreadsheetml/2009/9/ac" r="15" ht="15" x14ac:dyDescent="0.2">
      <c r="A15" s="317"/>
      <c r="B15" s="332"/>
      <c r="C15" s="334" t="s">
        <v>153</v>
      </c>
      <c r="D15" s="328"/>
      <c r="E15" s="329"/>
      <c r="F15" s="328"/>
      <c r="G15" s="328"/>
      <c r="H15" s="318"/>
      <c r="I15" s="318"/>
      <c r="J15" s="318"/>
      <c r="K15" s="318"/>
      <c r="L15" s="318"/>
      <c r="M15" s="318"/>
      <c r="N15" s="318"/>
      <c r="O15" s="318"/>
      <c r="P15" s="318"/>
      <c r="Q15" s="318"/>
      <c r="R15" s="318"/>
    </row>
    <row xmlns:x14ac="http://schemas.microsoft.com/office/spreadsheetml/2009/9/ac" r="16" ht="15" x14ac:dyDescent="0.2">
      <c r="A16" s="317"/>
      <c r="B16" s="332"/>
      <c r="C16" s="333" t="s">
        <v>380</v>
      </c>
      <c r="D16" s="328"/>
      <c r="E16" s="329"/>
      <c r="F16" s="328"/>
      <c r="G16" s="328"/>
      <c r="H16" s="318"/>
      <c r="I16" s="318"/>
      <c r="J16" s="318"/>
      <c r="K16" s="318"/>
      <c r="L16" s="318"/>
      <c r="M16" s="318"/>
      <c r="N16" s="318"/>
      <c r="O16" s="318"/>
      <c r="P16" s="318"/>
      <c r="Q16" s="318"/>
      <c r="R16" s="318"/>
    </row>
    <row xmlns:x14ac="http://schemas.microsoft.com/office/spreadsheetml/2009/9/ac" r="17" ht="26.1" customHeight="true" x14ac:dyDescent="0.2">
      <c r="A17" s="317"/>
      <c r="B17" s="329"/>
      <c r="C17" s="335"/>
      <c r="D17" s="328"/>
      <c r="E17" s="332"/>
      <c r="F17" s="328"/>
      <c r="G17" s="328"/>
      <c r="H17" s="318"/>
      <c r="I17" s="318"/>
      <c r="J17" s="318"/>
      <c r="K17" s="318"/>
      <c r="L17" s="318"/>
      <c r="M17" s="318"/>
      <c r="N17" s="318"/>
      <c r="O17" s="318"/>
      <c r="P17" s="318"/>
      <c r="Q17" s="318"/>
      <c r="R17" s="318"/>
    </row>
    <row xmlns:x14ac="http://schemas.microsoft.com/office/spreadsheetml/2009/9/ac" r="18" ht="15.75" x14ac:dyDescent="0.25">
      <c r="A18" s="317"/>
      <c r="B18" s="329"/>
      <c r="C18" s="336" t="s">
        <v>33</v>
      </c>
      <c r="D18" s="328"/>
      <c r="E18" s="337"/>
      <c r="F18" s="328"/>
      <c r="G18" s="328"/>
      <c r="H18" s="318"/>
      <c r="I18" s="318"/>
      <c r="J18" s="318"/>
      <c r="K18" s="318"/>
      <c r="L18" s="318"/>
      <c r="M18" s="318"/>
      <c r="N18" s="318"/>
      <c r="O18" s="318"/>
      <c r="P18" s="318"/>
      <c r="Q18" s="318"/>
      <c r="R18" s="318"/>
    </row>
    <row xmlns:x14ac="http://schemas.microsoft.com/office/spreadsheetml/2009/9/ac" r="19" ht="15" x14ac:dyDescent="0.2">
      <c r="A19" s="317"/>
      <c r="B19" s="329"/>
      <c r="C19" s="338" t="s">
        <v>146</v>
      </c>
      <c r="D19" s="328"/>
      <c r="E19" s="339"/>
      <c r="F19" s="328"/>
      <c r="G19" s="328"/>
      <c r="H19" s="318"/>
      <c r="I19" s="318"/>
      <c r="J19" s="318"/>
      <c r="K19" s="318"/>
      <c r="L19" s="318"/>
      <c r="M19" s="318"/>
      <c r="N19" s="318"/>
      <c r="O19" s="318"/>
      <c r="P19" s="318"/>
      <c r="Q19" s="318"/>
      <c r="R19" s="318"/>
    </row>
    <row xmlns:x14ac="http://schemas.microsoft.com/office/spreadsheetml/2009/9/ac" r="20" ht="15" x14ac:dyDescent="0.2">
      <c r="A20" s="317"/>
      <c r="B20" s="329"/>
      <c r="C20" s="408" t="s">
        <v>147</v>
      </c>
      <c r="D20" s="328"/>
      <c r="E20" s="340"/>
      <c r="F20" s="328"/>
      <c r="G20" s="328"/>
      <c r="H20" s="318"/>
      <c r="I20" s="318"/>
      <c r="J20" s="318"/>
      <c r="K20" s="318"/>
      <c r="L20" s="318"/>
      <c r="M20" s="318"/>
      <c r="N20" s="318"/>
      <c r="O20" s="318"/>
      <c r="P20" s="318"/>
      <c r="Q20" s="318"/>
      <c r="R20" s="318"/>
    </row>
    <row xmlns:x14ac="http://schemas.microsoft.com/office/spreadsheetml/2009/9/ac" r="21" ht="15" x14ac:dyDescent="0.2">
      <c r="A21" s="317"/>
      <c r="B21" s="329"/>
      <c r="C21" s="409" t="s">
        <v>148</v>
      </c>
      <c r="D21" s="328"/>
      <c r="E21" s="341"/>
      <c r="F21" s="328"/>
      <c r="G21" s="328"/>
      <c r="H21" s="318"/>
      <c r="I21" s="318"/>
      <c r="J21" s="318"/>
      <c r="K21" s="318"/>
      <c r="L21" s="318"/>
      <c r="M21" s="318"/>
      <c r="N21" s="318"/>
      <c r="O21" s="318"/>
      <c r="P21" s="318"/>
      <c r="Q21" s="318"/>
      <c r="R21" s="318"/>
    </row>
    <row xmlns:x14ac="http://schemas.microsoft.com/office/spreadsheetml/2009/9/ac" r="22" ht="15" x14ac:dyDescent="0.2">
      <c r="A22" s="317"/>
      <c r="B22" s="329"/>
      <c r="C22" s="410" t="s">
        <v>149</v>
      </c>
      <c r="D22" s="328"/>
      <c r="E22" s="328"/>
      <c r="F22" s="328"/>
      <c r="G22" s="328"/>
      <c r="H22" s="318"/>
      <c r="I22" s="318"/>
      <c r="J22" s="318"/>
      <c r="K22" s="318"/>
      <c r="L22" s="318"/>
      <c r="M22" s="318"/>
      <c r="N22" s="318"/>
      <c r="O22" s="318"/>
      <c r="P22" s="318"/>
      <c r="Q22" s="318"/>
      <c r="R22" s="318"/>
    </row>
    <row xmlns:x14ac="http://schemas.microsoft.com/office/spreadsheetml/2009/9/ac" r="23" ht="15" x14ac:dyDescent="0.2">
      <c r="A23" s="317"/>
      <c r="B23" s="329"/>
      <c r="C23" s="338" t="s">
        <v>150</v>
      </c>
      <c r="D23" s="328"/>
      <c r="E23" s="328"/>
      <c r="F23" s="328"/>
      <c r="G23" s="328"/>
      <c r="H23" s="318"/>
      <c r="I23" s="318"/>
      <c r="J23" s="318"/>
      <c r="K23" s="318"/>
      <c r="L23" s="318"/>
      <c r="M23" s="318"/>
      <c r="N23" s="318"/>
      <c r="O23" s="318"/>
      <c r="P23" s="318"/>
      <c r="Q23" s="318"/>
      <c r="R23" s="318"/>
    </row>
    <row xmlns:x14ac="http://schemas.microsoft.com/office/spreadsheetml/2009/9/ac" r="24" ht="15" x14ac:dyDescent="0.2">
      <c r="A24" s="317"/>
      <c r="B24" s="329"/>
      <c r="C24" s="342"/>
      <c r="D24" s="328"/>
      <c r="E24" s="328"/>
      <c r="F24" s="328"/>
      <c r="G24" s="328"/>
      <c r="H24" s="318"/>
      <c r="I24" s="318"/>
      <c r="J24" s="318"/>
      <c r="K24" s="318"/>
      <c r="L24" s="318"/>
      <c r="M24" s="318"/>
      <c r="N24" s="318"/>
      <c r="O24" s="318"/>
      <c r="P24" s="318"/>
      <c r="Q24" s="318"/>
      <c r="R24" s="318"/>
    </row>
    <row xmlns:x14ac="http://schemas.microsoft.com/office/spreadsheetml/2009/9/ac" r="25" ht="15.95" customHeight="true" x14ac:dyDescent="0.2">
      <c r="A25" s="343"/>
      <c r="B25" s="343"/>
      <c r="C25" s="344"/>
      <c r="D25" s="317"/>
      <c r="E25" s="318"/>
      <c r="F25" s="318"/>
      <c r="G25" s="318"/>
      <c r="H25" s="318"/>
      <c r="I25" s="318"/>
      <c r="J25" s="318"/>
      <c r="K25" s="318"/>
      <c r="L25" s="318"/>
      <c r="M25" s="318"/>
      <c r="N25" s="318"/>
      <c r="O25" s="318"/>
      <c r="P25" s="318"/>
      <c r="Q25" s="318"/>
      <c r="R25" s="318"/>
    </row>
    <row xmlns:x14ac="http://schemas.microsoft.com/office/spreadsheetml/2009/9/ac" r="26" ht="23.25" x14ac:dyDescent="0.2">
      <c r="A26" s="343"/>
      <c r="B26" s="343"/>
      <c r="C26" s="343"/>
      <c r="D26" s="317"/>
      <c r="E26" s="318"/>
      <c r="F26" s="318"/>
      <c r="G26" s="318"/>
      <c r="H26" s="318"/>
      <c r="I26" s="318"/>
      <c r="J26" s="318"/>
      <c r="K26" s="318"/>
      <c r="L26" s="318"/>
      <c r="M26" s="318"/>
      <c r="N26" s="318"/>
      <c r="O26" s="318"/>
      <c r="P26" s="318"/>
      <c r="Q26" s="318"/>
      <c r="R26" s="318"/>
    </row>
    <row xmlns:x14ac="http://schemas.microsoft.com/office/spreadsheetml/2009/9/ac" r="27" ht="15" x14ac:dyDescent="0.2">
      <c r="A27" s="345"/>
      <c r="B27" s="346"/>
      <c r="C27" s="347"/>
      <c r="D27" s="317"/>
      <c r="E27" s="318"/>
      <c r="F27" s="318"/>
      <c r="G27" s="318"/>
      <c r="H27" s="318"/>
      <c r="I27" s="318"/>
      <c r="J27" s="318"/>
      <c r="K27" s="318"/>
      <c r="L27" s="318"/>
      <c r="M27" s="318"/>
      <c r="N27" s="318"/>
      <c r="O27" s="318"/>
      <c r="P27" s="318"/>
      <c r="Q27" s="318"/>
      <c r="R27" s="318"/>
    </row>
    <row xmlns:x14ac="http://schemas.microsoft.com/office/spreadsheetml/2009/9/ac" r="28" ht="15" x14ac:dyDescent="0.2">
      <c r="A28" s="345"/>
      <c r="B28" s="346"/>
      <c r="C28" s="348"/>
      <c r="D28" s="317"/>
      <c r="E28" s="318"/>
      <c r="F28" s="318"/>
      <c r="G28" s="318"/>
      <c r="H28" s="318"/>
      <c r="I28" s="318"/>
      <c r="J28" s="318"/>
      <c r="K28" s="318"/>
      <c r="L28" s="318"/>
      <c r="M28" s="318"/>
      <c r="N28" s="318"/>
      <c r="O28" s="318"/>
      <c r="P28" s="318"/>
      <c r="Q28" s="318"/>
      <c r="R28" s="318"/>
    </row>
    <row xmlns:x14ac="http://schemas.microsoft.com/office/spreadsheetml/2009/9/ac" r="29" ht="15" x14ac:dyDescent="0.2">
      <c r="A29" s="345"/>
      <c r="B29" s="346"/>
      <c r="C29" s="349"/>
      <c r="D29" s="317"/>
      <c r="E29" s="318"/>
      <c r="F29" s="318"/>
      <c r="G29" s="318"/>
      <c r="H29" s="318"/>
      <c r="I29" s="318"/>
      <c r="J29" s="318"/>
      <c r="K29" s="318"/>
      <c r="L29" s="318"/>
      <c r="M29" s="318"/>
      <c r="N29" s="318"/>
      <c r="O29" s="318"/>
      <c r="P29" s="318"/>
      <c r="Q29" s="318"/>
      <c r="R29" s="318"/>
    </row>
    <row xmlns:x14ac="http://schemas.microsoft.com/office/spreadsheetml/2009/9/ac" r="30" ht="15" x14ac:dyDescent="0.2">
      <c r="A30" s="345"/>
      <c r="B30" s="346"/>
      <c r="C30" s="349"/>
      <c r="D30" s="317"/>
      <c r="E30" s="318"/>
      <c r="F30" s="318"/>
      <c r="G30" s="318"/>
      <c r="H30" s="318"/>
      <c r="I30" s="318"/>
      <c r="J30" s="318"/>
      <c r="K30" s="318"/>
      <c r="L30" s="318"/>
      <c r="M30" s="318"/>
      <c r="N30" s="318"/>
      <c r="O30" s="318"/>
      <c r="P30" s="318"/>
      <c r="Q30" s="318"/>
      <c r="R30" s="318"/>
    </row>
    <row xmlns:x14ac="http://schemas.microsoft.com/office/spreadsheetml/2009/9/ac" r="31" ht="15" x14ac:dyDescent="0.2">
      <c r="A31" s="345"/>
      <c r="B31" s="346"/>
      <c r="C31" s="349"/>
      <c r="D31" s="317"/>
      <c r="E31" s="318"/>
      <c r="F31" s="318"/>
      <c r="G31" s="318"/>
      <c r="H31" s="318"/>
      <c r="I31" s="318"/>
      <c r="J31" s="318"/>
      <c r="K31" s="318"/>
      <c r="L31" s="318"/>
      <c r="M31" s="318"/>
      <c r="N31" s="318"/>
      <c r="O31" s="318"/>
      <c r="P31" s="318"/>
      <c r="Q31" s="318"/>
      <c r="R31" s="318"/>
    </row>
    <row xmlns:x14ac="http://schemas.microsoft.com/office/spreadsheetml/2009/9/ac" r="32" ht="15" x14ac:dyDescent="0.2">
      <c r="A32" s="345"/>
      <c r="B32" s="346"/>
      <c r="C32" s="349"/>
      <c r="D32" s="317"/>
      <c r="E32" s="318"/>
      <c r="F32" s="318"/>
      <c r="G32" s="318"/>
      <c r="H32" s="318"/>
      <c r="I32" s="318"/>
      <c r="J32" s="318"/>
      <c r="K32" s="318"/>
      <c r="L32" s="318"/>
      <c r="M32" s="318"/>
      <c r="N32" s="318"/>
      <c r="O32" s="318"/>
      <c r="P32" s="318"/>
      <c r="Q32" s="318"/>
      <c r="R32" s="318"/>
    </row>
    <row xmlns:x14ac="http://schemas.microsoft.com/office/spreadsheetml/2009/9/ac" r="33" ht="15" x14ac:dyDescent="0.2">
      <c r="A33" s="345"/>
      <c r="B33" s="346"/>
      <c r="C33" s="349"/>
      <c r="D33" s="317"/>
      <c r="E33" s="318"/>
      <c r="F33" s="318"/>
      <c r="G33" s="318"/>
      <c r="H33" s="318"/>
      <c r="I33" s="318"/>
      <c r="J33" s="318"/>
      <c r="K33" s="318"/>
      <c r="L33" s="318"/>
      <c r="M33" s="318"/>
      <c r="N33" s="318"/>
      <c r="O33" s="318"/>
      <c r="P33" s="318"/>
      <c r="Q33" s="318"/>
      <c r="R33" s="318"/>
    </row>
    <row xmlns:x14ac="http://schemas.microsoft.com/office/spreadsheetml/2009/9/ac" r="34" ht="15" x14ac:dyDescent="0.2">
      <c r="A34" s="345"/>
      <c r="B34" s="346"/>
      <c r="D34" s="317"/>
      <c r="E34" s="318"/>
      <c r="F34" s="318"/>
      <c r="G34" s="318"/>
      <c r="H34" s="318"/>
      <c r="I34" s="318"/>
      <c r="J34" s="318"/>
      <c r="K34" s="318"/>
      <c r="L34" s="318"/>
      <c r="M34" s="318"/>
      <c r="N34" s="318"/>
      <c r="O34" s="318"/>
      <c r="P34" s="318"/>
      <c r="Q34" s="318"/>
      <c r="R34" s="318"/>
    </row>
    <row xmlns:x14ac="http://schemas.microsoft.com/office/spreadsheetml/2009/9/ac" r="35" ht="15" x14ac:dyDescent="0.2">
      <c r="A35" s="317"/>
      <c r="B35" s="317"/>
      <c r="C35" s="317"/>
      <c r="D35" s="317"/>
      <c r="E35" s="318"/>
      <c r="F35" s="318"/>
      <c r="G35" s="318"/>
      <c r="H35" s="318"/>
      <c r="I35" s="318"/>
      <c r="J35" s="318"/>
      <c r="K35" s="318"/>
      <c r="L35" s="318"/>
      <c r="M35" s="318"/>
      <c r="N35" s="318"/>
      <c r="O35" s="318"/>
      <c r="P35" s="318"/>
      <c r="Q35" s="318"/>
      <c r="R35" s="318"/>
    </row>
    <row xmlns:x14ac="http://schemas.microsoft.com/office/spreadsheetml/2009/9/ac" r="36" ht="15" x14ac:dyDescent="0.2">
      <c r="A36" s="317"/>
      <c r="B36" s="317"/>
      <c r="C36" s="317"/>
      <c r="D36" s="317"/>
      <c r="E36" s="318"/>
      <c r="F36" s="318"/>
      <c r="G36" s="318"/>
      <c r="H36" s="318"/>
      <c r="I36" s="318"/>
      <c r="J36" s="318"/>
      <c r="K36" s="318"/>
      <c r="L36" s="318"/>
      <c r="M36" s="318"/>
      <c r="N36" s="318"/>
      <c r="O36" s="318"/>
      <c r="P36" s="318"/>
      <c r="Q36" s="318"/>
      <c r="R36" s="318"/>
    </row>
    <row xmlns:x14ac="http://schemas.microsoft.com/office/spreadsheetml/2009/9/ac" r="37" ht="15" x14ac:dyDescent="0.2">
      <c r="A37" s="317"/>
      <c r="B37" s="317"/>
      <c r="C37" s="317"/>
      <c r="D37" s="317"/>
    </row>
    <row xmlns:x14ac="http://schemas.microsoft.com/office/spreadsheetml/2009/9/ac" r="38" ht="15" x14ac:dyDescent="0.2">
      <c r="A38" s="317"/>
      <c r="B38" s="317"/>
      <c r="C38" s="317"/>
      <c r="D38" s="317"/>
    </row>
    <row xmlns:x14ac="http://schemas.microsoft.com/office/spreadsheetml/2009/9/ac" r="39" ht="15" x14ac:dyDescent="0.2">
      <c r="A39" s="317"/>
      <c r="B39" s="317"/>
      <c r="C39" s="317"/>
      <c r="D39" s="317"/>
    </row>
    <row xmlns:x14ac="http://schemas.microsoft.com/office/spreadsheetml/2009/9/ac" r="40" ht="15" x14ac:dyDescent="0.2">
      <c r="A40" s="317"/>
      <c r="B40" s="317"/>
      <c r="C40" s="317"/>
      <c r="D40" s="317"/>
    </row>
    <row xmlns:x14ac="http://schemas.microsoft.com/office/spreadsheetml/2009/9/ac" r="46" x14ac:dyDescent="0.2">
      <c r="L46" s="350"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JA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625" customWidth="true"/>
    <col min="4" max="9" width="7.875" customWidth="true"/>
    <col min="10" max="11" width="1.125" customWidth="true"/>
    <col min="12" max="12" width="24.625" style="131" customWidth="true"/>
    <col min="13" max="13" width="29.625" customWidth="true"/>
    <col min="14" max="19" width="7.875" customWidth="true"/>
    <col min="20" max="21" width="1.125" customWidth="true"/>
    <col min="22" max="22" width="24.625" style="131" customWidth="true"/>
    <col min="23" max="23" width="29.625" customWidth="true"/>
    <col min="24" max="29" width="7.875" customWidth="true"/>
    <col min="30" max="31" width="1.125" customWidth="true"/>
    <col min="32" max="32" width="24.625" style="131" customWidth="true"/>
    <col min="33" max="33" width="29.625" customWidth="true"/>
    <col min="34" max="39" width="7.875" customWidth="true"/>
    <col min="40" max="41" width="1.125" customWidth="true"/>
    <col min="42" max="42" width="24.625" style="131" customWidth="true"/>
    <col min="43" max="43" width="29.625" customWidth="true"/>
    <col min="44" max="49" width="7.875" customWidth="true"/>
    <col min="50" max="51" width="1.125" customWidth="true"/>
    <col min="52" max="52" width="24.625" style="131" customWidth="true"/>
    <col min="53" max="53" width="29.625" style="131" customWidth="true"/>
    <col min="54" max="59" width="7.875" style="131" customWidth="true"/>
    <col min="60" max="61" width="1.125" customWidth="true"/>
    <col min="62" max="62" width="24.625" style="131" customWidth="true"/>
    <col min="63" max="63" width="29.625" customWidth="true"/>
    <col min="64" max="69" width="7.875" customWidth="true"/>
    <col min="70" max="71" width="1.125" customWidth="true"/>
    <col min="72" max="72" width="24.625" style="131" customWidth="true"/>
    <col min="73" max="73" width="29.625" customWidth="true"/>
    <col min="74" max="79" width="7.875" customWidth="true"/>
    <col min="80" max="81" width="1.125" customWidth="true"/>
    <col min="82" max="82" width="24.625" style="131" customWidth="true"/>
    <col min="83" max="83" width="29.625" customWidth="true"/>
    <col min="84" max="89" width="7.875" customWidth="true"/>
    <col min="90" max="91" width="1.125" customWidth="true"/>
    <col min="92" max="92" width="24.625" style="131" customWidth="true"/>
    <col min="93" max="93" width="29.625" customWidth="true"/>
    <col min="94" max="99" width="7.875" customWidth="true"/>
    <col min="100" max="101" width="1.125" customWidth="true"/>
    <col min="102" max="102" width="24.625" style="131" customWidth="true"/>
    <col min="103" max="103" width="29.625" customWidth="true"/>
    <col min="104" max="109" width="7.875" customWidth="true"/>
    <col min="110" max="111" width="1.125" customWidth="true"/>
    <col min="112" max="112" width="24.625" style="131" customWidth="true"/>
    <col min="113" max="113" width="29.625" customWidth="true"/>
    <col min="114" max="119" width="7.875" customWidth="true"/>
    <col min="120" max="121" width="1.125" customWidth="true"/>
    <col min="122" max="122" width="24.625" style="131" customWidth="true"/>
    <col min="123" max="123" width="29.625" customWidth="true"/>
    <col min="124" max="129" width="7.875" customWidth="true"/>
    <col min="130" max="131" width="1.125" customWidth="true"/>
    <col min="132" max="132" width="24.625" style="131" customWidth="true"/>
    <col min="133" max="133" width="29.625" customWidth="true"/>
    <col min="134" max="139" width="7.875" customWidth="true"/>
    <col min="140" max="141" width="1.125" customWidth="true"/>
    <col min="142" max="142" width="24.625" style="131" customWidth="true"/>
    <col min="143" max="143" width="29.625" customWidth="true"/>
    <col min="144" max="149" width="7.875" customWidth="true"/>
    <col min="150" max="151" width="1.125" customWidth="true"/>
    <col min="152" max="152" width="24.625" style="131" customWidth="true"/>
    <col min="153" max="153" width="29.625" customWidth="true"/>
    <col min="154" max="159" width="7.875" customWidth="true"/>
    <col min="160" max="161" width="1.125" customWidth="true"/>
    <col min="162" max="162" width="24.625" style="131" customWidth="true"/>
    <col min="163" max="163" width="29.625" customWidth="true"/>
    <col min="164" max="169" width="7.875" customWidth="true"/>
    <col min="170" max="171" width="1.125" customWidth="true"/>
    <col min="172" max="172" width="24.625" style="131" customWidth="true"/>
    <col min="173" max="173" width="29.625" customWidth="true"/>
    <col min="174" max="179" width="7.875" customWidth="true"/>
    <col min="180" max="181" width="1.125" customWidth="true"/>
    <col min="182" max="182" width="24.625" style="131" customWidth="true"/>
    <col min="183" max="183" width="29.625" customWidth="true"/>
    <col min="184" max="189" width="7.875" customWidth="true"/>
    <col min="190" max="191" width="1.125" customWidth="true"/>
    <col min="192" max="192" width="24.625" style="131" customWidth="true"/>
    <col min="193" max="193" width="29.625" customWidth="true"/>
    <col min="194" max="199" width="7.875" customWidth="true"/>
    <col min="200" max="201" width="1.125" customWidth="true"/>
    <col min="202" max="202" width="24.625" style="131" customWidth="true"/>
    <col min="203" max="203" width="29.625" customWidth="true"/>
    <col min="204" max="209" width="7.875" customWidth="true"/>
    <col min="210" max="211" width="1.125" customWidth="true"/>
    <col min="212" max="212" width="24.625" style="131" customWidth="true"/>
    <col min="213" max="213" width="29.625" customWidth="true"/>
    <col min="214" max="219" width="7.875" customWidth="true"/>
    <col min="220" max="221" width="1.125" customWidth="true"/>
    <col min="222" max="222" width="24.625" style="131" customWidth="true"/>
    <col min="223" max="223" width="29.625" customWidth="true"/>
    <col min="224" max="229" width="7.875" customWidth="true"/>
    <col min="230" max="231" width="1.125" customWidth="true"/>
    <col min="232" max="232" width="24.625" style="131" customWidth="true"/>
    <col min="233" max="233" width="29.625" customWidth="true"/>
    <col min="234" max="239" width="7.875" customWidth="true"/>
    <col min="240" max="241" width="1.125" customWidth="true"/>
    <col min="242" max="242" width="24.625" customWidth="true"/>
    <col min="243" max="243" width="29.625" customWidth="true"/>
    <col min="244" max="249" width="7.875" customWidth="true"/>
    <col min="250" max="251" width="1.125" customWidth="true"/>
    <col min="252" max="252" width="24.625" customWidth="true"/>
    <col min="253" max="253" width="29.625" customWidth="true"/>
    <col min="254" max="259" width="7.875" customWidth="true"/>
    <col min="260" max="261" width="1.125" customWidth="true"/>
  </cols>
  <sheetData>
    <row xmlns:x14ac="http://schemas.microsoft.com/office/spreadsheetml/2009/9/ac" r="1" s="356" customFormat="true" ht="30" customHeight="true" x14ac:dyDescent="0.25">
      <c r="B1" s="374" t="s">
        <v>31</v>
      </c>
      <c r="C1" s="423" t="s">
        <v>321</v>
      </c>
      <c r="D1" s="362" t="s">
        <v>159</v>
      </c>
      <c r="E1" s="362"/>
      <c r="F1" s="362"/>
      <c r="G1" s="362"/>
      <c r="H1" s="362"/>
      <c r="I1" s="363"/>
      <c r="J1" s="353"/>
      <c r="K1" s="353"/>
      <c r="L1" s="374" t="s">
        <v>31</v>
      </c>
      <c r="M1" s="423" t="s">
        <v>322</v>
      </c>
      <c r="N1" s="362" t="s">
        <v>159</v>
      </c>
      <c r="O1" s="362"/>
      <c r="P1" s="362"/>
      <c r="Q1" s="362"/>
      <c r="R1" s="362"/>
      <c r="S1" s="363"/>
      <c r="T1" s="353"/>
      <c r="U1" s="353"/>
      <c r="V1" s="374" t="s">
        <v>31</v>
      </c>
      <c r="W1" s="423" t="s">
        <v>323</v>
      </c>
      <c r="X1" s="362" t="s">
        <v>159</v>
      </c>
      <c r="Y1" s="362"/>
      <c r="Z1" s="362"/>
      <c r="AA1" s="362"/>
      <c r="AB1" s="362"/>
      <c r="AC1" s="363"/>
      <c r="AD1" s="353"/>
      <c r="AE1" s="353"/>
      <c r="AF1" s="374" t="s">
        <v>31</v>
      </c>
      <c r="AG1" s="423" t="s">
        <v>324</v>
      </c>
      <c r="AH1" s="362" t="s">
        <v>159</v>
      </c>
      <c r="AI1" s="362"/>
      <c r="AJ1" s="362"/>
      <c r="AK1" s="362"/>
      <c r="AL1" s="362"/>
      <c r="AM1" s="363"/>
      <c r="AN1" s="353"/>
      <c r="AO1" s="353"/>
      <c r="AP1" s="374" t="s">
        <v>31</v>
      </c>
      <c r="AQ1" s="423" t="s">
        <v>325</v>
      </c>
      <c r="AR1" s="362" t="s">
        <v>159</v>
      </c>
      <c r="AS1" s="362"/>
      <c r="AT1" s="362"/>
      <c r="AU1" s="362"/>
      <c r="AV1" s="362"/>
      <c r="AW1" s="363"/>
      <c r="AX1" s="353"/>
      <c r="AY1" s="353"/>
      <c r="AZ1" s="374" t="s">
        <v>31</v>
      </c>
      <c r="BA1" s="423" t="s">
        <v>326</v>
      </c>
      <c r="BB1" s="362" t="s">
        <v>159</v>
      </c>
      <c r="BC1" s="362"/>
      <c r="BD1" s="362"/>
      <c r="BE1" s="362"/>
      <c r="BF1" s="362"/>
      <c r="BG1" s="363"/>
      <c r="BH1" s="353"/>
      <c r="BI1" s="353"/>
      <c r="BJ1" s="374" t="s">
        <v>31</v>
      </c>
      <c r="BK1" s="423" t="s">
        <v>327</v>
      </c>
      <c r="BL1" s="362" t="s">
        <v>159</v>
      </c>
      <c r="BM1" s="362"/>
      <c r="BN1" s="362"/>
      <c r="BO1" s="362"/>
      <c r="BP1" s="362"/>
      <c r="BQ1" s="363"/>
      <c r="BR1" s="353"/>
      <c r="BS1" s="353"/>
      <c r="BT1" s="374" t="s">
        <v>31</v>
      </c>
      <c r="BU1" s="423" t="s">
        <v>328</v>
      </c>
      <c r="BV1" s="362" t="s">
        <v>159</v>
      </c>
      <c r="BW1" s="362"/>
      <c r="BX1" s="362"/>
      <c r="BY1" s="362"/>
      <c r="BZ1" s="362"/>
      <c r="CA1" s="363"/>
      <c r="CB1" s="353"/>
      <c r="CC1" s="353"/>
      <c r="CD1" s="374" t="s">
        <v>31</v>
      </c>
      <c r="CE1" s="423" t="s">
        <v>329</v>
      </c>
      <c r="CF1" s="362" t="s">
        <v>159</v>
      </c>
      <c r="CG1" s="362"/>
      <c r="CH1" s="362"/>
      <c r="CI1" s="362"/>
      <c r="CJ1" s="362"/>
      <c r="CK1" s="363"/>
      <c r="CL1" s="353"/>
      <c r="CM1" s="353"/>
      <c r="CN1" s="374" t="s">
        <v>31</v>
      </c>
      <c r="CO1" s="423" t="s">
        <v>330</v>
      </c>
      <c r="CP1" s="362" t="s">
        <v>159</v>
      </c>
      <c r="CQ1" s="362"/>
      <c r="CR1" s="362"/>
      <c r="CS1" s="362"/>
      <c r="CT1" s="362"/>
      <c r="CU1" s="363"/>
      <c r="CV1" s="353"/>
      <c r="CW1" s="353"/>
      <c r="CX1" s="374" t="s">
        <v>31</v>
      </c>
      <c r="CY1" s="423" t="s">
        <v>330</v>
      </c>
      <c r="CZ1" s="362" t="s">
        <v>159</v>
      </c>
      <c r="DA1" s="362"/>
      <c r="DB1" s="362"/>
      <c r="DC1" s="362"/>
      <c r="DD1" s="362"/>
      <c r="DE1" s="363"/>
      <c r="DF1" s="353"/>
      <c r="DG1" s="353"/>
      <c r="DH1" s="374" t="s">
        <v>31</v>
      </c>
      <c r="DI1" s="423" t="s">
        <v>331</v>
      </c>
      <c r="DJ1" s="362" t="s">
        <v>159</v>
      </c>
      <c r="DK1" s="362"/>
      <c r="DL1" s="362"/>
      <c r="DM1" s="362"/>
      <c r="DN1" s="362"/>
      <c r="DO1" s="363"/>
      <c r="DP1" s="353"/>
      <c r="DQ1" s="353"/>
      <c r="DR1" s="374" t="s">
        <v>31</v>
      </c>
      <c r="DS1" s="423" t="s">
        <v>331</v>
      </c>
      <c r="DT1" s="362" t="s">
        <v>159</v>
      </c>
      <c r="DU1" s="362"/>
      <c r="DV1" s="362"/>
      <c r="DW1" s="362"/>
      <c r="DX1" s="362"/>
      <c r="DY1" s="363"/>
      <c r="DZ1" s="353"/>
      <c r="EA1" s="353"/>
      <c r="EB1" s="374" t="s">
        <v>31</v>
      </c>
      <c r="EC1" s="423" t="s">
        <v>332</v>
      </c>
      <c r="ED1" s="362" t="s">
        <v>159</v>
      </c>
      <c r="EE1" s="362"/>
      <c r="EF1" s="362"/>
      <c r="EG1" s="362"/>
      <c r="EH1" s="362"/>
      <c r="EI1" s="363"/>
      <c r="EJ1" s="353"/>
      <c r="EK1" s="353"/>
      <c r="EL1" s="374" t="s">
        <v>31</v>
      </c>
      <c r="EM1" s="423" t="s">
        <v>332</v>
      </c>
      <c r="EN1" s="362" t="s">
        <v>159</v>
      </c>
      <c r="EO1" s="362"/>
      <c r="EP1" s="362"/>
      <c r="EQ1" s="362"/>
      <c r="ER1" s="362"/>
      <c r="ES1" s="363"/>
      <c r="ET1" s="353"/>
      <c r="EU1" s="353"/>
      <c r="EV1" s="374" t="s">
        <v>31</v>
      </c>
      <c r="EW1" s="423" t="s">
        <v>333</v>
      </c>
      <c r="EX1" s="362" t="s">
        <v>159</v>
      </c>
      <c r="EY1" s="362"/>
      <c r="EZ1" s="362"/>
      <c r="FA1" s="362"/>
      <c r="FB1" s="362"/>
      <c r="FC1" s="363"/>
      <c r="FD1" s="353"/>
      <c r="FE1" s="353"/>
      <c r="FF1" s="374" t="s">
        <v>31</v>
      </c>
      <c r="FG1" s="423" t="s">
        <v>334</v>
      </c>
      <c r="FH1" s="362" t="s">
        <v>159</v>
      </c>
      <c r="FI1" s="362"/>
      <c r="FJ1" s="362"/>
      <c r="FK1" s="362"/>
      <c r="FL1" s="362"/>
      <c r="FM1" s="363"/>
      <c r="FN1" s="353"/>
      <c r="FO1" s="353"/>
      <c r="FP1" s="374" t="s">
        <v>31</v>
      </c>
      <c r="FQ1" s="423" t="s">
        <v>335</v>
      </c>
      <c r="FR1" s="362" t="s">
        <v>159</v>
      </c>
      <c r="FS1" s="362"/>
      <c r="FT1" s="362"/>
      <c r="FU1" s="362"/>
      <c r="FV1" s="362"/>
      <c r="FW1" s="363"/>
      <c r="FX1" s="353"/>
      <c r="FY1" s="353"/>
      <c r="FZ1" s="374" t="s">
        <v>31</v>
      </c>
      <c r="GA1" s="423" t="s">
        <v>336</v>
      </c>
      <c r="GB1" s="362" t="s">
        <v>159</v>
      </c>
      <c r="GC1" s="362"/>
      <c r="GD1" s="362"/>
      <c r="GE1" s="362"/>
      <c r="GF1" s="362"/>
      <c r="GG1" s="363"/>
      <c r="GH1" s="353"/>
      <c r="GI1" s="353"/>
      <c r="GJ1" s="374" t="s">
        <v>31</v>
      </c>
      <c r="GK1" s="423" t="s">
        <v>336</v>
      </c>
      <c r="GL1" s="362" t="s">
        <v>159</v>
      </c>
      <c r="GM1" s="362"/>
      <c r="GN1" s="362"/>
      <c r="GO1" s="362"/>
      <c r="GP1" s="362"/>
      <c r="GQ1" s="363"/>
      <c r="GR1" s="353"/>
      <c r="GS1" s="353"/>
      <c r="GT1" s="374" t="s">
        <v>31</v>
      </c>
      <c r="GU1" s="423" t="s">
        <v>336</v>
      </c>
      <c r="GV1" s="362" t="s">
        <v>159</v>
      </c>
      <c r="GW1" s="362"/>
      <c r="GX1" s="362"/>
      <c r="GY1" s="362"/>
      <c r="GZ1" s="362"/>
      <c r="HA1" s="363"/>
      <c r="HB1" s="353"/>
      <c r="HC1" s="353"/>
      <c r="HD1" s="374" t="s">
        <v>31</v>
      </c>
      <c r="HE1" s="423" t="s">
        <v>337</v>
      </c>
      <c r="HF1" s="362" t="s">
        <v>159</v>
      </c>
      <c r="HG1" s="362"/>
      <c r="HH1" s="362"/>
      <c r="HI1" s="362"/>
      <c r="HJ1" s="362"/>
      <c r="HK1" s="363"/>
      <c r="HL1" s="353"/>
      <c r="HM1" s="353"/>
      <c r="HN1" s="374" t="s">
        <v>31</v>
      </c>
      <c r="HO1" s="423" t="s">
        <v>337</v>
      </c>
      <c r="HP1" s="362" t="s">
        <v>159</v>
      </c>
      <c r="HQ1" s="362"/>
      <c r="HR1" s="362"/>
      <c r="HS1" s="362"/>
      <c r="HT1" s="362"/>
      <c r="HU1" s="363"/>
      <c r="HV1" s="353"/>
      <c r="HW1" s="353"/>
      <c r="HX1" s="374" t="s">
        <v>31</v>
      </c>
      <c r="HY1" s="423" t="s">
        <v>338</v>
      </c>
      <c r="HZ1" s="362" t="s">
        <v>159</v>
      </c>
      <c r="IA1" s="362"/>
      <c r="IB1" s="362"/>
      <c r="IC1" s="362"/>
      <c r="ID1" s="362"/>
      <c r="IE1" s="363"/>
      <c r="IF1" s="353"/>
      <c r="IG1" s="353"/>
      <c r="IH1" s="374" t="s">
        <v>31</v>
      </c>
      <c r="II1" s="423">
        <v>2020</v>
      </c>
      <c r="IJ1" s="362" t="s">
        <v>159</v>
      </c>
      <c r="IK1" s="362"/>
      <c r="IL1" s="362"/>
      <c r="IM1" s="362"/>
      <c r="IN1" s="362"/>
      <c r="IO1" s="363"/>
      <c r="IP1" s="353"/>
      <c r="IQ1" s="353"/>
      <c r="IR1" s="374" t="s">
        <v>31</v>
      </c>
      <c r="IS1" s="423">
        <v>2021</v>
      </c>
      <c r="IT1" s="362" t="s">
        <v>159</v>
      </c>
      <c r="IU1" s="362"/>
      <c r="IV1" s="362"/>
      <c r="IW1" s="362"/>
      <c r="IX1" s="362"/>
      <c r="IY1" s="363"/>
      <c r="IZ1" s="353"/>
      <c r="JA1" s="353"/>
    </row>
    <row xmlns:x14ac="http://schemas.microsoft.com/office/spreadsheetml/2009/9/ac" r="2" s="356" customFormat="true" ht="30" customHeight="true" x14ac:dyDescent="0.25">
      <c r="A2" s="605" t="s">
        <v>379</v>
      </c>
      <c r="B2" s="364" t="s">
        <v>297</v>
      </c>
      <c r="C2" s="315" t="s">
        <v>205</v>
      </c>
      <c r="D2" s="315" t="s">
        <v>160</v>
      </c>
      <c r="E2" s="365"/>
      <c r="F2" s="365"/>
      <c r="G2" s="365"/>
      <c r="H2" s="365"/>
      <c r="I2" s="366"/>
      <c r="J2" s="357" t="s">
        <v>339</v>
      </c>
      <c r="K2" s="357"/>
      <c r="L2" s="364" t="s">
        <v>298</v>
      </c>
      <c r="M2" s="315" t="s">
        <v>205</v>
      </c>
      <c r="N2" s="315" t="s">
        <v>161</v>
      </c>
      <c r="O2" s="365"/>
      <c r="P2" s="365"/>
      <c r="Q2" s="365"/>
      <c r="R2" s="365"/>
      <c r="S2" s="366"/>
      <c r="T2" s="357" t="s">
        <v>339</v>
      </c>
      <c r="U2" s="357"/>
      <c r="V2" s="364" t="s">
        <v>299</v>
      </c>
      <c r="W2" s="315" t="s">
        <v>205</v>
      </c>
      <c r="X2" s="315" t="s">
        <v>162</v>
      </c>
      <c r="Y2" s="365"/>
      <c r="Z2" s="365"/>
      <c r="AA2" s="365"/>
      <c r="AB2" s="365"/>
      <c r="AC2" s="366"/>
      <c r="AD2" s="357" t="s">
        <v>339</v>
      </c>
      <c r="AE2" s="357"/>
      <c r="AF2" s="364" t="s">
        <v>300</v>
      </c>
      <c r="AG2" s="315" t="s">
        <v>205</v>
      </c>
      <c r="AH2" s="315" t="s">
        <v>163</v>
      </c>
      <c r="AI2" s="365"/>
      <c r="AJ2" s="365"/>
      <c r="AK2" s="365"/>
      <c r="AL2" s="365"/>
      <c r="AM2" s="366"/>
      <c r="AN2" s="357" t="s">
        <v>339</v>
      </c>
      <c r="AO2" s="357"/>
      <c r="AP2" s="364" t="s">
        <v>301</v>
      </c>
      <c r="AQ2" s="315" t="s">
        <v>205</v>
      </c>
      <c r="AR2" s="315" t="s">
        <v>164</v>
      </c>
      <c r="AS2" s="365"/>
      <c r="AT2" s="365"/>
      <c r="AU2" s="365"/>
      <c r="AV2" s="365"/>
      <c r="AW2" s="366"/>
      <c r="AX2" s="357" t="s">
        <v>339</v>
      </c>
      <c r="AY2" s="357"/>
      <c r="AZ2" s="364" t="s">
        <v>302</v>
      </c>
      <c r="BA2" s="315" t="s">
        <v>205</v>
      </c>
      <c r="BB2" s="315" t="s">
        <v>165</v>
      </c>
      <c r="BC2" s="365"/>
      <c r="BD2" s="365"/>
      <c r="BE2" s="365"/>
      <c r="BF2" s="365"/>
      <c r="BG2" s="366"/>
      <c r="BH2" s="357" t="s">
        <v>339</v>
      </c>
      <c r="BI2" s="357"/>
      <c r="BJ2" s="364" t="s">
        <v>303</v>
      </c>
      <c r="BK2" s="315" t="s">
        <v>205</v>
      </c>
      <c r="BL2" s="315" t="s">
        <v>166</v>
      </c>
      <c r="BM2" s="365"/>
      <c r="BN2" s="365"/>
      <c r="BO2" s="365"/>
      <c r="BP2" s="365"/>
      <c r="BQ2" s="366"/>
      <c r="BR2" s="357" t="s">
        <v>339</v>
      </c>
      <c r="BS2" s="357"/>
      <c r="BT2" s="364" t="s">
        <v>304</v>
      </c>
      <c r="BU2" s="315" t="s">
        <v>205</v>
      </c>
      <c r="BV2" s="315" t="s">
        <v>167</v>
      </c>
      <c r="BW2" s="365"/>
      <c r="BX2" s="365"/>
      <c r="BY2" s="365"/>
      <c r="BZ2" s="365"/>
      <c r="CA2" s="366"/>
      <c r="CB2" s="357" t="s">
        <v>339</v>
      </c>
      <c r="CC2" s="357"/>
      <c r="CD2" s="364" t="s">
        <v>305</v>
      </c>
      <c r="CE2" s="315" t="s">
        <v>205</v>
      </c>
      <c r="CF2" s="315" t="s">
        <v>168</v>
      </c>
      <c r="CG2" s="365"/>
      <c r="CH2" s="365"/>
      <c r="CI2" s="365"/>
      <c r="CJ2" s="365"/>
      <c r="CK2" s="366"/>
      <c r="CL2" s="357" t="s">
        <v>339</v>
      </c>
      <c r="CM2" s="357"/>
      <c r="CN2" s="364" t="s">
        <v>306</v>
      </c>
      <c r="CO2" s="315" t="s">
        <v>205</v>
      </c>
      <c r="CP2" s="315" t="s">
        <v>169</v>
      </c>
      <c r="CQ2" s="365"/>
      <c r="CR2" s="365"/>
      <c r="CS2" s="365"/>
      <c r="CT2" s="365"/>
      <c r="CU2" s="366"/>
      <c r="CV2" s="357" t="s">
        <v>339</v>
      </c>
      <c r="CW2" s="357"/>
      <c r="CX2" s="364" t="s">
        <v>307</v>
      </c>
      <c r="CY2" s="315" t="s">
        <v>180</v>
      </c>
      <c r="CZ2" s="315" t="s">
        <v>170</v>
      </c>
      <c r="DA2" s="365"/>
      <c r="DB2" s="365"/>
      <c r="DC2" s="365"/>
      <c r="DD2" s="365"/>
      <c r="DE2" s="366"/>
      <c r="DF2" s="357" t="s">
        <v>339</v>
      </c>
      <c r="DG2" s="357"/>
      <c r="DH2" s="364" t="s">
        <v>308</v>
      </c>
      <c r="DI2" s="315" t="s">
        <v>205</v>
      </c>
      <c r="DJ2" s="315" t="s">
        <v>171</v>
      </c>
      <c r="DK2" s="365"/>
      <c r="DL2" s="365"/>
      <c r="DM2" s="365"/>
      <c r="DN2" s="365"/>
      <c r="DO2" s="366"/>
      <c r="DP2" s="357" t="s">
        <v>339</v>
      </c>
      <c r="DQ2" s="357"/>
      <c r="DR2" s="364" t="s">
        <v>309</v>
      </c>
      <c r="DS2" s="315" t="s">
        <v>180</v>
      </c>
      <c r="DT2" s="315" t="s">
        <v>170</v>
      </c>
      <c r="DU2" s="365"/>
      <c r="DV2" s="365"/>
      <c r="DW2" s="365"/>
      <c r="DX2" s="365"/>
      <c r="DY2" s="366"/>
      <c r="DZ2" s="357" t="s">
        <v>339</v>
      </c>
      <c r="EA2" s="357"/>
      <c r="EB2" s="364" t="s">
        <v>310</v>
      </c>
      <c r="EC2" s="315" t="s">
        <v>205</v>
      </c>
      <c r="ED2" s="315" t="s">
        <v>172</v>
      </c>
      <c r="EE2" s="365"/>
      <c r="EF2" s="365"/>
      <c r="EG2" s="365"/>
      <c r="EH2" s="365"/>
      <c r="EI2" s="366"/>
      <c r="EJ2" s="357" t="s">
        <v>339</v>
      </c>
      <c r="EK2" s="357"/>
      <c r="EL2" s="364" t="s">
        <v>311</v>
      </c>
      <c r="EM2" s="315" t="s">
        <v>180</v>
      </c>
      <c r="EN2" s="315" t="s">
        <v>170</v>
      </c>
      <c r="EO2" s="365"/>
      <c r="EP2" s="365"/>
      <c r="EQ2" s="365"/>
      <c r="ER2" s="365"/>
      <c r="ES2" s="366"/>
      <c r="ET2" s="357" t="s">
        <v>339</v>
      </c>
      <c r="EU2" s="357"/>
      <c r="EV2" s="364" t="s">
        <v>312</v>
      </c>
      <c r="EW2" s="315" t="s">
        <v>205</v>
      </c>
      <c r="EX2" s="315" t="s">
        <v>173</v>
      </c>
      <c r="EY2" s="365"/>
      <c r="EZ2" s="365"/>
      <c r="FA2" s="365"/>
      <c r="FB2" s="365"/>
      <c r="FC2" s="366"/>
      <c r="FD2" s="357" t="s">
        <v>339</v>
      </c>
      <c r="FE2" s="357"/>
      <c r="FF2" s="364" t="s">
        <v>313</v>
      </c>
      <c r="FG2" s="315" t="s">
        <v>205</v>
      </c>
      <c r="FH2" s="315" t="s">
        <v>174</v>
      </c>
      <c r="FI2" s="365"/>
      <c r="FJ2" s="365"/>
      <c r="FK2" s="365"/>
      <c r="FL2" s="365"/>
      <c r="FM2" s="366"/>
      <c r="FN2" s="357" t="s">
        <v>339</v>
      </c>
      <c r="FO2" s="357"/>
      <c r="FP2" s="364" t="s">
        <v>314</v>
      </c>
      <c r="FQ2" s="315" t="s">
        <v>205</v>
      </c>
      <c r="FR2" s="315" t="s">
        <v>288</v>
      </c>
      <c r="FS2" s="365"/>
      <c r="FT2" s="365"/>
      <c r="FU2" s="365"/>
      <c r="FV2" s="365"/>
      <c r="FW2" s="366"/>
      <c r="FX2" s="357" t="s">
        <v>339</v>
      </c>
      <c r="FY2" s="357"/>
      <c r="FZ2" s="364" t="s">
        <v>315</v>
      </c>
      <c r="GA2" s="315" t="s">
        <v>205</v>
      </c>
      <c r="GB2" s="315" t="s">
        <v>289</v>
      </c>
      <c r="GC2" s="365"/>
      <c r="GD2" s="365"/>
      <c r="GE2" s="365"/>
      <c r="GF2" s="365"/>
      <c r="GG2" s="366"/>
      <c r="GH2" s="357" t="s">
        <v>339</v>
      </c>
      <c r="GI2" s="357"/>
      <c r="GJ2" s="364" t="s">
        <v>316</v>
      </c>
      <c r="GK2" s="315" t="s">
        <v>180</v>
      </c>
      <c r="GL2" s="315" t="s">
        <v>170</v>
      </c>
      <c r="GM2" s="365"/>
      <c r="GN2" s="365"/>
      <c r="GO2" s="365"/>
      <c r="GP2" s="365"/>
      <c r="GQ2" s="366"/>
      <c r="GR2" s="357" t="s">
        <v>339</v>
      </c>
      <c r="GS2" s="357"/>
      <c r="GT2" s="364" t="s">
        <v>317</v>
      </c>
      <c r="GU2" s="315" t="s">
        <v>245</v>
      </c>
      <c r="GV2" s="315" t="s">
        <v>244</v>
      </c>
      <c r="GW2" s="365"/>
      <c r="GX2" s="365"/>
      <c r="GY2" s="365"/>
      <c r="GZ2" s="365"/>
      <c r="HA2" s="366"/>
      <c r="HB2" s="357" t="s">
        <v>339</v>
      </c>
      <c r="HC2" s="357"/>
      <c r="HD2" s="364" t="s">
        <v>318</v>
      </c>
      <c r="HE2" s="315" t="s">
        <v>205</v>
      </c>
      <c r="HF2" s="315" t="s">
        <v>290</v>
      </c>
      <c r="HG2" s="365"/>
      <c r="HH2" s="365"/>
      <c r="HI2" s="365"/>
      <c r="HJ2" s="365"/>
      <c r="HK2" s="366"/>
      <c r="HL2" s="357" t="s">
        <v>339</v>
      </c>
      <c r="HM2" s="357"/>
      <c r="HN2" s="364" t="s">
        <v>319</v>
      </c>
      <c r="HO2" s="315" t="s">
        <v>180</v>
      </c>
      <c r="HP2" s="315" t="s">
        <v>170</v>
      </c>
      <c r="HQ2" s="365"/>
      <c r="HR2" s="365"/>
      <c r="HS2" s="365"/>
      <c r="HT2" s="365"/>
      <c r="HU2" s="366"/>
      <c r="HV2" s="357" t="s">
        <v>339</v>
      </c>
      <c r="HW2" s="357"/>
      <c r="HX2" s="364" t="s">
        <v>320</v>
      </c>
      <c r="HY2" s="315" t="s">
        <v>205</v>
      </c>
      <c r="HZ2" s="315" t="s">
        <v>266</v>
      </c>
      <c r="IA2" s="365"/>
      <c r="IB2" s="365"/>
      <c r="IC2" s="365"/>
      <c r="ID2" s="365"/>
      <c r="IE2" s="366"/>
      <c r="IF2" s="357" t="s">
        <v>339</v>
      </c>
      <c r="IG2" s="357"/>
      <c r="IH2" s="364" t="s">
        <v>355</v>
      </c>
      <c r="II2" s="315" t="s">
        <v>205</v>
      </c>
      <c r="IJ2" s="315" t="s">
        <v>356</v>
      </c>
      <c r="IK2" s="365"/>
      <c r="IL2" s="365"/>
      <c r="IM2" s="365"/>
      <c r="IN2" s="365"/>
      <c r="IO2" s="366"/>
      <c r="IP2" s="357" t="s">
        <v>339</v>
      </c>
      <c r="IQ2" s="357"/>
      <c r="IR2" s="364" t="s">
        <v>362</v>
      </c>
      <c r="IS2" s="315" t="s">
        <v>205</v>
      </c>
      <c r="IT2" s="315" t="s">
        <v>367</v>
      </c>
      <c r="IU2" s="365"/>
      <c r="IV2" s="365"/>
      <c r="IW2" s="365"/>
      <c r="IX2" s="365"/>
      <c r="IY2" s="366"/>
      <c r="IZ2" s="357" t="s">
        <v>339</v>
      </c>
      <c r="JA2" s="357"/>
    </row>
    <row xmlns:x14ac="http://schemas.microsoft.com/office/spreadsheetml/2009/9/ac" r="3" s="287" customFormat="true" ht="18" customHeight="true" x14ac:dyDescent="0.25">
      <c r="A3" s="605"/>
      <c r="B3" s="403" t="s">
        <v>197</v>
      </c>
      <c r="C3" s="404" t="s">
        <v>56</v>
      </c>
      <c r="D3" s="405" t="s">
        <v>7</v>
      </c>
      <c r="E3" s="405" t="s">
        <v>1</v>
      </c>
      <c r="F3" s="405" t="s">
        <v>2</v>
      </c>
      <c r="G3" s="405" t="s">
        <v>16</v>
      </c>
      <c r="H3" s="405" t="s">
        <v>17</v>
      </c>
      <c r="I3" s="406" t="s">
        <v>18</v>
      </c>
      <c r="J3" s="285"/>
      <c r="K3" s="285"/>
      <c r="L3" s="403" t="s">
        <v>197</v>
      </c>
      <c r="M3" s="404" t="s">
        <v>56</v>
      </c>
      <c r="N3" s="405" t="s">
        <v>7</v>
      </c>
      <c r="O3" s="405" t="s">
        <v>1</v>
      </c>
      <c r="P3" s="405" t="s">
        <v>2</v>
      </c>
      <c r="Q3" s="405" t="s">
        <v>16</v>
      </c>
      <c r="R3" s="405" t="s">
        <v>17</v>
      </c>
      <c r="S3" s="406" t="s">
        <v>18</v>
      </c>
      <c r="T3" s="285"/>
      <c r="U3" s="285"/>
      <c r="V3" s="403" t="s">
        <v>197</v>
      </c>
      <c r="W3" s="404" t="s">
        <v>56</v>
      </c>
      <c r="X3" s="405" t="s">
        <v>7</v>
      </c>
      <c r="Y3" s="405" t="s">
        <v>1</v>
      </c>
      <c r="Z3" s="405" t="s">
        <v>2</v>
      </c>
      <c r="AA3" s="405" t="s">
        <v>16</v>
      </c>
      <c r="AB3" s="405" t="s">
        <v>17</v>
      </c>
      <c r="AC3" s="406" t="s">
        <v>18</v>
      </c>
      <c r="AD3" s="285"/>
      <c r="AE3" s="285"/>
      <c r="AF3" s="403" t="s">
        <v>197</v>
      </c>
      <c r="AG3" s="404" t="s">
        <v>56</v>
      </c>
      <c r="AH3" s="405" t="s">
        <v>7</v>
      </c>
      <c r="AI3" s="405" t="s">
        <v>1</v>
      </c>
      <c r="AJ3" s="405" t="s">
        <v>2</v>
      </c>
      <c r="AK3" s="405" t="s">
        <v>16</v>
      </c>
      <c r="AL3" s="405" t="s">
        <v>17</v>
      </c>
      <c r="AM3" s="406" t="s">
        <v>18</v>
      </c>
      <c r="AN3" s="285"/>
      <c r="AO3" s="285"/>
      <c r="AP3" s="403" t="s">
        <v>197</v>
      </c>
      <c r="AQ3" s="404" t="s">
        <v>56</v>
      </c>
      <c r="AR3" s="405" t="s">
        <v>7</v>
      </c>
      <c r="AS3" s="405" t="s">
        <v>1</v>
      </c>
      <c r="AT3" s="405" t="s">
        <v>2</v>
      </c>
      <c r="AU3" s="405" t="s">
        <v>16</v>
      </c>
      <c r="AV3" s="405" t="s">
        <v>17</v>
      </c>
      <c r="AW3" s="406" t="s">
        <v>18</v>
      </c>
      <c r="AX3" s="285"/>
      <c r="AY3" s="285"/>
      <c r="AZ3" s="403" t="s">
        <v>197</v>
      </c>
      <c r="BA3" s="407" t="s">
        <v>56</v>
      </c>
      <c r="BB3" s="405" t="s">
        <v>7</v>
      </c>
      <c r="BC3" s="405" t="s">
        <v>1</v>
      </c>
      <c r="BD3" s="405" t="s">
        <v>2</v>
      </c>
      <c r="BE3" s="405" t="s">
        <v>16</v>
      </c>
      <c r="BF3" s="405" t="s">
        <v>17</v>
      </c>
      <c r="BG3" s="406" t="s">
        <v>18</v>
      </c>
      <c r="BH3" s="285"/>
      <c r="BI3" s="285"/>
      <c r="BJ3" s="403" t="s">
        <v>197</v>
      </c>
      <c r="BK3" s="404" t="s">
        <v>56</v>
      </c>
      <c r="BL3" s="405" t="s">
        <v>7</v>
      </c>
      <c r="BM3" s="405" t="s">
        <v>1</v>
      </c>
      <c r="BN3" s="405" t="s">
        <v>2</v>
      </c>
      <c r="BO3" s="405" t="s">
        <v>16</v>
      </c>
      <c r="BP3" s="405" t="s">
        <v>17</v>
      </c>
      <c r="BQ3" s="406" t="s">
        <v>18</v>
      </c>
      <c r="BR3" s="285"/>
      <c r="BS3" s="285"/>
      <c r="BT3" s="403" t="s">
        <v>197</v>
      </c>
      <c r="BU3" s="404" t="s">
        <v>56</v>
      </c>
      <c r="BV3" s="405" t="s">
        <v>7</v>
      </c>
      <c r="BW3" s="405" t="s">
        <v>1</v>
      </c>
      <c r="BX3" s="405" t="s">
        <v>2</v>
      </c>
      <c r="BY3" s="405" t="s">
        <v>16</v>
      </c>
      <c r="BZ3" s="405" t="s">
        <v>17</v>
      </c>
      <c r="CA3" s="406" t="s">
        <v>18</v>
      </c>
      <c r="CB3" s="285"/>
      <c r="CC3" s="285"/>
      <c r="CD3" s="403" t="s">
        <v>197</v>
      </c>
      <c r="CE3" s="404" t="s">
        <v>56</v>
      </c>
      <c r="CF3" s="405" t="s">
        <v>7</v>
      </c>
      <c r="CG3" s="405" t="s">
        <v>1</v>
      </c>
      <c r="CH3" s="405" t="s">
        <v>2</v>
      </c>
      <c r="CI3" s="405" t="s">
        <v>16</v>
      </c>
      <c r="CJ3" s="405" t="s">
        <v>17</v>
      </c>
      <c r="CK3" s="406" t="s">
        <v>18</v>
      </c>
      <c r="CL3" s="285"/>
      <c r="CM3" s="285"/>
      <c r="CN3" s="403" t="s">
        <v>197</v>
      </c>
      <c r="CO3" s="404" t="s">
        <v>56</v>
      </c>
      <c r="CP3" s="405" t="s">
        <v>7</v>
      </c>
      <c r="CQ3" s="405" t="s">
        <v>1</v>
      </c>
      <c r="CR3" s="405" t="s">
        <v>2</v>
      </c>
      <c r="CS3" s="405" t="s">
        <v>16</v>
      </c>
      <c r="CT3" s="405" t="s">
        <v>17</v>
      </c>
      <c r="CU3" s="406" t="s">
        <v>18</v>
      </c>
      <c r="CV3" s="285"/>
      <c r="CW3" s="285"/>
      <c r="CX3" s="403" t="s">
        <v>197</v>
      </c>
      <c r="CY3" s="404" t="s">
        <v>56</v>
      </c>
      <c r="CZ3" s="405" t="s">
        <v>7</v>
      </c>
      <c r="DA3" s="405" t="s">
        <v>1</v>
      </c>
      <c r="DB3" s="405" t="s">
        <v>2</v>
      </c>
      <c r="DC3" s="405" t="s">
        <v>16</v>
      </c>
      <c r="DD3" s="405" t="s">
        <v>17</v>
      </c>
      <c r="DE3" s="406" t="s">
        <v>18</v>
      </c>
      <c r="DF3" s="285"/>
      <c r="DG3" s="285"/>
      <c r="DH3" s="403" t="s">
        <v>197</v>
      </c>
      <c r="DI3" s="404" t="s">
        <v>56</v>
      </c>
      <c r="DJ3" s="405" t="s">
        <v>7</v>
      </c>
      <c r="DK3" s="405" t="s">
        <v>1</v>
      </c>
      <c r="DL3" s="405" t="s">
        <v>2</v>
      </c>
      <c r="DM3" s="405" t="s">
        <v>16</v>
      </c>
      <c r="DN3" s="405" t="s">
        <v>17</v>
      </c>
      <c r="DO3" s="406" t="s">
        <v>18</v>
      </c>
      <c r="DP3" s="285"/>
      <c r="DQ3" s="285"/>
      <c r="DR3" s="403" t="s">
        <v>197</v>
      </c>
      <c r="DS3" s="404" t="s">
        <v>56</v>
      </c>
      <c r="DT3" s="405" t="s">
        <v>7</v>
      </c>
      <c r="DU3" s="405" t="s">
        <v>1</v>
      </c>
      <c r="DV3" s="405" t="s">
        <v>2</v>
      </c>
      <c r="DW3" s="405" t="s">
        <v>16</v>
      </c>
      <c r="DX3" s="405" t="s">
        <v>17</v>
      </c>
      <c r="DY3" s="406" t="s">
        <v>18</v>
      </c>
      <c r="DZ3" s="285"/>
      <c r="EA3" s="285"/>
      <c r="EB3" s="403" t="s">
        <v>197</v>
      </c>
      <c r="EC3" s="404" t="s">
        <v>56</v>
      </c>
      <c r="ED3" s="405" t="s">
        <v>7</v>
      </c>
      <c r="EE3" s="405" t="s">
        <v>1</v>
      </c>
      <c r="EF3" s="405" t="s">
        <v>2</v>
      </c>
      <c r="EG3" s="405" t="s">
        <v>16</v>
      </c>
      <c r="EH3" s="405" t="s">
        <v>17</v>
      </c>
      <c r="EI3" s="406" t="s">
        <v>18</v>
      </c>
      <c r="EJ3" s="285"/>
      <c r="EK3" s="285"/>
      <c r="EL3" s="403" t="s">
        <v>197</v>
      </c>
      <c r="EM3" s="404" t="s">
        <v>56</v>
      </c>
      <c r="EN3" s="405" t="s">
        <v>7</v>
      </c>
      <c r="EO3" s="405" t="s">
        <v>1</v>
      </c>
      <c r="EP3" s="405" t="s">
        <v>2</v>
      </c>
      <c r="EQ3" s="405" t="s">
        <v>16</v>
      </c>
      <c r="ER3" s="405" t="s">
        <v>17</v>
      </c>
      <c r="ES3" s="406" t="s">
        <v>18</v>
      </c>
      <c r="ET3" s="285"/>
      <c r="EU3" s="285"/>
      <c r="EV3" s="403" t="s">
        <v>197</v>
      </c>
      <c r="EW3" s="404" t="s">
        <v>56</v>
      </c>
      <c r="EX3" s="405" t="s">
        <v>7</v>
      </c>
      <c r="EY3" s="405" t="s">
        <v>1</v>
      </c>
      <c r="EZ3" s="405" t="s">
        <v>2</v>
      </c>
      <c r="FA3" s="405" t="s">
        <v>16</v>
      </c>
      <c r="FB3" s="405" t="s">
        <v>17</v>
      </c>
      <c r="FC3" s="406" t="s">
        <v>18</v>
      </c>
      <c r="FD3" s="285"/>
      <c r="FE3" s="285"/>
      <c r="FF3" s="403" t="s">
        <v>197</v>
      </c>
      <c r="FG3" s="404" t="s">
        <v>56</v>
      </c>
      <c r="FH3" s="405" t="s">
        <v>7</v>
      </c>
      <c r="FI3" s="405" t="s">
        <v>1</v>
      </c>
      <c r="FJ3" s="405" t="s">
        <v>2</v>
      </c>
      <c r="FK3" s="405" t="s">
        <v>16</v>
      </c>
      <c r="FL3" s="405" t="s">
        <v>17</v>
      </c>
      <c r="FM3" s="406" t="s">
        <v>18</v>
      </c>
      <c r="FN3" s="285"/>
      <c r="FO3" s="285"/>
      <c r="FP3" s="403" t="s">
        <v>197</v>
      </c>
      <c r="FQ3" s="404" t="s">
        <v>56</v>
      </c>
      <c r="FR3" s="405" t="s">
        <v>7</v>
      </c>
      <c r="FS3" s="405" t="s">
        <v>1</v>
      </c>
      <c r="FT3" s="405" t="s">
        <v>2</v>
      </c>
      <c r="FU3" s="405" t="s">
        <v>16</v>
      </c>
      <c r="FV3" s="405" t="s">
        <v>17</v>
      </c>
      <c r="FW3" s="406" t="s">
        <v>18</v>
      </c>
      <c r="FX3" s="285"/>
      <c r="FY3" s="285"/>
      <c r="FZ3" s="403" t="s">
        <v>197</v>
      </c>
      <c r="GA3" s="404" t="s">
        <v>56</v>
      </c>
      <c r="GB3" s="405" t="s">
        <v>7</v>
      </c>
      <c r="GC3" s="405" t="s">
        <v>1</v>
      </c>
      <c r="GD3" s="405" t="s">
        <v>2</v>
      </c>
      <c r="GE3" s="405" t="s">
        <v>16</v>
      </c>
      <c r="GF3" s="405" t="s">
        <v>17</v>
      </c>
      <c r="GG3" s="406" t="s">
        <v>18</v>
      </c>
      <c r="GH3" s="285"/>
      <c r="GI3" s="285"/>
      <c r="GJ3" s="403" t="s">
        <v>197</v>
      </c>
      <c r="GK3" s="404" t="s">
        <v>56</v>
      </c>
      <c r="GL3" s="405" t="s">
        <v>7</v>
      </c>
      <c r="GM3" s="405" t="s">
        <v>1</v>
      </c>
      <c r="GN3" s="405" t="s">
        <v>2</v>
      </c>
      <c r="GO3" s="405" t="s">
        <v>16</v>
      </c>
      <c r="GP3" s="405" t="s">
        <v>17</v>
      </c>
      <c r="GQ3" s="406" t="s">
        <v>18</v>
      </c>
      <c r="GR3" s="285"/>
      <c r="GS3" s="285"/>
      <c r="GT3" s="403" t="s">
        <v>197</v>
      </c>
      <c r="GU3" s="404" t="s">
        <v>56</v>
      </c>
      <c r="GV3" s="405" t="s">
        <v>7</v>
      </c>
      <c r="GW3" s="405" t="s">
        <v>1</v>
      </c>
      <c r="GX3" s="405" t="s">
        <v>2</v>
      </c>
      <c r="GY3" s="405" t="s">
        <v>16</v>
      </c>
      <c r="GZ3" s="405" t="s">
        <v>17</v>
      </c>
      <c r="HA3" s="406" t="s">
        <v>18</v>
      </c>
      <c r="HB3" s="285"/>
      <c r="HC3" s="285"/>
      <c r="HD3" s="403" t="s">
        <v>197</v>
      </c>
      <c r="HE3" s="404" t="s">
        <v>56</v>
      </c>
      <c r="HF3" s="405" t="s">
        <v>7</v>
      </c>
      <c r="HG3" s="405" t="s">
        <v>1</v>
      </c>
      <c r="HH3" s="405" t="s">
        <v>2</v>
      </c>
      <c r="HI3" s="405" t="s">
        <v>16</v>
      </c>
      <c r="HJ3" s="405" t="s">
        <v>17</v>
      </c>
      <c r="HK3" s="406" t="s">
        <v>18</v>
      </c>
      <c r="HL3" s="285"/>
      <c r="HM3" s="285"/>
      <c r="HN3" s="403" t="s">
        <v>197</v>
      </c>
      <c r="HO3" s="404" t="s">
        <v>56</v>
      </c>
      <c r="HP3" s="405" t="s">
        <v>7</v>
      </c>
      <c r="HQ3" s="405" t="s">
        <v>1</v>
      </c>
      <c r="HR3" s="405" t="s">
        <v>2</v>
      </c>
      <c r="HS3" s="405" t="s">
        <v>16</v>
      </c>
      <c r="HT3" s="405" t="s">
        <v>17</v>
      </c>
      <c r="HU3" s="406" t="s">
        <v>18</v>
      </c>
      <c r="HV3" s="285"/>
      <c r="HW3" s="285"/>
      <c r="HX3" s="403" t="s">
        <v>197</v>
      </c>
      <c r="HY3" s="404" t="s">
        <v>56</v>
      </c>
      <c r="HZ3" s="405" t="s">
        <v>7</v>
      </c>
      <c r="IA3" s="405" t="s">
        <v>1</v>
      </c>
      <c r="IB3" s="405" t="s">
        <v>2</v>
      </c>
      <c r="IC3" s="405" t="s">
        <v>16</v>
      </c>
      <c r="ID3" s="405" t="s">
        <v>17</v>
      </c>
      <c r="IE3" s="406" t="s">
        <v>18</v>
      </c>
      <c r="IF3" s="285"/>
      <c r="IG3" s="285"/>
      <c r="IH3" s="403" t="s">
        <v>197</v>
      </c>
      <c r="II3" s="404" t="s">
        <v>56</v>
      </c>
      <c r="IJ3" s="405" t="s">
        <v>7</v>
      </c>
      <c r="IK3" s="405" t="s">
        <v>1</v>
      </c>
      <c r="IL3" s="405" t="s">
        <v>2</v>
      </c>
      <c r="IM3" s="405" t="s">
        <v>16</v>
      </c>
      <c r="IN3" s="405" t="s">
        <v>17</v>
      </c>
      <c r="IO3" s="406" t="s">
        <v>18</v>
      </c>
      <c r="IP3" s="285"/>
      <c r="IQ3" s="285"/>
      <c r="IR3" s="403" t="s">
        <v>197</v>
      </c>
      <c r="IS3" s="404" t="s">
        <v>56</v>
      </c>
      <c r="IT3" s="405" t="s">
        <v>7</v>
      </c>
      <c r="IU3" s="405" t="s">
        <v>1</v>
      </c>
      <c r="IV3" s="405" t="s">
        <v>2</v>
      </c>
      <c r="IW3" s="405" t="s">
        <v>16</v>
      </c>
      <c r="IX3" s="405" t="s">
        <v>17</v>
      </c>
      <c r="IY3" s="406" t="s">
        <v>18</v>
      </c>
      <c r="IZ3" s="285"/>
      <c r="JA3" s="285"/>
    </row>
    <row xmlns:x14ac="http://schemas.microsoft.com/office/spreadsheetml/2009/9/ac" r="4" s="4" customFormat="true" x14ac:dyDescent="0.25">
      <c r="A4" s="429" t="str">
        <f>IF(ISBLANK('Data Summary'!A6),"",'Data Summary'!A6)</f>
        <v>GHA_2002_EMIS</v>
      </c>
      <c r="B4" s="124"/>
      <c r="C4" s="92" t="s">
        <v>3</v>
      </c>
      <c r="D4" s="7"/>
      <c r="E4" s="7"/>
      <c r="F4" s="7"/>
      <c r="G4" s="7"/>
      <c r="H4" s="7"/>
      <c r="I4" s="26"/>
      <c r="J4" s="24"/>
      <c r="K4" s="24"/>
      <c r="L4" s="135"/>
      <c r="M4" s="92" t="s">
        <v>3</v>
      </c>
      <c r="N4" s="7"/>
      <c r="O4" s="7"/>
      <c r="P4" s="7"/>
      <c r="Q4" s="7"/>
      <c r="R4" s="7"/>
      <c r="S4" s="26"/>
      <c r="T4" s="24"/>
      <c r="U4" s="24"/>
      <c r="V4" s="124"/>
      <c r="W4" s="92" t="s">
        <v>3</v>
      </c>
      <c r="X4" s="7"/>
      <c r="Y4" s="7"/>
      <c r="Z4" s="7"/>
      <c r="AA4" s="7"/>
      <c r="AB4" s="7"/>
      <c r="AC4" s="26"/>
      <c r="AD4" s="24"/>
      <c r="AE4" s="24"/>
      <c r="AF4" s="135"/>
      <c r="AG4" s="92" t="s">
        <v>3</v>
      </c>
      <c r="AH4" s="7"/>
      <c r="AI4" s="7"/>
      <c r="AJ4" s="7"/>
      <c r="AK4" s="7"/>
      <c r="AL4" s="7"/>
      <c r="AM4" s="26"/>
      <c r="AN4" s="24"/>
      <c r="AO4" s="24"/>
      <c r="AP4" s="135"/>
      <c r="AQ4" s="92" t="s">
        <v>3</v>
      </c>
      <c r="AR4" s="7"/>
      <c r="AS4" s="7"/>
      <c r="AT4" s="7"/>
      <c r="AU4" s="7"/>
      <c r="AV4" s="7"/>
      <c r="AW4" s="26"/>
      <c r="AX4" s="24"/>
      <c r="AY4" s="24"/>
      <c r="AZ4" s="135"/>
      <c r="BA4" s="93" t="s">
        <v>3</v>
      </c>
      <c r="BB4" s="7"/>
      <c r="BC4" s="7"/>
      <c r="BD4" s="7"/>
      <c r="BE4" s="7"/>
      <c r="BF4" s="7"/>
      <c r="BG4" s="26"/>
      <c r="BH4" s="24"/>
      <c r="BI4" s="24"/>
      <c r="BJ4" s="135"/>
      <c r="BK4" s="92" t="s">
        <v>3</v>
      </c>
      <c r="BL4" s="7"/>
      <c r="BM4" s="7"/>
      <c r="BN4" s="7"/>
      <c r="BO4" s="7"/>
      <c r="BP4" s="7"/>
      <c r="BQ4" s="26"/>
      <c r="BR4" s="24"/>
      <c r="BS4" s="24"/>
      <c r="BT4" s="135"/>
      <c r="BU4" s="92" t="s">
        <v>3</v>
      </c>
      <c r="BV4" s="7"/>
      <c r="BW4" s="7"/>
      <c r="BX4" s="7"/>
      <c r="BY4" s="7"/>
      <c r="BZ4" s="7"/>
      <c r="CA4" s="26"/>
      <c r="CB4" s="24"/>
      <c r="CC4" s="24"/>
      <c r="CD4" s="135"/>
      <c r="CE4" s="92" t="s">
        <v>3</v>
      </c>
      <c r="CF4" s="7"/>
      <c r="CG4" s="7"/>
      <c r="CH4" s="7"/>
      <c r="CI4" s="7"/>
      <c r="CJ4" s="7"/>
      <c r="CK4" s="26"/>
      <c r="CL4" s="24"/>
      <c r="CM4" s="24"/>
      <c r="CN4" s="135"/>
      <c r="CO4" s="92" t="s">
        <v>3</v>
      </c>
      <c r="CP4" s="7"/>
      <c r="CQ4" s="7"/>
      <c r="CR4" s="7"/>
      <c r="CS4" s="7"/>
      <c r="CT4" s="7"/>
      <c r="CU4" s="26"/>
      <c r="CV4" s="24"/>
      <c r="CW4" s="24"/>
      <c r="CX4" s="135"/>
      <c r="CY4" s="92" t="s">
        <v>3</v>
      </c>
      <c r="CZ4" s="7"/>
      <c r="DA4" s="7"/>
      <c r="DB4" s="7"/>
      <c r="DC4" s="7"/>
      <c r="DD4" s="7"/>
      <c r="DE4" s="26"/>
      <c r="DF4" s="24"/>
      <c r="DG4" s="24"/>
      <c r="DH4" s="135"/>
      <c r="DI4" s="92" t="s">
        <v>3</v>
      </c>
      <c r="DJ4" s="7"/>
      <c r="DK4" s="7"/>
      <c r="DL4" s="7"/>
      <c r="DM4" s="7"/>
      <c r="DN4" s="7"/>
      <c r="DO4" s="26"/>
      <c r="DP4" s="24"/>
      <c r="DQ4" s="24"/>
      <c r="DR4" s="135"/>
      <c r="DS4" s="92" t="s">
        <v>3</v>
      </c>
      <c r="DT4" s="7"/>
      <c r="DU4" s="7"/>
      <c r="DV4" s="7"/>
      <c r="DW4" s="7"/>
      <c r="DX4" s="7"/>
      <c r="DY4" s="26"/>
      <c r="DZ4" s="24"/>
      <c r="EA4" s="24"/>
      <c r="EB4" s="135"/>
      <c r="EC4" s="92" t="s">
        <v>3</v>
      </c>
      <c r="ED4" s="7"/>
      <c r="EE4" s="7"/>
      <c r="EF4" s="7"/>
      <c r="EG4" s="7"/>
      <c r="EH4" s="7"/>
      <c r="EI4" s="26"/>
      <c r="EJ4" s="24"/>
      <c r="EK4" s="24"/>
      <c r="EL4" s="135"/>
      <c r="EM4" s="92" t="s">
        <v>3</v>
      </c>
      <c r="EN4" s="7"/>
      <c r="EO4" s="7"/>
      <c r="EP4" s="7"/>
      <c r="EQ4" s="7"/>
      <c r="ER4" s="7"/>
      <c r="ES4" s="26"/>
      <c r="ET4" s="24"/>
      <c r="EU4" s="24"/>
      <c r="EV4" s="135"/>
      <c r="EW4" s="92" t="s">
        <v>3</v>
      </c>
      <c r="EX4" s="7"/>
      <c r="EY4" s="7"/>
      <c r="EZ4" s="7"/>
      <c r="FA4" s="7"/>
      <c r="FB4" s="7"/>
      <c r="FC4" s="26"/>
      <c r="FD4" s="24"/>
      <c r="FE4" s="24"/>
      <c r="FF4" s="135"/>
      <c r="FG4" s="92" t="s">
        <v>3</v>
      </c>
      <c r="FH4" s="7"/>
      <c r="FI4" s="7"/>
      <c r="FJ4" s="7"/>
      <c r="FK4" s="7"/>
      <c r="FL4" s="7"/>
      <c r="FM4" s="26"/>
      <c r="FN4" s="24"/>
      <c r="FO4" s="24"/>
      <c r="FP4" s="135"/>
      <c r="FQ4" s="92" t="s">
        <v>3</v>
      </c>
      <c r="FR4" s="7"/>
      <c r="FS4" s="7"/>
      <c r="FT4" s="7"/>
      <c r="FU4" s="7"/>
      <c r="FV4" s="7"/>
      <c r="FW4" s="26"/>
      <c r="FX4" s="24"/>
      <c r="FY4" s="24"/>
      <c r="FZ4" s="135"/>
      <c r="GA4" s="92" t="s">
        <v>3</v>
      </c>
      <c r="GB4" s="194"/>
      <c r="GC4" s="194"/>
      <c r="GD4" s="194"/>
      <c r="GE4" s="194"/>
      <c r="GF4" s="194"/>
      <c r="GG4" s="26"/>
      <c r="GH4" s="24"/>
      <c r="GI4" s="24"/>
      <c r="GJ4" s="135"/>
      <c r="GK4" s="92" t="s">
        <v>3</v>
      </c>
      <c r="GL4" s="194"/>
      <c r="GM4" s="194"/>
      <c r="GN4" s="194"/>
      <c r="GO4" s="194"/>
      <c r="GP4" s="194"/>
      <c r="GQ4" s="26"/>
      <c r="GR4" s="24"/>
      <c r="GS4" s="24"/>
      <c r="GT4" s="135"/>
      <c r="GU4" s="92" t="s">
        <v>3</v>
      </c>
      <c r="GV4" s="194"/>
      <c r="GW4" s="194"/>
      <c r="GX4" s="194">
        <v>66.197180000000003</v>
      </c>
      <c r="GY4" s="194"/>
      <c r="GZ4" s="194"/>
      <c r="HA4" s="26"/>
      <c r="HB4" s="24"/>
      <c r="HC4" s="24"/>
      <c r="HD4" s="135"/>
      <c r="HE4" s="92" t="s">
        <v>3</v>
      </c>
      <c r="HF4" s="194"/>
      <c r="HG4" s="194"/>
      <c r="HH4" s="194"/>
      <c r="HI4" s="194"/>
      <c r="HJ4" s="194"/>
      <c r="HK4" s="26"/>
      <c r="HL4" s="24"/>
      <c r="HM4" s="24"/>
      <c r="HN4" s="124"/>
      <c r="HO4" s="92" t="s">
        <v>3</v>
      </c>
      <c r="HP4" s="7"/>
      <c r="HQ4" s="7"/>
      <c r="HR4" s="7"/>
      <c r="HS4" s="7"/>
      <c r="HT4" s="7"/>
      <c r="HU4" s="26"/>
      <c r="HV4" s="24"/>
      <c r="HW4" s="24"/>
      <c r="HX4" s="124"/>
      <c r="HY4" s="92" t="s">
        <v>3</v>
      </c>
      <c r="HZ4" s="7">
        <f t="shared" ref="HZ4:IE4" si="0">100-HZ5</f>
        <v>33.721239999999995</v>
      </c>
      <c r="IA4" s="7">
        <f t="shared" si="0"/>
        <v>25.30453</v>
      </c>
      <c r="IB4" s="7">
        <f t="shared" si="0"/>
        <v>40.28</v>
      </c>
      <c r="IC4" s="7">
        <f t="shared" si="0"/>
        <v>32.415189999999996</v>
      </c>
      <c r="ID4" s="7">
        <f t="shared" si="0"/>
        <v>34.798289999999994</v>
      </c>
      <c r="IE4" s="26">
        <f t="shared" si="0"/>
        <v>34.699380000000005</v>
      </c>
      <c r="IF4" s="24"/>
      <c r="IG4" s="24"/>
      <c r="IH4" s="135"/>
      <c r="II4" s="92" t="s">
        <v>3</v>
      </c>
      <c r="IJ4" s="194"/>
      <c r="IK4" s="194"/>
      <c r="IL4" s="194"/>
      <c r="IM4" s="194"/>
      <c r="IN4" s="194"/>
      <c r="IO4" s="26"/>
      <c r="IP4" s="24"/>
      <c r="IQ4" s="24"/>
      <c r="IR4" s="135"/>
      <c r="IS4" s="92" t="s">
        <v>3</v>
      </c>
      <c r="IT4" s="194"/>
      <c r="IU4" s="194"/>
      <c r="IV4" s="194"/>
      <c r="IW4" s="194"/>
      <c r="IX4" s="194"/>
      <c r="IY4" s="26"/>
      <c r="IZ4" s="24"/>
      <c r="JA4" s="24"/>
    </row>
    <row xmlns:x14ac="http://schemas.microsoft.com/office/spreadsheetml/2009/9/ac" r="5" s="4" customFormat="true" x14ac:dyDescent="0.25">
      <c r="A5" s="429" t="str">
        <f ca="true">IF(ISBLANK('Data Summary'!A7),"",'Data Summary'!A7)</f>
        <v>GHA_2003_EMIS</v>
      </c>
      <c r="B5" s="124"/>
      <c r="C5" s="92" t="s">
        <v>25</v>
      </c>
      <c r="D5" s="7"/>
      <c r="E5" s="7"/>
      <c r="F5" s="7"/>
      <c r="G5" s="7"/>
      <c r="H5" s="7"/>
      <c r="I5" s="26"/>
      <c r="J5" s="24"/>
      <c r="K5" s="24"/>
      <c r="L5" s="135"/>
      <c r="M5" s="92" t="s">
        <v>25</v>
      </c>
      <c r="N5" s="7"/>
      <c r="O5" s="7"/>
      <c r="P5" s="7"/>
      <c r="Q5" s="7"/>
      <c r="R5" s="7"/>
      <c r="S5" s="26"/>
      <c r="T5" s="24"/>
      <c r="U5" s="24"/>
      <c r="V5" s="124"/>
      <c r="W5" s="92" t="s">
        <v>25</v>
      </c>
      <c r="X5" s="7"/>
      <c r="Y5" s="7"/>
      <c r="Z5" s="7"/>
      <c r="AA5" s="7"/>
      <c r="AB5" s="7"/>
      <c r="AC5" s="26"/>
      <c r="AD5" s="24"/>
      <c r="AE5" s="24"/>
      <c r="AF5" s="135"/>
      <c r="AG5" s="92" t="s">
        <v>25</v>
      </c>
      <c r="AH5" s="7"/>
      <c r="AI5" s="7"/>
      <c r="AJ5" s="7"/>
      <c r="AK5" s="7"/>
      <c r="AL5" s="7"/>
      <c r="AM5" s="26"/>
      <c r="AN5" s="24"/>
      <c r="AO5" s="24"/>
      <c r="AP5" s="135"/>
      <c r="AQ5" s="92" t="s">
        <v>25</v>
      </c>
      <c r="AR5" s="7"/>
      <c r="AS5" s="7"/>
      <c r="AT5" s="7"/>
      <c r="AU5" s="7"/>
      <c r="AV5" s="7"/>
      <c r="AW5" s="26"/>
      <c r="AX5" s="24"/>
      <c r="AY5" s="24"/>
      <c r="AZ5" s="135"/>
      <c r="BA5" s="93" t="s">
        <v>25</v>
      </c>
      <c r="BB5" s="7"/>
      <c r="BC5" s="7"/>
      <c r="BD5" s="7"/>
      <c r="BE5" s="7"/>
      <c r="BF5" s="7"/>
      <c r="BG5" s="26"/>
      <c r="BH5" s="24"/>
      <c r="BI5" s="24"/>
      <c r="BJ5" s="135"/>
      <c r="BK5" s="92" t="s">
        <v>25</v>
      </c>
      <c r="BL5" s="7"/>
      <c r="BM5" s="7"/>
      <c r="BN5" s="7"/>
      <c r="BO5" s="7"/>
      <c r="BP5" s="7"/>
      <c r="BQ5" s="26"/>
      <c r="BR5" s="24"/>
      <c r="BS5" s="24"/>
      <c r="BT5" s="135"/>
      <c r="BU5" s="92" t="s">
        <v>25</v>
      </c>
      <c r="BV5" s="7"/>
      <c r="BW5" s="7"/>
      <c r="BX5" s="7"/>
      <c r="BY5" s="7"/>
      <c r="BZ5" s="7"/>
      <c r="CA5" s="26"/>
      <c r="CB5" s="24"/>
      <c r="CC5" s="24"/>
      <c r="CD5" s="135"/>
      <c r="CE5" s="92" t="s">
        <v>25</v>
      </c>
      <c r="CF5" s="7"/>
      <c r="CG5" s="7"/>
      <c r="CH5" s="7"/>
      <c r="CI5" s="7"/>
      <c r="CJ5" s="7"/>
      <c r="CK5" s="26"/>
      <c r="CL5" s="24"/>
      <c r="CM5" s="24"/>
      <c r="CN5" s="135"/>
      <c r="CO5" s="92" t="s">
        <v>25</v>
      </c>
      <c r="CP5" s="7"/>
      <c r="CQ5" s="7"/>
      <c r="CR5" s="7"/>
      <c r="CS5" s="7"/>
      <c r="CT5" s="7"/>
      <c r="CU5" s="26"/>
      <c r="CV5" s="24"/>
      <c r="CW5" s="24"/>
      <c r="CX5" s="135"/>
      <c r="CY5" s="92" t="s">
        <v>25</v>
      </c>
      <c r="CZ5" s="7"/>
      <c r="DA5" s="7"/>
      <c r="DB5" s="7"/>
      <c r="DC5" s="7"/>
      <c r="DD5" s="7"/>
      <c r="DE5" s="26"/>
      <c r="DF5" s="24"/>
      <c r="DG5" s="24"/>
      <c r="DH5" s="135"/>
      <c r="DI5" s="92" t="s">
        <v>25</v>
      </c>
      <c r="DJ5" s="7"/>
      <c r="DK5" s="7"/>
      <c r="DL5" s="7"/>
      <c r="DM5" s="7"/>
      <c r="DN5" s="7"/>
      <c r="DO5" s="26"/>
      <c r="DP5" s="24"/>
      <c r="DQ5" s="24"/>
      <c r="DR5" s="135"/>
      <c r="DS5" s="92" t="s">
        <v>25</v>
      </c>
      <c r="DT5" s="7"/>
      <c r="DU5" s="7"/>
      <c r="DV5" s="7"/>
      <c r="DW5" s="7"/>
      <c r="DX5" s="7"/>
      <c r="DY5" s="26"/>
      <c r="DZ5" s="24"/>
      <c r="EA5" s="24"/>
      <c r="EB5" s="135"/>
      <c r="EC5" s="92" t="s">
        <v>25</v>
      </c>
      <c r="ED5" s="7"/>
      <c r="EE5" s="7"/>
      <c r="EF5" s="7"/>
      <c r="EG5" s="7"/>
      <c r="EH5" s="7"/>
      <c r="EI5" s="26"/>
      <c r="EJ5" s="24"/>
      <c r="EK5" s="24"/>
      <c r="EL5" s="135"/>
      <c r="EM5" s="92" t="s">
        <v>25</v>
      </c>
      <c r="EN5" s="7"/>
      <c r="EO5" s="7"/>
      <c r="EP5" s="7"/>
      <c r="EQ5" s="7"/>
      <c r="ER5" s="7"/>
      <c r="ES5" s="26"/>
      <c r="ET5" s="24"/>
      <c r="EU5" s="24"/>
      <c r="EV5" s="135"/>
      <c r="EW5" s="92" t="s">
        <v>25</v>
      </c>
      <c r="EX5" s="7"/>
      <c r="EY5" s="7"/>
      <c r="EZ5" s="7"/>
      <c r="FA5" s="7"/>
      <c r="FB5" s="7"/>
      <c r="FC5" s="26"/>
      <c r="FD5" s="24"/>
      <c r="FE5" s="24"/>
      <c r="FF5" s="135"/>
      <c r="FG5" s="92" t="s">
        <v>25</v>
      </c>
      <c r="FH5" s="7"/>
      <c r="FI5" s="7"/>
      <c r="FJ5" s="7"/>
      <c r="FK5" s="7"/>
      <c r="FL5" s="7"/>
      <c r="FM5" s="26"/>
      <c r="FN5" s="24"/>
      <c r="FO5" s="24"/>
      <c r="FP5" s="135"/>
      <c r="FQ5" s="92" t="s">
        <v>25</v>
      </c>
      <c r="FR5" s="7"/>
      <c r="FS5" s="7"/>
      <c r="FT5" s="7"/>
      <c r="FU5" s="7"/>
      <c r="FV5" s="7"/>
      <c r="FW5" s="26"/>
      <c r="FX5" s="24"/>
      <c r="FY5" s="24"/>
      <c r="FZ5" s="124"/>
      <c r="GA5" s="92" t="s">
        <v>25</v>
      </c>
      <c r="GB5" s="194"/>
      <c r="GC5" s="194"/>
      <c r="GD5" s="194"/>
      <c r="GE5" s="194"/>
      <c r="GF5" s="194"/>
      <c r="GG5" s="26"/>
      <c r="GH5" s="24"/>
      <c r="GI5" s="24"/>
      <c r="GJ5" s="135"/>
      <c r="GK5" s="92" t="s">
        <v>25</v>
      </c>
      <c r="GL5" s="194"/>
      <c r="GM5" s="194"/>
      <c r="GN5" s="194"/>
      <c r="GO5" s="194"/>
      <c r="GP5" s="194"/>
      <c r="GQ5" s="26"/>
      <c r="GR5" s="24"/>
      <c r="GS5" s="24"/>
      <c r="GT5" s="124"/>
      <c r="GU5" s="92" t="s">
        <v>25</v>
      </c>
      <c r="GV5" s="194"/>
      <c r="GW5" s="194"/>
      <c r="GX5" s="194">
        <v>33.802819999999997</v>
      </c>
      <c r="GY5" s="194"/>
      <c r="GZ5" s="194"/>
      <c r="HA5" s="26"/>
      <c r="HB5" s="24"/>
      <c r="HC5" s="24"/>
      <c r="HD5" s="124"/>
      <c r="HE5" s="92" t="s">
        <v>25</v>
      </c>
      <c r="HF5" s="194"/>
      <c r="HG5" s="194"/>
      <c r="HH5" s="194"/>
      <c r="HI5" s="194"/>
      <c r="HJ5" s="194"/>
      <c r="HK5" s="26"/>
      <c r="HL5" s="24"/>
      <c r="HM5" s="24"/>
      <c r="HN5" s="124"/>
      <c r="HO5" s="92" t="s">
        <v>25</v>
      </c>
      <c r="HP5" s="7"/>
      <c r="HQ5" s="7"/>
      <c r="HR5" s="7"/>
      <c r="HS5" s="7"/>
      <c r="HT5" s="7"/>
      <c r="HU5" s="26"/>
      <c r="HV5" s="24"/>
      <c r="HW5" s="24"/>
      <c r="HX5" s="124"/>
      <c r="HY5" s="92" t="s">
        <v>25</v>
      </c>
      <c r="HZ5" s="7">
        <v>66.278760000000005</v>
      </c>
      <c r="IA5" s="7">
        <v>74.69547</v>
      </c>
      <c r="IB5" s="7">
        <v>59.72</v>
      </c>
      <c r="IC5" s="7">
        <v>67.584810000000004</v>
      </c>
      <c r="ID5" s="7">
        <v>65.201710000000006</v>
      </c>
      <c r="IE5" s="26">
        <v>65.300619999999995</v>
      </c>
      <c r="IF5" s="24"/>
      <c r="IG5" s="24"/>
      <c r="IH5" s="124"/>
      <c r="II5" s="92" t="s">
        <v>25</v>
      </c>
      <c r="IJ5" s="194"/>
      <c r="IK5" s="194"/>
      <c r="IL5" s="194"/>
      <c r="IM5" s="194"/>
      <c r="IN5" s="194"/>
      <c r="IO5" s="26"/>
      <c r="IP5" s="24"/>
      <c r="IQ5" s="24"/>
      <c r="IR5" s="124"/>
      <c r="IS5" s="92" t="s">
        <v>25</v>
      </c>
      <c r="IT5" s="194"/>
      <c r="IU5" s="194"/>
      <c r="IV5" s="194"/>
      <c r="IW5" s="194"/>
      <c r="IX5" s="194"/>
      <c r="IY5" s="26"/>
      <c r="IZ5" s="24"/>
      <c r="JA5" s="24"/>
    </row>
    <row xmlns:x14ac="http://schemas.microsoft.com/office/spreadsheetml/2009/9/ac" r="6" s="4" customFormat="true" ht="15.6" customHeight="true" x14ac:dyDescent="0.25">
      <c r="A6" s="429" t="str">
        <f ca="true">IF(ISBLANK('Data Summary'!A8),"",'Data Summary'!A8)</f>
        <v>GHA_2004_EMIS</v>
      </c>
      <c r="B6" s="135"/>
      <c r="C6" s="93" t="s">
        <v>26</v>
      </c>
      <c r="D6" s="19"/>
      <c r="E6" s="7"/>
      <c r="F6" s="7"/>
      <c r="G6" s="7"/>
      <c r="H6" s="7"/>
      <c r="I6" s="26"/>
      <c r="J6" s="24"/>
      <c r="K6" s="24"/>
      <c r="L6" s="135"/>
      <c r="M6" s="93" t="s">
        <v>26</v>
      </c>
      <c r="N6" s="19"/>
      <c r="O6" s="7"/>
      <c r="P6" s="7"/>
      <c r="Q6" s="7"/>
      <c r="R6" s="7"/>
      <c r="S6" s="26"/>
      <c r="T6" s="24"/>
      <c r="U6" s="24"/>
      <c r="V6" s="135"/>
      <c r="W6" s="93" t="s">
        <v>26</v>
      </c>
      <c r="X6" s="19"/>
      <c r="Y6" s="7"/>
      <c r="Z6" s="7"/>
      <c r="AA6" s="7"/>
      <c r="AB6" s="7"/>
      <c r="AC6" s="26"/>
      <c r="AD6" s="24"/>
      <c r="AE6" s="24"/>
      <c r="AF6" s="135"/>
      <c r="AG6" s="93" t="s">
        <v>26</v>
      </c>
      <c r="AH6" s="19"/>
      <c r="AI6" s="7"/>
      <c r="AJ6" s="7"/>
      <c r="AK6" s="7"/>
      <c r="AL6" s="7"/>
      <c r="AM6" s="26"/>
      <c r="AN6" s="24"/>
      <c r="AO6" s="24"/>
      <c r="AP6" s="135"/>
      <c r="AQ6" s="93" t="s">
        <v>26</v>
      </c>
      <c r="AR6" s="19"/>
      <c r="AS6" s="7"/>
      <c r="AT6" s="7"/>
      <c r="AU6" s="7"/>
      <c r="AV6" s="7"/>
      <c r="AW6" s="26"/>
      <c r="AX6" s="24"/>
      <c r="AY6" s="24"/>
      <c r="AZ6" s="135"/>
      <c r="BA6" s="93" t="s">
        <v>26</v>
      </c>
      <c r="BB6" s="19"/>
      <c r="BC6" s="7"/>
      <c r="BD6" s="7"/>
      <c r="BE6" s="7"/>
      <c r="BF6" s="7"/>
      <c r="BG6" s="26"/>
      <c r="BH6" s="24"/>
      <c r="BI6" s="24"/>
      <c r="BJ6" s="135"/>
      <c r="BK6" s="93" t="s">
        <v>26</v>
      </c>
      <c r="BL6" s="19"/>
      <c r="BM6" s="7"/>
      <c r="BN6" s="7"/>
      <c r="BO6" s="7"/>
      <c r="BP6" s="7"/>
      <c r="BQ6" s="26"/>
      <c r="BR6" s="24"/>
      <c r="BS6" s="24"/>
      <c r="BT6" s="135"/>
      <c r="BU6" s="93" t="s">
        <v>26</v>
      </c>
      <c r="BV6" s="19"/>
      <c r="BW6" s="7"/>
      <c r="BX6" s="7"/>
      <c r="BY6" s="7"/>
      <c r="BZ6" s="7"/>
      <c r="CA6" s="26"/>
      <c r="CB6" s="24"/>
      <c r="CC6" s="24"/>
      <c r="CD6" s="135"/>
      <c r="CE6" s="93" t="s">
        <v>26</v>
      </c>
      <c r="CF6" s="19"/>
      <c r="CG6" s="7"/>
      <c r="CH6" s="7"/>
      <c r="CI6" s="7"/>
      <c r="CJ6" s="7"/>
      <c r="CK6" s="26"/>
      <c r="CL6" s="24"/>
      <c r="CM6" s="24"/>
      <c r="CN6" s="135"/>
      <c r="CO6" s="93" t="s">
        <v>26</v>
      </c>
      <c r="CP6" s="19"/>
      <c r="CQ6" s="7"/>
      <c r="CR6" s="7"/>
      <c r="CS6" s="7"/>
      <c r="CT6" s="7"/>
      <c r="CU6" s="26"/>
      <c r="CV6" s="24"/>
      <c r="CW6" s="24"/>
      <c r="CX6" s="135"/>
      <c r="CY6" s="93" t="s">
        <v>26</v>
      </c>
      <c r="CZ6" s="19"/>
      <c r="DA6" s="7"/>
      <c r="DB6" s="7"/>
      <c r="DC6" s="7"/>
      <c r="DD6" s="7"/>
      <c r="DE6" s="26"/>
      <c r="DF6" s="24"/>
      <c r="DG6" s="24"/>
      <c r="DH6" s="135"/>
      <c r="DI6" s="93" t="s">
        <v>26</v>
      </c>
      <c r="DJ6" s="19"/>
      <c r="DK6" s="7"/>
      <c r="DL6" s="7"/>
      <c r="DM6" s="7"/>
      <c r="DN6" s="7"/>
      <c r="DO6" s="26"/>
      <c r="DP6" s="24"/>
      <c r="DQ6" s="24"/>
      <c r="DR6" s="135"/>
      <c r="DS6" s="93" t="s">
        <v>26</v>
      </c>
      <c r="DT6" s="19"/>
      <c r="DU6" s="7"/>
      <c r="DV6" s="7"/>
      <c r="DW6" s="7"/>
      <c r="DX6" s="7"/>
      <c r="DY6" s="26"/>
      <c r="DZ6" s="24"/>
      <c r="EA6" s="24"/>
      <c r="EB6" s="135"/>
      <c r="EC6" s="93" t="s">
        <v>26</v>
      </c>
      <c r="ED6" s="19"/>
      <c r="EE6" s="7"/>
      <c r="EF6" s="7"/>
      <c r="EG6" s="7"/>
      <c r="EH6" s="7"/>
      <c r="EI6" s="26"/>
      <c r="EJ6" s="24"/>
      <c r="EK6" s="24"/>
      <c r="EL6" s="135"/>
      <c r="EM6" s="93" t="s">
        <v>26</v>
      </c>
      <c r="EN6" s="19"/>
      <c r="EO6" s="7"/>
      <c r="EP6" s="7"/>
      <c r="EQ6" s="7"/>
      <c r="ER6" s="7"/>
      <c r="ES6" s="26"/>
      <c r="ET6" s="24"/>
      <c r="EU6" s="24"/>
      <c r="EV6" s="135"/>
      <c r="EW6" s="93" t="s">
        <v>26</v>
      </c>
      <c r="EX6" s="19"/>
      <c r="EY6" s="7"/>
      <c r="EZ6" s="7"/>
      <c r="FA6" s="7"/>
      <c r="FB6" s="7"/>
      <c r="FC6" s="26"/>
      <c r="FD6" s="24"/>
      <c r="FE6" s="24"/>
      <c r="FF6" s="135"/>
      <c r="FG6" s="93" t="s">
        <v>26</v>
      </c>
      <c r="FH6" s="19"/>
      <c r="FI6" s="7"/>
      <c r="FJ6" s="7"/>
      <c r="FK6" s="7"/>
      <c r="FL6" s="7"/>
      <c r="FM6" s="26"/>
      <c r="FN6" s="24"/>
      <c r="FO6" s="24"/>
      <c r="FP6" s="135"/>
      <c r="FQ6" s="93" t="s">
        <v>26</v>
      </c>
      <c r="FR6" s="19"/>
      <c r="FS6" s="7"/>
      <c r="FT6" s="7"/>
      <c r="FU6" s="7"/>
      <c r="FV6" s="7"/>
      <c r="FW6" s="26"/>
      <c r="FX6" s="24"/>
      <c r="FY6" s="24"/>
      <c r="FZ6" s="135"/>
      <c r="GA6" s="93" t="s">
        <v>26</v>
      </c>
      <c r="GB6" s="195"/>
      <c r="GC6" s="194"/>
      <c r="GD6" s="194"/>
      <c r="GE6" s="194"/>
      <c r="GF6" s="194"/>
      <c r="GG6" s="26"/>
      <c r="GH6" s="24"/>
      <c r="GI6" s="24"/>
      <c r="GJ6" s="135"/>
      <c r="GK6" s="93" t="s">
        <v>26</v>
      </c>
      <c r="GL6" s="216"/>
      <c r="GM6" s="194"/>
      <c r="GN6" s="194"/>
      <c r="GO6" s="194"/>
      <c r="GP6" s="194"/>
      <c r="GQ6" s="26"/>
      <c r="GR6" s="24"/>
      <c r="GS6" s="24"/>
      <c r="GT6" s="135"/>
      <c r="GU6" s="93" t="s">
        <v>26</v>
      </c>
      <c r="GV6" s="195"/>
      <c r="GW6" s="194"/>
      <c r="GX6" s="194"/>
      <c r="GY6" s="194"/>
      <c r="GZ6" s="194"/>
      <c r="HA6" s="26"/>
      <c r="HB6" s="24"/>
      <c r="HC6" s="24"/>
      <c r="HD6" s="135"/>
      <c r="HE6" s="93" t="s">
        <v>26</v>
      </c>
      <c r="HF6" s="195"/>
      <c r="HG6" s="194"/>
      <c r="HH6" s="194"/>
      <c r="HI6" s="194"/>
      <c r="HJ6" s="194"/>
      <c r="HK6" s="26"/>
      <c r="HL6" s="24"/>
      <c r="HM6" s="24"/>
      <c r="HN6" s="124"/>
      <c r="HO6" s="93" t="s">
        <v>26</v>
      </c>
      <c r="HP6" s="19"/>
      <c r="HQ6" s="7"/>
      <c r="HR6" s="7"/>
      <c r="HS6" s="7"/>
      <c r="HT6" s="7"/>
      <c r="HU6" s="26"/>
      <c r="HV6" s="24"/>
      <c r="HW6" s="24"/>
      <c r="HX6" s="124"/>
      <c r="HY6" s="93" t="s">
        <v>26</v>
      </c>
      <c r="HZ6" s="19"/>
      <c r="IA6" s="7"/>
      <c r="IB6" s="7"/>
      <c r="IC6" s="7"/>
      <c r="ID6" s="7"/>
      <c r="IE6" s="26"/>
      <c r="IF6" s="24"/>
      <c r="IG6" s="24"/>
      <c r="IH6" s="135"/>
      <c r="II6" s="93" t="s">
        <v>26</v>
      </c>
      <c r="IJ6" s="195"/>
      <c r="IK6" s="194"/>
      <c r="IL6" s="194"/>
      <c r="IM6" s="194"/>
      <c r="IN6" s="194"/>
      <c r="IO6" s="26"/>
      <c r="IP6" s="24"/>
      <c r="IQ6" s="24"/>
      <c r="IR6" s="135"/>
      <c r="IS6" s="93" t="s">
        <v>26</v>
      </c>
      <c r="IT6" s="195"/>
      <c r="IU6" s="194"/>
      <c r="IV6" s="194"/>
      <c r="IW6" s="194"/>
      <c r="IX6" s="194"/>
      <c r="IY6" s="26"/>
      <c r="IZ6" s="24"/>
      <c r="JA6" s="24"/>
    </row>
    <row xmlns:x14ac="http://schemas.microsoft.com/office/spreadsheetml/2009/9/ac" r="7" s="4" customFormat="true" x14ac:dyDescent="0.25">
      <c r="A7" s="429" t="str">
        <f ca="true">IF(ISBLANK('Data Summary'!A9),"",'Data Summary'!A9)</f>
        <v>GHA_2005_EMIS</v>
      </c>
      <c r="B7" s="124"/>
      <c r="C7" s="93" t="s">
        <v>141</v>
      </c>
      <c r="D7" s="79"/>
      <c r="E7" s="7"/>
      <c r="F7" s="7"/>
      <c r="G7" s="7"/>
      <c r="H7" s="7"/>
      <c r="I7" s="26"/>
      <c r="J7" s="24"/>
      <c r="K7" s="24"/>
      <c r="L7" s="124"/>
      <c r="M7" s="93" t="s">
        <v>141</v>
      </c>
      <c r="N7" s="79"/>
      <c r="O7" s="7"/>
      <c r="P7" s="7"/>
      <c r="Q7" s="7"/>
      <c r="R7" s="7"/>
      <c r="S7" s="26"/>
      <c r="T7" s="24"/>
      <c r="U7" s="24"/>
      <c r="V7" s="124"/>
      <c r="W7" s="93" t="s">
        <v>141</v>
      </c>
      <c r="X7" s="79"/>
      <c r="Y7" s="7"/>
      <c r="Z7" s="7"/>
      <c r="AA7" s="7"/>
      <c r="AB7" s="7"/>
      <c r="AC7" s="26"/>
      <c r="AD7" s="24"/>
      <c r="AE7" s="24"/>
      <c r="AF7" s="124"/>
      <c r="AG7" s="93" t="s">
        <v>141</v>
      </c>
      <c r="AH7" s="79"/>
      <c r="AI7" s="7"/>
      <c r="AJ7" s="7"/>
      <c r="AK7" s="7"/>
      <c r="AL7" s="7"/>
      <c r="AM7" s="26"/>
      <c r="AN7" s="24"/>
      <c r="AO7" s="24"/>
      <c r="AP7" s="124"/>
      <c r="AQ7" s="93" t="s">
        <v>141</v>
      </c>
      <c r="AR7" s="79"/>
      <c r="AS7" s="7"/>
      <c r="AT7" s="7"/>
      <c r="AU7" s="7"/>
      <c r="AV7" s="7"/>
      <c r="AW7" s="26"/>
      <c r="AX7" s="24"/>
      <c r="AY7" s="24"/>
      <c r="AZ7" s="124"/>
      <c r="BA7" s="93" t="s">
        <v>141</v>
      </c>
      <c r="BB7" s="79"/>
      <c r="BC7" s="7"/>
      <c r="BD7" s="7"/>
      <c r="BE7" s="7"/>
      <c r="BF7" s="7"/>
      <c r="BG7" s="26"/>
      <c r="BH7" s="24"/>
      <c r="BI7" s="24"/>
      <c r="BJ7" s="124"/>
      <c r="BK7" s="93" t="s">
        <v>141</v>
      </c>
      <c r="BL7" s="79"/>
      <c r="BM7" s="7"/>
      <c r="BN7" s="7"/>
      <c r="BO7" s="7"/>
      <c r="BP7" s="7"/>
      <c r="BQ7" s="26"/>
      <c r="BR7" s="24"/>
      <c r="BS7" s="24"/>
      <c r="BT7" s="124"/>
      <c r="BU7" s="93" t="s">
        <v>141</v>
      </c>
      <c r="BV7" s="79"/>
      <c r="BW7" s="7"/>
      <c r="BX7" s="7"/>
      <c r="BY7" s="7"/>
      <c r="BZ7" s="7"/>
      <c r="CA7" s="26"/>
      <c r="CB7" s="24"/>
      <c r="CC7" s="24"/>
      <c r="CD7" s="124"/>
      <c r="CE7" s="93" t="s">
        <v>141</v>
      </c>
      <c r="CF7" s="79"/>
      <c r="CG7" s="7"/>
      <c r="CH7" s="7"/>
      <c r="CI7" s="7"/>
      <c r="CJ7" s="7"/>
      <c r="CK7" s="26"/>
      <c r="CL7" s="24"/>
      <c r="CM7" s="24"/>
      <c r="CN7" s="124"/>
      <c r="CO7" s="93" t="s">
        <v>141</v>
      </c>
      <c r="CP7" s="79"/>
      <c r="CQ7" s="7"/>
      <c r="CR7" s="7"/>
      <c r="CS7" s="7"/>
      <c r="CT7" s="7"/>
      <c r="CU7" s="26"/>
      <c r="CV7" s="24"/>
      <c r="CW7" s="24"/>
      <c r="CX7" s="124"/>
      <c r="CY7" s="93" t="s">
        <v>141</v>
      </c>
      <c r="CZ7" s="79"/>
      <c r="DA7" s="7"/>
      <c r="DB7" s="7"/>
      <c r="DC7" s="7"/>
      <c r="DD7" s="7"/>
      <c r="DE7" s="26"/>
      <c r="DF7" s="24"/>
      <c r="DG7" s="24"/>
      <c r="DH7" s="124"/>
      <c r="DI7" s="93" t="s">
        <v>141</v>
      </c>
      <c r="DJ7" s="79"/>
      <c r="DK7" s="7"/>
      <c r="DL7" s="7"/>
      <c r="DM7" s="7"/>
      <c r="DN7" s="7"/>
      <c r="DO7" s="26"/>
      <c r="DP7" s="24"/>
      <c r="DQ7" s="24"/>
      <c r="DR7" s="124"/>
      <c r="DS7" s="93" t="s">
        <v>141</v>
      </c>
      <c r="DT7" s="79"/>
      <c r="DU7" s="7"/>
      <c r="DV7" s="7"/>
      <c r="DW7" s="7"/>
      <c r="DX7" s="7"/>
      <c r="DY7" s="26"/>
      <c r="DZ7" s="24"/>
      <c r="EA7" s="24"/>
      <c r="EB7" s="124"/>
      <c r="EC7" s="93" t="s">
        <v>141</v>
      </c>
      <c r="ED7" s="79"/>
      <c r="EE7" s="7"/>
      <c r="EF7" s="7"/>
      <c r="EG7" s="7"/>
      <c r="EH7" s="7"/>
      <c r="EI7" s="26"/>
      <c r="EJ7" s="24"/>
      <c r="EK7" s="24"/>
      <c r="EL7" s="124"/>
      <c r="EM7" s="93" t="s">
        <v>141</v>
      </c>
      <c r="EN7" s="79"/>
      <c r="EO7" s="7"/>
      <c r="EP7" s="7"/>
      <c r="EQ7" s="7"/>
      <c r="ER7" s="7"/>
      <c r="ES7" s="26"/>
      <c r="ET7" s="24"/>
      <c r="EU7" s="24"/>
      <c r="EV7" s="124"/>
      <c r="EW7" s="93" t="s">
        <v>141</v>
      </c>
      <c r="EX7" s="79"/>
      <c r="EY7" s="7"/>
      <c r="EZ7" s="7"/>
      <c r="FA7" s="7"/>
      <c r="FB7" s="7"/>
      <c r="FC7" s="26"/>
      <c r="FD7" s="24"/>
      <c r="FE7" s="24"/>
      <c r="FF7" s="124"/>
      <c r="FG7" s="93" t="s">
        <v>141</v>
      </c>
      <c r="FH7" s="79"/>
      <c r="FI7" s="7"/>
      <c r="FJ7" s="7"/>
      <c r="FK7" s="7"/>
      <c r="FL7" s="7"/>
      <c r="FM7" s="26"/>
      <c r="FN7" s="24"/>
      <c r="FO7" s="24"/>
      <c r="FP7" s="124"/>
      <c r="FQ7" s="93" t="s">
        <v>141</v>
      </c>
      <c r="FR7" s="79"/>
      <c r="FS7" s="7"/>
      <c r="FT7" s="7"/>
      <c r="FU7" s="7"/>
      <c r="FV7" s="7"/>
      <c r="FW7" s="26"/>
      <c r="FX7" s="24"/>
      <c r="FY7" s="24"/>
      <c r="FZ7" s="124"/>
      <c r="GA7" s="93" t="s">
        <v>264</v>
      </c>
      <c r="GB7" s="194"/>
      <c r="GC7" s="194"/>
      <c r="GD7" s="194"/>
      <c r="GE7" s="194"/>
      <c r="GF7" s="194"/>
      <c r="GG7" s="26"/>
      <c r="GH7" s="24"/>
      <c r="GI7" s="24"/>
      <c r="GJ7" s="124"/>
      <c r="GK7" s="93" t="s">
        <v>141</v>
      </c>
      <c r="GL7" s="218"/>
      <c r="GM7" s="194"/>
      <c r="GN7" s="194"/>
      <c r="GO7" s="194"/>
      <c r="GP7" s="194"/>
      <c r="GQ7" s="26"/>
      <c r="GR7" s="24"/>
      <c r="GS7" s="24"/>
      <c r="GT7" s="124"/>
      <c r="GU7" s="93" t="s">
        <v>264</v>
      </c>
      <c r="GV7" s="194"/>
      <c r="GW7" s="194"/>
      <c r="GX7" s="194">
        <v>19.718309999999999</v>
      </c>
      <c r="GY7" s="194"/>
      <c r="GZ7" s="194"/>
      <c r="HA7" s="26"/>
      <c r="HB7" s="24"/>
      <c r="HC7" s="24"/>
      <c r="HD7" s="124"/>
      <c r="HE7" s="93" t="s">
        <v>264</v>
      </c>
      <c r="HF7" s="194"/>
      <c r="HG7" s="194"/>
      <c r="HH7" s="194"/>
      <c r="HI7" s="194"/>
      <c r="HJ7" s="194"/>
      <c r="HK7" s="26"/>
      <c r="HL7" s="24"/>
      <c r="HM7" s="24"/>
      <c r="HN7" s="124"/>
      <c r="HO7" s="93" t="s">
        <v>141</v>
      </c>
      <c r="HP7" s="79"/>
      <c r="HQ7" s="7"/>
      <c r="HR7" s="7"/>
      <c r="HS7" s="7"/>
      <c r="HT7" s="7"/>
      <c r="HU7" s="26"/>
      <c r="HV7" s="24"/>
      <c r="HW7" s="24"/>
      <c r="HX7" s="124"/>
      <c r="HY7" s="93" t="s">
        <v>141</v>
      </c>
      <c r="HZ7" s="79">
        <v>61.704060799404004</v>
      </c>
      <c r="IA7" s="7">
        <v>71.326599729341993</v>
      </c>
      <c r="IB7" s="7">
        <v>54.272741723999999</v>
      </c>
      <c r="IC7" s="7">
        <v>63.175387758132004</v>
      </c>
      <c r="ID7" s="7">
        <v>60.361076368061013</v>
      </c>
      <c r="IE7" s="26">
        <v>60.786126936919999</v>
      </c>
      <c r="IF7" s="24"/>
      <c r="IG7" s="24"/>
      <c r="IH7" s="124"/>
      <c r="II7" s="93" t="s">
        <v>264</v>
      </c>
      <c r="IJ7" s="194"/>
      <c r="IK7" s="194"/>
      <c r="IL7" s="194"/>
      <c r="IM7" s="194"/>
      <c r="IN7" s="194"/>
      <c r="IO7" s="26"/>
      <c r="IP7" s="24"/>
      <c r="IQ7" s="24"/>
      <c r="IR7" s="124"/>
      <c r="IS7" s="93" t="s">
        <v>264</v>
      </c>
      <c r="IT7" s="194"/>
      <c r="IU7" s="194"/>
      <c r="IV7" s="194"/>
      <c r="IW7" s="194"/>
      <c r="IX7" s="194"/>
      <c r="IY7" s="26"/>
      <c r="IZ7" s="24"/>
      <c r="JA7" s="24"/>
    </row>
    <row xmlns:x14ac="http://schemas.microsoft.com/office/spreadsheetml/2009/9/ac" r="8" s="4" customFormat="true" x14ac:dyDescent="0.25">
      <c r="A8" s="429" t="str">
        <f ca="true">IF(ISBLANK('Data Summary'!A10),"",'Data Summary'!A10)</f>
        <v>GHA_2006_EMIS</v>
      </c>
      <c r="B8" s="135"/>
      <c r="C8" s="93" t="s">
        <v>142</v>
      </c>
      <c r="D8" s="19"/>
      <c r="E8" s="7"/>
      <c r="F8" s="7"/>
      <c r="G8" s="7"/>
      <c r="H8" s="7"/>
      <c r="I8" s="26"/>
      <c r="J8" s="24"/>
      <c r="K8" s="24"/>
      <c r="L8" s="135"/>
      <c r="M8" s="93" t="s">
        <v>142</v>
      </c>
      <c r="N8" s="19"/>
      <c r="O8" s="7"/>
      <c r="P8" s="7"/>
      <c r="Q8" s="7"/>
      <c r="R8" s="7"/>
      <c r="S8" s="26"/>
      <c r="T8" s="24"/>
      <c r="U8" s="24"/>
      <c r="V8" s="135"/>
      <c r="W8" s="93" t="s">
        <v>142</v>
      </c>
      <c r="X8" s="19"/>
      <c r="Y8" s="7"/>
      <c r="Z8" s="7"/>
      <c r="AA8" s="7"/>
      <c r="AB8" s="7"/>
      <c r="AC8" s="26"/>
      <c r="AD8" s="24"/>
      <c r="AE8" s="24"/>
      <c r="AF8" s="135"/>
      <c r="AG8" s="93" t="s">
        <v>142</v>
      </c>
      <c r="AH8" s="19"/>
      <c r="AI8" s="7"/>
      <c r="AJ8" s="7"/>
      <c r="AK8" s="7"/>
      <c r="AL8" s="7"/>
      <c r="AM8" s="26"/>
      <c r="AN8" s="24"/>
      <c r="AO8" s="24"/>
      <c r="AP8" s="135"/>
      <c r="AQ8" s="93" t="s">
        <v>142</v>
      </c>
      <c r="AR8" s="19"/>
      <c r="AS8" s="7"/>
      <c r="AT8" s="7"/>
      <c r="AU8" s="7"/>
      <c r="AV8" s="7"/>
      <c r="AW8" s="26"/>
      <c r="AX8" s="24"/>
      <c r="AY8" s="24"/>
      <c r="AZ8" s="135"/>
      <c r="BA8" s="93" t="s">
        <v>142</v>
      </c>
      <c r="BB8" s="19"/>
      <c r="BC8" s="7"/>
      <c r="BD8" s="7"/>
      <c r="BE8" s="7"/>
      <c r="BF8" s="7"/>
      <c r="BG8" s="26"/>
      <c r="BH8" s="24"/>
      <c r="BI8" s="24"/>
      <c r="BJ8" s="135"/>
      <c r="BK8" s="93" t="s">
        <v>142</v>
      </c>
      <c r="BL8" s="19"/>
      <c r="BM8" s="7"/>
      <c r="BN8" s="7"/>
      <c r="BO8" s="7"/>
      <c r="BP8" s="7"/>
      <c r="BQ8" s="26"/>
      <c r="BR8" s="24"/>
      <c r="BS8" s="24"/>
      <c r="BT8" s="135"/>
      <c r="BU8" s="93" t="s">
        <v>142</v>
      </c>
      <c r="BV8" s="19"/>
      <c r="BW8" s="7"/>
      <c r="BX8" s="7"/>
      <c r="BY8" s="7"/>
      <c r="BZ8" s="7"/>
      <c r="CA8" s="26"/>
      <c r="CB8" s="24"/>
      <c r="CC8" s="24"/>
      <c r="CD8" s="135"/>
      <c r="CE8" s="93" t="s">
        <v>142</v>
      </c>
      <c r="CF8" s="19"/>
      <c r="CG8" s="7"/>
      <c r="CH8" s="7"/>
      <c r="CI8" s="7"/>
      <c r="CJ8" s="7"/>
      <c r="CK8" s="26"/>
      <c r="CL8" s="24"/>
      <c r="CM8" s="24"/>
      <c r="CN8" s="135"/>
      <c r="CO8" s="93" t="s">
        <v>142</v>
      </c>
      <c r="CP8" s="19"/>
      <c r="CQ8" s="7"/>
      <c r="CR8" s="7"/>
      <c r="CS8" s="7"/>
      <c r="CT8" s="7"/>
      <c r="CU8" s="26"/>
      <c r="CV8" s="24"/>
      <c r="CW8" s="24"/>
      <c r="CX8" s="135"/>
      <c r="CY8" s="93" t="s">
        <v>142</v>
      </c>
      <c r="CZ8" s="19"/>
      <c r="DA8" s="7"/>
      <c r="DB8" s="7"/>
      <c r="DC8" s="7"/>
      <c r="DD8" s="7"/>
      <c r="DE8" s="26"/>
      <c r="DF8" s="24"/>
      <c r="DG8" s="24"/>
      <c r="DH8" s="135"/>
      <c r="DI8" s="93" t="s">
        <v>142</v>
      </c>
      <c r="DJ8" s="19"/>
      <c r="DK8" s="7"/>
      <c r="DL8" s="7"/>
      <c r="DM8" s="7"/>
      <c r="DN8" s="7"/>
      <c r="DO8" s="26"/>
      <c r="DP8" s="24"/>
      <c r="DQ8" s="24"/>
      <c r="DR8" s="135"/>
      <c r="DS8" s="93" t="s">
        <v>142</v>
      </c>
      <c r="DT8" s="19"/>
      <c r="DU8" s="7"/>
      <c r="DV8" s="7"/>
      <c r="DW8" s="7"/>
      <c r="DX8" s="7"/>
      <c r="DY8" s="26"/>
      <c r="DZ8" s="24"/>
      <c r="EA8" s="24"/>
      <c r="EB8" s="135"/>
      <c r="EC8" s="93" t="s">
        <v>142</v>
      </c>
      <c r="ED8" s="19"/>
      <c r="EE8" s="7"/>
      <c r="EF8" s="7"/>
      <c r="EG8" s="7"/>
      <c r="EH8" s="7"/>
      <c r="EI8" s="26"/>
      <c r="EJ8" s="24"/>
      <c r="EK8" s="24"/>
      <c r="EL8" s="135"/>
      <c r="EM8" s="93" t="s">
        <v>142</v>
      </c>
      <c r="EN8" s="19"/>
      <c r="EO8" s="7"/>
      <c r="EP8" s="7"/>
      <c r="EQ8" s="7"/>
      <c r="ER8" s="7"/>
      <c r="ES8" s="26"/>
      <c r="ET8" s="24"/>
      <c r="EU8" s="24"/>
      <c r="EV8" s="135"/>
      <c r="EW8" s="93" t="s">
        <v>142</v>
      </c>
      <c r="EX8" s="19"/>
      <c r="EY8" s="7"/>
      <c r="EZ8" s="7"/>
      <c r="FA8" s="7"/>
      <c r="FB8" s="7"/>
      <c r="FC8" s="26"/>
      <c r="FD8" s="24"/>
      <c r="FE8" s="24"/>
      <c r="FF8" s="135"/>
      <c r="FG8" s="93" t="s">
        <v>142</v>
      </c>
      <c r="FH8" s="19"/>
      <c r="FI8" s="7"/>
      <c r="FJ8" s="7"/>
      <c r="FK8" s="7"/>
      <c r="FL8" s="7"/>
      <c r="FM8" s="26"/>
      <c r="FN8" s="24"/>
      <c r="FO8" s="24"/>
      <c r="FP8" s="135"/>
      <c r="FQ8" s="93" t="s">
        <v>142</v>
      </c>
      <c r="FR8" s="19"/>
      <c r="FS8" s="7"/>
      <c r="FT8" s="7"/>
      <c r="FU8" s="7"/>
      <c r="FV8" s="7"/>
      <c r="FW8" s="26"/>
      <c r="FX8" s="24"/>
      <c r="FY8" s="24"/>
      <c r="FZ8" s="135"/>
      <c r="GA8" s="93" t="s">
        <v>265</v>
      </c>
      <c r="GB8" s="195"/>
      <c r="GC8" s="194"/>
      <c r="GD8" s="194"/>
      <c r="GE8" s="194"/>
      <c r="GF8" s="194"/>
      <c r="GG8" s="26"/>
      <c r="GH8" s="24"/>
      <c r="GI8" s="24"/>
      <c r="GJ8" s="135"/>
      <c r="GK8" s="93" t="s">
        <v>142</v>
      </c>
      <c r="GL8" s="216"/>
      <c r="GM8" s="194"/>
      <c r="GN8" s="194"/>
      <c r="GO8" s="194"/>
      <c r="GP8" s="194"/>
      <c r="GQ8" s="26"/>
      <c r="GR8" s="24"/>
      <c r="GS8" s="24"/>
      <c r="GT8" s="135"/>
      <c r="GU8" s="93" t="s">
        <v>265</v>
      </c>
      <c r="GV8" s="195"/>
      <c r="GW8" s="194"/>
      <c r="GX8" s="194">
        <v>8.4506999999999994</v>
      </c>
      <c r="GY8" s="194"/>
      <c r="GZ8" s="194"/>
      <c r="HA8" s="26"/>
      <c r="HB8" s="24"/>
      <c r="HC8" s="24"/>
      <c r="HD8" s="135"/>
      <c r="HE8" s="93" t="s">
        <v>265</v>
      </c>
      <c r="HF8" s="195"/>
      <c r="HG8" s="194"/>
      <c r="HH8" s="194"/>
      <c r="HI8" s="194"/>
      <c r="HJ8" s="194"/>
      <c r="HK8" s="26"/>
      <c r="HL8" s="24"/>
      <c r="HM8" s="24"/>
      <c r="HN8" s="124"/>
      <c r="HO8" s="93" t="s">
        <v>142</v>
      </c>
      <c r="HP8" s="19"/>
      <c r="HQ8" s="7"/>
      <c r="HR8" s="7"/>
      <c r="HS8" s="7"/>
      <c r="HT8" s="7"/>
      <c r="HU8" s="26"/>
      <c r="HV8" s="24"/>
      <c r="HW8" s="24"/>
      <c r="HX8" s="124"/>
      <c r="HY8" s="93" t="s">
        <v>142</v>
      </c>
      <c r="HZ8" s="19">
        <v>54.481816763352008</v>
      </c>
      <c r="IA8" s="7">
        <v>66.123858566073011</v>
      </c>
      <c r="IB8" s="7">
        <v>45.587208252000003</v>
      </c>
      <c r="IC8" s="7">
        <v>56.626102020524996</v>
      </c>
      <c r="ID8" s="7">
        <v>52.514598263925009</v>
      </c>
      <c r="IE8" s="26">
        <v>53.174784620650001</v>
      </c>
      <c r="IF8" s="24"/>
      <c r="IG8" s="24"/>
      <c r="IH8" s="135"/>
      <c r="II8" s="93" t="s">
        <v>265</v>
      </c>
      <c r="IJ8" s="195"/>
      <c r="IK8" s="194"/>
      <c r="IL8" s="194"/>
      <c r="IM8" s="194"/>
      <c r="IN8" s="194"/>
      <c r="IO8" s="26"/>
      <c r="IP8" s="24"/>
      <c r="IQ8" s="24"/>
      <c r="IR8" s="135"/>
      <c r="IS8" s="93" t="s">
        <v>265</v>
      </c>
      <c r="IT8" s="195"/>
      <c r="IU8" s="194"/>
      <c r="IV8" s="194"/>
      <c r="IW8" s="194"/>
      <c r="IX8" s="194"/>
      <c r="IY8" s="26"/>
      <c r="IZ8" s="24"/>
      <c r="JA8" s="24"/>
    </row>
    <row xmlns:x14ac="http://schemas.microsoft.com/office/spreadsheetml/2009/9/ac" r="9" s="4" customFormat="true" x14ac:dyDescent="0.25">
      <c r="A9" s="429" t="str">
        <f ca="true">IF(ISBLANK('Data Summary'!A11),"",'Data Summary'!A11)</f>
        <v>GHA_2007_EMIS</v>
      </c>
      <c r="B9" s="124"/>
      <c r="C9" s="93" t="s">
        <v>200</v>
      </c>
      <c r="D9" s="19"/>
      <c r="E9" s="7"/>
      <c r="F9" s="7"/>
      <c r="G9" s="7"/>
      <c r="H9" s="7"/>
      <c r="I9" s="26"/>
      <c r="J9" s="24"/>
      <c r="K9" s="24"/>
      <c r="L9" s="135"/>
      <c r="M9" s="93" t="s">
        <v>200</v>
      </c>
      <c r="N9" s="19"/>
      <c r="O9" s="7"/>
      <c r="P9" s="7"/>
      <c r="Q9" s="7"/>
      <c r="R9" s="7"/>
      <c r="S9" s="26"/>
      <c r="T9" s="24"/>
      <c r="U9" s="24"/>
      <c r="V9" s="124"/>
      <c r="W9" s="93" t="s">
        <v>200</v>
      </c>
      <c r="X9" s="19"/>
      <c r="Y9" s="7"/>
      <c r="Z9" s="7"/>
      <c r="AA9" s="7"/>
      <c r="AB9" s="7"/>
      <c r="AC9" s="26"/>
      <c r="AD9" s="24"/>
      <c r="AE9" s="24"/>
      <c r="AF9" s="135"/>
      <c r="AG9" s="93" t="s">
        <v>200</v>
      </c>
      <c r="AH9" s="19"/>
      <c r="AI9" s="7"/>
      <c r="AJ9" s="7"/>
      <c r="AK9" s="7"/>
      <c r="AL9" s="7"/>
      <c r="AM9" s="26"/>
      <c r="AN9" s="24"/>
      <c r="AO9" s="24"/>
      <c r="AP9" s="135"/>
      <c r="AQ9" s="93" t="s">
        <v>200</v>
      </c>
      <c r="AR9" s="19"/>
      <c r="AS9" s="7"/>
      <c r="AT9" s="7"/>
      <c r="AU9" s="7"/>
      <c r="AV9" s="7"/>
      <c r="AW9" s="26"/>
      <c r="AX9" s="24"/>
      <c r="AY9" s="24"/>
      <c r="AZ9" s="135"/>
      <c r="BA9" s="93" t="s">
        <v>200</v>
      </c>
      <c r="BB9" s="19"/>
      <c r="BC9" s="7"/>
      <c r="BD9" s="7"/>
      <c r="BE9" s="7"/>
      <c r="BF9" s="7"/>
      <c r="BG9" s="26"/>
      <c r="BH9" s="24"/>
      <c r="BI9" s="24"/>
      <c r="BJ9" s="135"/>
      <c r="BK9" s="93" t="s">
        <v>200</v>
      </c>
      <c r="BL9" s="19"/>
      <c r="BM9" s="7"/>
      <c r="BN9" s="7"/>
      <c r="BO9" s="7"/>
      <c r="BP9" s="7"/>
      <c r="BQ9" s="26"/>
      <c r="BR9" s="24"/>
      <c r="BS9" s="24"/>
      <c r="BT9" s="135"/>
      <c r="BU9" s="93" t="s">
        <v>200</v>
      </c>
      <c r="BV9" s="19"/>
      <c r="BW9" s="7"/>
      <c r="BX9" s="7"/>
      <c r="BY9" s="7"/>
      <c r="BZ9" s="7"/>
      <c r="CA9" s="26"/>
      <c r="CB9" s="24"/>
      <c r="CC9" s="24"/>
      <c r="CD9" s="135"/>
      <c r="CE9" s="93" t="s">
        <v>200</v>
      </c>
      <c r="CF9" s="19"/>
      <c r="CG9" s="7"/>
      <c r="CH9" s="7"/>
      <c r="CI9" s="7"/>
      <c r="CJ9" s="7"/>
      <c r="CK9" s="26"/>
      <c r="CL9" s="24"/>
      <c r="CM9" s="24"/>
      <c r="CN9" s="135"/>
      <c r="CO9" s="93" t="s">
        <v>200</v>
      </c>
      <c r="CP9" s="19"/>
      <c r="CQ9" s="7"/>
      <c r="CR9" s="7"/>
      <c r="CS9" s="7"/>
      <c r="CT9" s="7"/>
      <c r="CU9" s="26"/>
      <c r="CV9" s="24"/>
      <c r="CW9" s="24"/>
      <c r="CX9" s="135"/>
      <c r="CY9" s="93" t="s">
        <v>200</v>
      </c>
      <c r="CZ9" s="19"/>
      <c r="DA9" s="7"/>
      <c r="DB9" s="7"/>
      <c r="DC9" s="7"/>
      <c r="DD9" s="7"/>
      <c r="DE9" s="26"/>
      <c r="DF9" s="24"/>
      <c r="DG9" s="24"/>
      <c r="DH9" s="135"/>
      <c r="DI9" s="93" t="s">
        <v>200</v>
      </c>
      <c r="DJ9" s="19"/>
      <c r="DK9" s="7"/>
      <c r="DL9" s="7"/>
      <c r="DM9" s="7"/>
      <c r="DN9" s="7"/>
      <c r="DO9" s="26"/>
      <c r="DP9" s="24"/>
      <c r="DQ9" s="24"/>
      <c r="DR9" s="135"/>
      <c r="DS9" s="93" t="s">
        <v>200</v>
      </c>
      <c r="DT9" s="19"/>
      <c r="DU9" s="7"/>
      <c r="DV9" s="7"/>
      <c r="DW9" s="7"/>
      <c r="DX9" s="7"/>
      <c r="DY9" s="26"/>
      <c r="DZ9" s="24"/>
      <c r="EA9" s="24"/>
      <c r="EB9" s="135"/>
      <c r="EC9" s="93" t="s">
        <v>200</v>
      </c>
      <c r="ED9" s="19"/>
      <c r="EE9" s="7"/>
      <c r="EF9" s="7"/>
      <c r="EG9" s="7"/>
      <c r="EH9" s="7"/>
      <c r="EI9" s="26"/>
      <c r="EJ9" s="24"/>
      <c r="EK9" s="24"/>
      <c r="EL9" s="135"/>
      <c r="EM9" s="93" t="s">
        <v>200</v>
      </c>
      <c r="EN9" s="19"/>
      <c r="EO9" s="7"/>
      <c r="EP9" s="7"/>
      <c r="EQ9" s="7"/>
      <c r="ER9" s="7"/>
      <c r="ES9" s="26"/>
      <c r="ET9" s="24"/>
      <c r="EU9" s="24"/>
      <c r="EV9" s="135"/>
      <c r="EW9" s="93" t="s">
        <v>200</v>
      </c>
      <c r="EX9" s="19"/>
      <c r="EY9" s="7"/>
      <c r="EZ9" s="7"/>
      <c r="FA9" s="7"/>
      <c r="FB9" s="7"/>
      <c r="FC9" s="26"/>
      <c r="FD9" s="24"/>
      <c r="FE9" s="24"/>
      <c r="FF9" s="135"/>
      <c r="FG9" s="93" t="s">
        <v>200</v>
      </c>
      <c r="FH9" s="19"/>
      <c r="FI9" s="7"/>
      <c r="FJ9" s="7"/>
      <c r="FK9" s="7"/>
      <c r="FL9" s="7"/>
      <c r="FM9" s="26"/>
      <c r="FN9" s="24"/>
      <c r="FO9" s="24"/>
      <c r="FP9" s="135"/>
      <c r="FQ9" s="93" t="s">
        <v>200</v>
      </c>
      <c r="FR9" s="19"/>
      <c r="FS9" s="7"/>
      <c r="FT9" s="7"/>
      <c r="FU9" s="7"/>
      <c r="FV9" s="7"/>
      <c r="FW9" s="26"/>
      <c r="FX9" s="24"/>
      <c r="FY9" s="24"/>
      <c r="FZ9" s="124"/>
      <c r="GA9" s="93" t="s">
        <v>200</v>
      </c>
      <c r="GB9" s="195"/>
      <c r="GC9" s="194"/>
      <c r="GD9" s="194"/>
      <c r="GE9" s="194"/>
      <c r="GF9" s="194"/>
      <c r="GG9" s="26"/>
      <c r="GH9" s="24"/>
      <c r="GI9" s="24"/>
      <c r="GJ9" s="135"/>
      <c r="GK9" s="93" t="s">
        <v>200</v>
      </c>
      <c r="GL9" s="216"/>
      <c r="GM9" s="194"/>
      <c r="GN9" s="194"/>
      <c r="GO9" s="194"/>
      <c r="GP9" s="194"/>
      <c r="GQ9" s="26"/>
      <c r="GR9" s="24"/>
      <c r="GS9" s="24"/>
      <c r="GT9" s="124" t="s">
        <v>242</v>
      </c>
      <c r="GU9" s="93" t="s">
        <v>200</v>
      </c>
      <c r="GV9" s="195"/>
      <c r="GW9" s="194"/>
      <c r="GX9" s="194">
        <v>8.4506999999999994</v>
      </c>
      <c r="GY9" s="194"/>
      <c r="GZ9" s="194"/>
      <c r="HA9" s="26"/>
      <c r="HB9" s="24"/>
      <c r="HC9" s="24"/>
      <c r="HD9" s="124"/>
      <c r="HE9" s="93" t="s">
        <v>200</v>
      </c>
      <c r="HF9" s="195"/>
      <c r="HG9" s="194"/>
      <c r="HH9" s="194"/>
      <c r="HI9" s="194"/>
      <c r="HJ9" s="194"/>
      <c r="HK9" s="26"/>
      <c r="HL9" s="24"/>
      <c r="HM9" s="24"/>
      <c r="HN9" s="124" t="s">
        <v>242</v>
      </c>
      <c r="HO9" s="93" t="s">
        <v>200</v>
      </c>
      <c r="HP9" s="8">
        <f>(HT9*16760+HU9*8699)/(16760+8699)</f>
        <v>39.195312434997156</v>
      </c>
      <c r="HQ9" s="7"/>
      <c r="HR9" s="7"/>
      <c r="HS9" s="7"/>
      <c r="HT9" s="7">
        <v>35.247300000000003</v>
      </c>
      <c r="HU9" s="26">
        <v>46.801783111000411</v>
      </c>
      <c r="HV9" s="24"/>
      <c r="HW9" s="24"/>
      <c r="HX9" s="124"/>
      <c r="HY9" s="93" t="s">
        <v>200</v>
      </c>
      <c r="HZ9" s="8">
        <v>53.557221433476009</v>
      </c>
      <c r="IA9" s="7">
        <v>65.148888474350997</v>
      </c>
      <c r="IB9" s="7">
        <v>44.704045004000001</v>
      </c>
      <c r="IC9" s="7">
        <v>55.684449621276002</v>
      </c>
      <c r="ID9" s="7">
        <v>51.560964573635999</v>
      </c>
      <c r="IE9" s="26">
        <v>52.322102184814</v>
      </c>
      <c r="IF9" s="24"/>
      <c r="IG9" s="24"/>
      <c r="IH9" s="124"/>
      <c r="II9" s="93" t="s">
        <v>200</v>
      </c>
      <c r="IJ9" s="195"/>
      <c r="IK9" s="194"/>
      <c r="IL9" s="194"/>
      <c r="IM9" s="194"/>
      <c r="IN9" s="194"/>
      <c r="IO9" s="26"/>
      <c r="IP9" s="24"/>
      <c r="IQ9" s="24"/>
      <c r="IR9" s="124"/>
      <c r="IS9" s="93" t="s">
        <v>200</v>
      </c>
      <c r="IT9" s="195"/>
      <c r="IU9" s="194"/>
      <c r="IV9" s="194"/>
      <c r="IW9" s="194"/>
      <c r="IX9" s="194"/>
      <c r="IY9" s="26"/>
      <c r="IZ9" s="24"/>
      <c r="JA9" s="24"/>
    </row>
    <row xmlns:x14ac="http://schemas.microsoft.com/office/spreadsheetml/2009/9/ac" r="10" s="2" customFormat="true" ht="86.45" customHeight="true" x14ac:dyDescent="0.25">
      <c r="A10" s="429" t="str">
        <f ca="true">IF(ISBLANK('Data Summary'!A12),"",'Data Summary'!A12)</f>
        <v>GHA_2008_EMIS</v>
      </c>
      <c r="B10" s="127" t="s">
        <v>12</v>
      </c>
      <c r="C10" s="609" t="s">
        <v>188</v>
      </c>
      <c r="D10" s="609"/>
      <c r="E10" s="609"/>
      <c r="F10" s="609"/>
      <c r="G10" s="609"/>
      <c r="H10" s="609"/>
      <c r="I10" s="610"/>
      <c r="J10" s="11"/>
      <c r="K10" s="11"/>
      <c r="L10" s="127" t="s">
        <v>12</v>
      </c>
      <c r="M10" s="609" t="s">
        <v>188</v>
      </c>
      <c r="N10" s="609"/>
      <c r="O10" s="609"/>
      <c r="P10" s="609"/>
      <c r="Q10" s="609"/>
      <c r="R10" s="609"/>
      <c r="S10" s="610"/>
      <c r="T10" s="11"/>
      <c r="U10" s="11"/>
      <c r="V10" s="127" t="s">
        <v>12</v>
      </c>
      <c r="W10" s="609" t="s">
        <v>188</v>
      </c>
      <c r="X10" s="609"/>
      <c r="Y10" s="609"/>
      <c r="Z10" s="609"/>
      <c r="AA10" s="609"/>
      <c r="AB10" s="609"/>
      <c r="AC10" s="610"/>
      <c r="AD10" s="11"/>
      <c r="AE10" s="11"/>
      <c r="AF10" s="127" t="s">
        <v>12</v>
      </c>
      <c r="AG10" s="609" t="s">
        <v>188</v>
      </c>
      <c r="AH10" s="609"/>
      <c r="AI10" s="609"/>
      <c r="AJ10" s="609"/>
      <c r="AK10" s="609"/>
      <c r="AL10" s="609"/>
      <c r="AM10" s="610"/>
      <c r="AN10" s="11"/>
      <c r="AO10" s="11"/>
      <c r="AP10" s="127" t="s">
        <v>12</v>
      </c>
      <c r="AQ10" s="609" t="s">
        <v>188</v>
      </c>
      <c r="AR10" s="609"/>
      <c r="AS10" s="609"/>
      <c r="AT10" s="609"/>
      <c r="AU10" s="609"/>
      <c r="AV10" s="609"/>
      <c r="AW10" s="610"/>
      <c r="AX10" s="11"/>
      <c r="AY10" s="11"/>
      <c r="AZ10" s="127" t="s">
        <v>12</v>
      </c>
      <c r="BA10" s="608" t="s">
        <v>188</v>
      </c>
      <c r="BB10" s="609"/>
      <c r="BC10" s="609"/>
      <c r="BD10" s="609"/>
      <c r="BE10" s="609"/>
      <c r="BF10" s="609"/>
      <c r="BG10" s="610"/>
      <c r="BH10" s="11"/>
      <c r="BI10" s="11"/>
      <c r="BJ10" s="127" t="s">
        <v>12</v>
      </c>
      <c r="BK10" s="609" t="s">
        <v>188</v>
      </c>
      <c r="BL10" s="609"/>
      <c r="BM10" s="609"/>
      <c r="BN10" s="609"/>
      <c r="BO10" s="609"/>
      <c r="BP10" s="609"/>
      <c r="BQ10" s="610"/>
      <c r="BR10" s="11"/>
      <c r="BS10" s="11"/>
      <c r="BT10" s="127" t="s">
        <v>12</v>
      </c>
      <c r="BU10" s="609" t="s">
        <v>188</v>
      </c>
      <c r="BV10" s="609"/>
      <c r="BW10" s="609"/>
      <c r="BX10" s="609"/>
      <c r="BY10" s="609"/>
      <c r="BZ10" s="609"/>
      <c r="CA10" s="610"/>
      <c r="CB10" s="11"/>
      <c r="CC10" s="11"/>
      <c r="CD10" s="127" t="s">
        <v>12</v>
      </c>
      <c r="CE10" s="609" t="s">
        <v>188</v>
      </c>
      <c r="CF10" s="609"/>
      <c r="CG10" s="609"/>
      <c r="CH10" s="609"/>
      <c r="CI10" s="609"/>
      <c r="CJ10" s="609"/>
      <c r="CK10" s="610"/>
      <c r="CL10" s="11"/>
      <c r="CM10" s="11"/>
      <c r="CN10" s="127" t="s">
        <v>12</v>
      </c>
      <c r="CO10" s="609" t="s">
        <v>188</v>
      </c>
      <c r="CP10" s="609"/>
      <c r="CQ10" s="609"/>
      <c r="CR10" s="609"/>
      <c r="CS10" s="609"/>
      <c r="CT10" s="609"/>
      <c r="CU10" s="610"/>
      <c r="CV10" s="11"/>
      <c r="CW10" s="11"/>
      <c r="CX10" s="127" t="s">
        <v>12</v>
      </c>
      <c r="CY10" s="609" t="s">
        <v>188</v>
      </c>
      <c r="CZ10" s="609"/>
      <c r="DA10" s="609"/>
      <c r="DB10" s="609"/>
      <c r="DC10" s="609"/>
      <c r="DD10" s="609"/>
      <c r="DE10" s="610"/>
      <c r="DF10" s="11"/>
      <c r="DG10" s="11"/>
      <c r="DH10" s="127" t="s">
        <v>12</v>
      </c>
      <c r="DI10" s="609" t="s">
        <v>188</v>
      </c>
      <c r="DJ10" s="609"/>
      <c r="DK10" s="609"/>
      <c r="DL10" s="609"/>
      <c r="DM10" s="609"/>
      <c r="DN10" s="609"/>
      <c r="DO10" s="610"/>
      <c r="DP10" s="11"/>
      <c r="DQ10" s="11"/>
      <c r="DR10" s="127" t="s">
        <v>12</v>
      </c>
      <c r="DS10" s="609" t="s">
        <v>188</v>
      </c>
      <c r="DT10" s="609"/>
      <c r="DU10" s="609"/>
      <c r="DV10" s="609"/>
      <c r="DW10" s="609"/>
      <c r="DX10" s="609"/>
      <c r="DY10" s="610"/>
      <c r="DZ10" s="11"/>
      <c r="EA10" s="11"/>
      <c r="EB10" s="127" t="s">
        <v>12</v>
      </c>
      <c r="EC10" s="609" t="s">
        <v>188</v>
      </c>
      <c r="ED10" s="609"/>
      <c r="EE10" s="609"/>
      <c r="EF10" s="609"/>
      <c r="EG10" s="609"/>
      <c r="EH10" s="609"/>
      <c r="EI10" s="610"/>
      <c r="EJ10" s="11"/>
      <c r="EK10" s="11"/>
      <c r="EL10" s="127" t="s">
        <v>12</v>
      </c>
      <c r="EM10" s="609" t="s">
        <v>188</v>
      </c>
      <c r="EN10" s="609"/>
      <c r="EO10" s="609"/>
      <c r="EP10" s="609"/>
      <c r="EQ10" s="609"/>
      <c r="ER10" s="609"/>
      <c r="ES10" s="610"/>
      <c r="ET10" s="11"/>
      <c r="EU10" s="11"/>
      <c r="EV10" s="127" t="s">
        <v>12</v>
      </c>
      <c r="EW10" s="609" t="s">
        <v>188</v>
      </c>
      <c r="EX10" s="609"/>
      <c r="EY10" s="609"/>
      <c r="EZ10" s="609"/>
      <c r="FA10" s="609"/>
      <c r="FB10" s="609"/>
      <c r="FC10" s="610"/>
      <c r="FD10" s="11"/>
      <c r="FE10" s="11"/>
      <c r="FF10" s="127" t="s">
        <v>12</v>
      </c>
      <c r="FG10" s="609" t="s">
        <v>188</v>
      </c>
      <c r="FH10" s="609"/>
      <c r="FI10" s="609"/>
      <c r="FJ10" s="609"/>
      <c r="FK10" s="609"/>
      <c r="FL10" s="609"/>
      <c r="FM10" s="610"/>
      <c r="FN10" s="11"/>
      <c r="FO10" s="11"/>
      <c r="FP10" s="127" t="s">
        <v>12</v>
      </c>
      <c r="FQ10" s="609" t="s">
        <v>188</v>
      </c>
      <c r="FR10" s="609"/>
      <c r="FS10" s="609"/>
      <c r="FT10" s="609"/>
      <c r="FU10" s="609"/>
      <c r="FV10" s="609"/>
      <c r="FW10" s="610"/>
      <c r="FX10" s="11"/>
      <c r="FY10" s="11"/>
      <c r="FZ10" s="127" t="s">
        <v>12</v>
      </c>
      <c r="GA10" s="609" t="s">
        <v>188</v>
      </c>
      <c r="GB10" s="609"/>
      <c r="GC10" s="609"/>
      <c r="GD10" s="609"/>
      <c r="GE10" s="609"/>
      <c r="GF10" s="609"/>
      <c r="GG10" s="610"/>
      <c r="GH10" s="11"/>
      <c r="GI10" s="11"/>
      <c r="GJ10" s="127" t="s">
        <v>12</v>
      </c>
      <c r="GK10" s="609" t="s">
        <v>188</v>
      </c>
      <c r="GL10" s="609"/>
      <c r="GM10" s="609"/>
      <c r="GN10" s="609"/>
      <c r="GO10" s="609"/>
      <c r="GP10" s="609"/>
      <c r="GQ10" s="610"/>
      <c r="GR10" s="11"/>
      <c r="GS10" s="11"/>
      <c r="GT10" s="127" t="s">
        <v>12</v>
      </c>
      <c r="GU10" s="608" t="s">
        <v>284</v>
      </c>
      <c r="GV10" s="609"/>
      <c r="GW10" s="609"/>
      <c r="GX10" s="609"/>
      <c r="GY10" s="609"/>
      <c r="GZ10" s="609"/>
      <c r="HA10" s="610"/>
      <c r="HB10" s="11"/>
      <c r="HC10" s="11"/>
      <c r="HD10" s="127" t="s">
        <v>12</v>
      </c>
      <c r="HE10" s="609" t="s">
        <v>188</v>
      </c>
      <c r="HF10" s="609"/>
      <c r="HG10" s="609"/>
      <c r="HH10" s="609"/>
      <c r="HI10" s="609"/>
      <c r="HJ10" s="609"/>
      <c r="HK10" s="610"/>
      <c r="HL10" s="11"/>
      <c r="HM10" s="11"/>
      <c r="HN10" s="127" t="s">
        <v>12</v>
      </c>
      <c r="HO10" s="613" t="s">
        <v>285</v>
      </c>
      <c r="HP10" s="613"/>
      <c r="HQ10" s="613"/>
      <c r="HR10" s="613"/>
      <c r="HS10" s="613"/>
      <c r="HT10" s="613"/>
      <c r="HU10" s="614"/>
      <c r="HV10" s="11"/>
      <c r="HW10" s="11"/>
      <c r="HX10" s="127" t="s">
        <v>12</v>
      </c>
      <c r="HY10" s="613" t="s">
        <v>283</v>
      </c>
      <c r="HZ10" s="613"/>
      <c r="IA10" s="613"/>
      <c r="IB10" s="613"/>
      <c r="IC10" s="613"/>
      <c r="ID10" s="613"/>
      <c r="IE10" s="614"/>
      <c r="IF10" s="11"/>
      <c r="IG10" s="11"/>
      <c r="IH10" s="127" t="s">
        <v>12</v>
      </c>
      <c r="II10" s="609" t="s">
        <v>188</v>
      </c>
      <c r="IJ10" s="609"/>
      <c r="IK10" s="609"/>
      <c r="IL10" s="609"/>
      <c r="IM10" s="609"/>
      <c r="IN10" s="609"/>
      <c r="IO10" s="610"/>
      <c r="IP10" s="11"/>
      <c r="IQ10" s="11"/>
      <c r="IR10" s="127" t="s">
        <v>12</v>
      </c>
      <c r="IS10" s="609" t="s">
        <v>378</v>
      </c>
      <c r="IT10" s="609"/>
      <c r="IU10" s="609"/>
      <c r="IV10" s="609"/>
      <c r="IW10" s="609"/>
      <c r="IX10" s="609"/>
      <c r="IY10" s="610"/>
      <c r="IZ10" s="11"/>
      <c r="JA10" s="11"/>
    </row>
    <row xmlns:x14ac="http://schemas.microsoft.com/office/spreadsheetml/2009/9/ac" r="11" s="2" customFormat="true" ht="15.6" customHeight="true" x14ac:dyDescent="0.25">
      <c r="A11" s="429" t="str">
        <f ca="true">IF(ISBLANK('Data Summary'!A13),"",'Data Summary'!A13)</f>
        <v>GHA_2009_EMIS</v>
      </c>
      <c r="B11" s="127"/>
      <c r="C11" s="103" t="s">
        <v>120</v>
      </c>
      <c r="D11" s="53"/>
      <c r="E11" s="53"/>
      <c r="F11" s="53"/>
      <c r="G11" s="53"/>
      <c r="H11" s="53"/>
      <c r="I11" s="102"/>
      <c r="J11" s="11"/>
      <c r="K11" s="11"/>
      <c r="L11" s="127"/>
      <c r="M11" s="103" t="s">
        <v>120</v>
      </c>
      <c r="N11" s="101"/>
      <c r="O11" s="101"/>
      <c r="P11" s="101"/>
      <c r="Q11" s="101"/>
      <c r="R11" s="101"/>
      <c r="S11" s="102"/>
      <c r="T11" s="11"/>
      <c r="U11" s="11"/>
      <c r="V11" s="127"/>
      <c r="W11" s="103" t="s">
        <v>120</v>
      </c>
      <c r="X11" s="53"/>
      <c r="Y11" s="53"/>
      <c r="Z11" s="53"/>
      <c r="AA11" s="53"/>
      <c r="AB11" s="53"/>
      <c r="AC11" s="102"/>
      <c r="AD11" s="11"/>
      <c r="AE11" s="11"/>
      <c r="AF11" s="127"/>
      <c r="AG11" s="103" t="s">
        <v>120</v>
      </c>
      <c r="AH11" s="101"/>
      <c r="AI11" s="101"/>
      <c r="AJ11" s="101"/>
      <c r="AK11" s="101"/>
      <c r="AL11" s="101"/>
      <c r="AM11" s="102"/>
      <c r="AN11" s="11"/>
      <c r="AO11" s="11"/>
      <c r="AP11" s="127"/>
      <c r="AQ11" s="103" t="s">
        <v>120</v>
      </c>
      <c r="AR11" s="101"/>
      <c r="AS11" s="101"/>
      <c r="AT11" s="101"/>
      <c r="AU11" s="101"/>
      <c r="AV11" s="101"/>
      <c r="AW11" s="102"/>
      <c r="AX11" s="11"/>
      <c r="AY11" s="11"/>
      <c r="AZ11" s="127"/>
      <c r="BA11" s="103" t="s">
        <v>120</v>
      </c>
      <c r="BB11" s="53"/>
      <c r="BC11" s="53"/>
      <c r="BD11" s="53"/>
      <c r="BE11" s="53"/>
      <c r="BF11" s="53"/>
      <c r="BG11" s="100"/>
      <c r="BH11" s="11"/>
      <c r="BI11" s="11"/>
      <c r="BJ11" s="127"/>
      <c r="BK11" s="103" t="s">
        <v>120</v>
      </c>
      <c r="BL11" s="101"/>
      <c r="BM11" s="101"/>
      <c r="BN11" s="101"/>
      <c r="BO11" s="101"/>
      <c r="BP11" s="101"/>
      <c r="BQ11" s="102"/>
      <c r="BR11" s="11"/>
      <c r="BS11" s="11"/>
      <c r="BT11" s="127"/>
      <c r="BU11" s="103" t="s">
        <v>120</v>
      </c>
      <c r="BV11" s="101"/>
      <c r="BW11" s="101"/>
      <c r="BX11" s="101"/>
      <c r="BY11" s="101"/>
      <c r="BZ11" s="101"/>
      <c r="CA11" s="102"/>
      <c r="CB11" s="11"/>
      <c r="CC11" s="11"/>
      <c r="CD11" s="127"/>
      <c r="CE11" s="103" t="s">
        <v>120</v>
      </c>
      <c r="CF11" s="101"/>
      <c r="CG11" s="101"/>
      <c r="CH11" s="101"/>
      <c r="CI11" s="101"/>
      <c r="CJ11" s="101"/>
      <c r="CK11" s="102"/>
      <c r="CL11" s="11"/>
      <c r="CM11" s="11"/>
      <c r="CN11" s="127"/>
      <c r="CO11" s="103" t="s">
        <v>120</v>
      </c>
      <c r="CP11" s="101"/>
      <c r="CQ11" s="101"/>
      <c r="CR11" s="101"/>
      <c r="CS11" s="101"/>
      <c r="CT11" s="101"/>
      <c r="CU11" s="102"/>
      <c r="CV11" s="11"/>
      <c r="CW11" s="11"/>
      <c r="CX11" s="127"/>
      <c r="CY11" s="103" t="s">
        <v>120</v>
      </c>
      <c r="CZ11" s="101"/>
      <c r="DA11" s="101"/>
      <c r="DB11" s="101"/>
      <c r="DC11" s="101"/>
      <c r="DD11" s="101"/>
      <c r="DE11" s="102"/>
      <c r="DF11" s="11"/>
      <c r="DG11" s="11"/>
      <c r="DH11" s="127"/>
      <c r="DI11" s="103" t="s">
        <v>120</v>
      </c>
      <c r="DJ11" s="101"/>
      <c r="DK11" s="101"/>
      <c r="DL11" s="101"/>
      <c r="DM11" s="101"/>
      <c r="DN11" s="101"/>
      <c r="DO11" s="102"/>
      <c r="DP11" s="11"/>
      <c r="DQ11" s="11"/>
      <c r="DR11" s="127"/>
      <c r="DS11" s="103" t="s">
        <v>120</v>
      </c>
      <c r="DT11" s="101"/>
      <c r="DU11" s="101"/>
      <c r="DV11" s="101"/>
      <c r="DW11" s="101"/>
      <c r="DX11" s="101"/>
      <c r="DY11" s="102"/>
      <c r="DZ11" s="11"/>
      <c r="EA11" s="11"/>
      <c r="EB11" s="127"/>
      <c r="EC11" s="103" t="s">
        <v>120</v>
      </c>
      <c r="ED11" s="101"/>
      <c r="EE11" s="101"/>
      <c r="EF11" s="101"/>
      <c r="EG11" s="101"/>
      <c r="EH11" s="101"/>
      <c r="EI11" s="102"/>
      <c r="EJ11" s="11"/>
      <c r="EK11" s="11"/>
      <c r="EL11" s="127"/>
      <c r="EM11" s="103" t="s">
        <v>120</v>
      </c>
      <c r="EN11" s="101"/>
      <c r="EO11" s="101"/>
      <c r="EP11" s="101"/>
      <c r="EQ11" s="101"/>
      <c r="ER11" s="101"/>
      <c r="ES11" s="102"/>
      <c r="ET11" s="11"/>
      <c r="EU11" s="11"/>
      <c r="EV11" s="127"/>
      <c r="EW11" s="103" t="s">
        <v>120</v>
      </c>
      <c r="EX11" s="101"/>
      <c r="EY11" s="101"/>
      <c r="EZ11" s="101"/>
      <c r="FA11" s="101"/>
      <c r="FB11" s="101"/>
      <c r="FC11" s="102"/>
      <c r="FD11" s="11"/>
      <c r="FE11" s="11"/>
      <c r="FF11" s="127"/>
      <c r="FG11" s="103" t="s">
        <v>120</v>
      </c>
      <c r="FH11" s="101"/>
      <c r="FI11" s="101"/>
      <c r="FJ11" s="101"/>
      <c r="FK11" s="101"/>
      <c r="FL11" s="101"/>
      <c r="FM11" s="102"/>
      <c r="FN11" s="11"/>
      <c r="FO11" s="11"/>
      <c r="FP11" s="127"/>
      <c r="FQ11" s="103" t="s">
        <v>120</v>
      </c>
      <c r="FR11" s="148"/>
      <c r="FS11" s="148"/>
      <c r="FT11" s="148"/>
      <c r="FU11" s="148"/>
      <c r="FV11" s="148"/>
      <c r="FW11" s="149"/>
      <c r="FX11" s="11"/>
      <c r="FY11" s="11"/>
      <c r="FZ11" s="127"/>
      <c r="GA11" s="103" t="s">
        <v>120</v>
      </c>
      <c r="GB11" s="198"/>
      <c r="GC11" s="198"/>
      <c r="GD11" s="198"/>
      <c r="GE11" s="198"/>
      <c r="GF11" s="198"/>
      <c r="GG11" s="100"/>
      <c r="GH11" s="11"/>
      <c r="GI11" s="11"/>
      <c r="GJ11" s="127"/>
      <c r="GK11" s="103" t="s">
        <v>120</v>
      </c>
      <c r="GL11" s="214"/>
      <c r="GM11" s="214"/>
      <c r="GN11" s="214"/>
      <c r="GO11" s="214"/>
      <c r="GP11" s="214"/>
      <c r="GQ11" s="213"/>
      <c r="GR11" s="11"/>
      <c r="GS11" s="11"/>
      <c r="GT11" s="127"/>
      <c r="GU11" s="103" t="s">
        <v>120</v>
      </c>
      <c r="GV11" s="198"/>
      <c r="GW11" s="198"/>
      <c r="GX11" s="198" t="s">
        <v>185</v>
      </c>
      <c r="GY11" s="198"/>
      <c r="GZ11" s="198"/>
      <c r="HA11" s="100"/>
      <c r="HB11" s="11"/>
      <c r="HC11" s="11"/>
      <c r="HD11" s="127"/>
      <c r="HE11" s="103" t="s">
        <v>120</v>
      </c>
      <c r="HF11" s="198"/>
      <c r="HG11" s="198"/>
      <c r="HH11" s="198"/>
      <c r="HI11" s="198"/>
      <c r="HJ11" s="198"/>
      <c r="HK11" s="100"/>
      <c r="HL11" s="11"/>
      <c r="HM11" s="11"/>
      <c r="HN11" s="127"/>
      <c r="HO11" s="103" t="s">
        <v>120</v>
      </c>
      <c r="HP11" s="212"/>
      <c r="HQ11" s="212"/>
      <c r="HR11" s="212"/>
      <c r="HS11" s="212"/>
      <c r="HT11" s="212"/>
      <c r="HU11" s="213"/>
      <c r="HV11" s="11"/>
      <c r="HW11" s="11"/>
      <c r="HX11" s="127"/>
      <c r="HY11" s="103" t="s">
        <v>120</v>
      </c>
      <c r="HZ11" s="53" t="s">
        <v>184</v>
      </c>
      <c r="IA11" s="53" t="s">
        <v>184</v>
      </c>
      <c r="IB11" s="53" t="s">
        <v>184</v>
      </c>
      <c r="IC11" s="53" t="s">
        <v>184</v>
      </c>
      <c r="ID11" s="53" t="s">
        <v>184</v>
      </c>
      <c r="IE11" s="100" t="s">
        <v>184</v>
      </c>
      <c r="IF11" s="11"/>
      <c r="IG11" s="11"/>
      <c r="IH11" s="127"/>
      <c r="II11" s="103" t="s">
        <v>120</v>
      </c>
      <c r="IJ11" s="198"/>
      <c r="IK11" s="198"/>
      <c r="IL11" s="198"/>
      <c r="IM11" s="198"/>
      <c r="IN11" s="198"/>
      <c r="IO11" s="100"/>
      <c r="IP11" s="11"/>
      <c r="IQ11" s="11"/>
      <c r="IR11" s="127"/>
      <c r="IS11" s="103" t="s">
        <v>120</v>
      </c>
      <c r="IT11" s="198"/>
      <c r="IU11" s="198"/>
      <c r="IV11" s="198"/>
      <c r="IW11" s="198"/>
      <c r="IX11" s="198"/>
      <c r="IY11" s="100"/>
      <c r="IZ11" s="11"/>
      <c r="JA11" s="11"/>
    </row>
    <row xmlns:x14ac="http://schemas.microsoft.com/office/spreadsheetml/2009/9/ac" r="12" s="2" customFormat="true" ht="15" customHeight="true" x14ac:dyDescent="0.25">
      <c r="A12" s="429" t="str">
        <f ca="true">IF(ISBLANK('Data Summary'!A14),"",'Data Summary'!A14)</f>
        <v>GHA_2010_EMIS</v>
      </c>
      <c r="B12" s="127"/>
      <c r="C12" s="103" t="s">
        <v>126</v>
      </c>
      <c r="D12" s="53"/>
      <c r="E12" s="53"/>
      <c r="F12" s="53"/>
      <c r="G12" s="53"/>
      <c r="H12" s="53"/>
      <c r="I12" s="100"/>
      <c r="J12" s="11"/>
      <c r="K12" s="11"/>
      <c r="L12" s="127"/>
      <c r="M12" s="103" t="s">
        <v>126</v>
      </c>
      <c r="N12" s="53"/>
      <c r="O12" s="53"/>
      <c r="P12" s="53"/>
      <c r="Q12" s="53"/>
      <c r="R12" s="53"/>
      <c r="S12" s="100"/>
      <c r="T12" s="11"/>
      <c r="U12" s="11"/>
      <c r="V12" s="127"/>
      <c r="W12" s="103" t="s">
        <v>126</v>
      </c>
      <c r="X12" s="53"/>
      <c r="Y12" s="53"/>
      <c r="Z12" s="53"/>
      <c r="AA12" s="53"/>
      <c r="AB12" s="53"/>
      <c r="AC12" s="100"/>
      <c r="AD12" s="11"/>
      <c r="AE12" s="11"/>
      <c r="AF12" s="127"/>
      <c r="AG12" s="103" t="s">
        <v>126</v>
      </c>
      <c r="AH12" s="53"/>
      <c r="AI12" s="53"/>
      <c r="AJ12" s="53"/>
      <c r="AK12" s="53"/>
      <c r="AL12" s="53"/>
      <c r="AM12" s="100"/>
      <c r="AN12" s="11"/>
      <c r="AO12" s="11"/>
      <c r="AP12" s="127"/>
      <c r="AQ12" s="103" t="s">
        <v>126</v>
      </c>
      <c r="AR12" s="53"/>
      <c r="AS12" s="53"/>
      <c r="AT12" s="53"/>
      <c r="AU12" s="53"/>
      <c r="AV12" s="53"/>
      <c r="AW12" s="100"/>
      <c r="AX12" s="11"/>
      <c r="AY12" s="11"/>
      <c r="AZ12" s="127"/>
      <c r="BA12" s="103" t="s">
        <v>126</v>
      </c>
      <c r="BB12" s="53"/>
      <c r="BC12" s="53"/>
      <c r="BD12" s="53"/>
      <c r="BE12" s="53"/>
      <c r="BF12" s="53"/>
      <c r="BG12" s="100"/>
      <c r="BH12" s="11"/>
      <c r="BI12" s="11"/>
      <c r="BJ12" s="127"/>
      <c r="BK12" s="103" t="s">
        <v>126</v>
      </c>
      <c r="BL12" s="53"/>
      <c r="BM12" s="53"/>
      <c r="BN12" s="53"/>
      <c r="BO12" s="53"/>
      <c r="BP12" s="53"/>
      <c r="BQ12" s="100"/>
      <c r="BR12" s="11"/>
      <c r="BS12" s="11"/>
      <c r="BT12" s="127"/>
      <c r="BU12" s="103" t="s">
        <v>126</v>
      </c>
      <c r="BV12" s="53"/>
      <c r="BW12" s="53"/>
      <c r="BX12" s="53"/>
      <c r="BY12" s="53"/>
      <c r="BZ12" s="53"/>
      <c r="CA12" s="100"/>
      <c r="CB12" s="11"/>
      <c r="CC12" s="11"/>
      <c r="CD12" s="127"/>
      <c r="CE12" s="103" t="s">
        <v>126</v>
      </c>
      <c r="CF12" s="53"/>
      <c r="CG12" s="53"/>
      <c r="CH12" s="53"/>
      <c r="CI12" s="53"/>
      <c r="CJ12" s="53"/>
      <c r="CK12" s="100"/>
      <c r="CL12" s="11"/>
      <c r="CM12" s="11"/>
      <c r="CN12" s="127"/>
      <c r="CO12" s="103" t="s">
        <v>126</v>
      </c>
      <c r="CP12" s="53"/>
      <c r="CQ12" s="53"/>
      <c r="CR12" s="53"/>
      <c r="CS12" s="53"/>
      <c r="CT12" s="53"/>
      <c r="CU12" s="100"/>
      <c r="CV12" s="11"/>
      <c r="CW12" s="11"/>
      <c r="CX12" s="127"/>
      <c r="CY12" s="103" t="s">
        <v>126</v>
      </c>
      <c r="CZ12" s="53"/>
      <c r="DA12" s="53"/>
      <c r="DB12" s="53"/>
      <c r="DC12" s="53"/>
      <c r="DD12" s="53"/>
      <c r="DE12" s="100"/>
      <c r="DF12" s="11"/>
      <c r="DG12" s="11"/>
      <c r="DH12" s="127"/>
      <c r="DI12" s="103" t="s">
        <v>126</v>
      </c>
      <c r="DJ12" s="53"/>
      <c r="DK12" s="53"/>
      <c r="DL12" s="53"/>
      <c r="DM12" s="53"/>
      <c r="DN12" s="53"/>
      <c r="DO12" s="100"/>
      <c r="DP12" s="11"/>
      <c r="DQ12" s="11"/>
      <c r="DR12" s="127"/>
      <c r="DS12" s="103" t="s">
        <v>126</v>
      </c>
      <c r="DT12" s="53"/>
      <c r="DU12" s="53"/>
      <c r="DV12" s="53"/>
      <c r="DW12" s="53"/>
      <c r="DX12" s="53"/>
      <c r="DY12" s="100"/>
      <c r="DZ12" s="11"/>
      <c r="EA12" s="11"/>
      <c r="EB12" s="127"/>
      <c r="EC12" s="103" t="s">
        <v>126</v>
      </c>
      <c r="ED12" s="53"/>
      <c r="EE12" s="53"/>
      <c r="EF12" s="53"/>
      <c r="EG12" s="53"/>
      <c r="EH12" s="53"/>
      <c r="EI12" s="100"/>
      <c r="EJ12" s="11"/>
      <c r="EK12" s="11"/>
      <c r="EL12" s="127"/>
      <c r="EM12" s="103" t="s">
        <v>126</v>
      </c>
      <c r="EN12" s="53"/>
      <c r="EO12" s="53"/>
      <c r="EP12" s="53"/>
      <c r="EQ12" s="53"/>
      <c r="ER12" s="53"/>
      <c r="ES12" s="100"/>
      <c r="ET12" s="11"/>
      <c r="EU12" s="11"/>
      <c r="EV12" s="127"/>
      <c r="EW12" s="103" t="s">
        <v>126</v>
      </c>
      <c r="EX12" s="53"/>
      <c r="EY12" s="53"/>
      <c r="EZ12" s="53"/>
      <c r="FA12" s="53"/>
      <c r="FB12" s="53"/>
      <c r="FC12" s="100"/>
      <c r="FD12" s="11"/>
      <c r="FE12" s="11"/>
      <c r="FF12" s="127"/>
      <c r="FG12" s="103" t="s">
        <v>126</v>
      </c>
      <c r="FH12" s="53"/>
      <c r="FI12" s="53"/>
      <c r="FJ12" s="53"/>
      <c r="FK12" s="53"/>
      <c r="FL12" s="53"/>
      <c r="FM12" s="100"/>
      <c r="FN12" s="11"/>
      <c r="FO12" s="11"/>
      <c r="FP12" s="127"/>
      <c r="FQ12" s="103" t="s">
        <v>126</v>
      </c>
      <c r="FR12" s="53"/>
      <c r="FS12" s="53"/>
      <c r="FT12" s="53"/>
      <c r="FU12" s="53"/>
      <c r="FV12" s="53"/>
      <c r="FW12" s="100"/>
      <c r="FX12" s="11"/>
      <c r="FY12" s="11"/>
      <c r="FZ12" s="127"/>
      <c r="GA12" s="103" t="s">
        <v>126</v>
      </c>
      <c r="GB12" s="198"/>
      <c r="GC12" s="198"/>
      <c r="GD12" s="198"/>
      <c r="GE12" s="198"/>
      <c r="GF12" s="198"/>
      <c r="GG12" s="100"/>
      <c r="GH12" s="11"/>
      <c r="GI12" s="11"/>
      <c r="GJ12" s="127"/>
      <c r="GK12" s="103" t="s">
        <v>126</v>
      </c>
      <c r="GL12" s="198"/>
      <c r="GM12" s="198"/>
      <c r="GN12" s="198"/>
      <c r="GO12" s="198"/>
      <c r="GP12" s="198"/>
      <c r="GQ12" s="100"/>
      <c r="GR12" s="11"/>
      <c r="GS12" s="11"/>
      <c r="GT12" s="127"/>
      <c r="GU12" s="103" t="s">
        <v>126</v>
      </c>
      <c r="GV12" s="198"/>
      <c r="GW12" s="198"/>
      <c r="GX12" s="198" t="s">
        <v>185</v>
      </c>
      <c r="GY12" s="198"/>
      <c r="GZ12" s="198"/>
      <c r="HA12" s="100"/>
      <c r="HB12" s="11"/>
      <c r="HC12" s="11"/>
      <c r="HD12" s="127"/>
      <c r="HE12" s="103" t="s">
        <v>126</v>
      </c>
      <c r="HF12" s="198"/>
      <c r="HG12" s="198"/>
      <c r="HH12" s="198"/>
      <c r="HI12" s="198"/>
      <c r="HJ12" s="198"/>
      <c r="HK12" s="100"/>
      <c r="HL12" s="11"/>
      <c r="HM12" s="11"/>
      <c r="HN12" s="127"/>
      <c r="HO12" s="103" t="s">
        <v>126</v>
      </c>
      <c r="HP12" s="53"/>
      <c r="HQ12" s="53"/>
      <c r="HR12" s="53"/>
      <c r="HS12" s="53"/>
      <c r="HT12" s="53"/>
      <c r="HU12" s="100"/>
      <c r="HV12" s="11"/>
      <c r="HW12" s="11"/>
      <c r="HX12" s="127"/>
      <c r="HY12" s="103" t="s">
        <v>126</v>
      </c>
      <c r="HZ12" s="53" t="s">
        <v>184</v>
      </c>
      <c r="IA12" s="53" t="s">
        <v>184</v>
      </c>
      <c r="IB12" s="53" t="s">
        <v>184</v>
      </c>
      <c r="IC12" s="53" t="s">
        <v>184</v>
      </c>
      <c r="ID12" s="53" t="s">
        <v>184</v>
      </c>
      <c r="IE12" s="100" t="s">
        <v>184</v>
      </c>
      <c r="IF12" s="11"/>
      <c r="IG12" s="11"/>
      <c r="IH12" s="127"/>
      <c r="II12" s="103" t="s">
        <v>126</v>
      </c>
      <c r="IJ12" s="198"/>
      <c r="IK12" s="198"/>
      <c r="IL12" s="198"/>
      <c r="IM12" s="198"/>
      <c r="IN12" s="198"/>
      <c r="IO12" s="100"/>
      <c r="IP12" s="11"/>
      <c r="IQ12" s="11"/>
      <c r="IR12" s="127"/>
      <c r="IS12" s="103" t="s">
        <v>126</v>
      </c>
      <c r="IT12" s="198"/>
      <c r="IU12" s="198"/>
      <c r="IV12" s="198"/>
      <c r="IW12" s="198"/>
      <c r="IX12" s="198"/>
      <c r="IY12" s="100"/>
      <c r="IZ12" s="11"/>
      <c r="JA12" s="11"/>
    </row>
    <row xmlns:x14ac="http://schemas.microsoft.com/office/spreadsheetml/2009/9/ac" r="13" s="2" customFormat="true" ht="15" customHeight="true" x14ac:dyDescent="0.25">
      <c r="A13" s="429" t="str">
        <f ca="true">IF(ISBLANK('Data Summary'!A15),"",'Data Summary'!A15)</f>
        <v>GHA_2011_EMIS</v>
      </c>
      <c r="B13" s="127"/>
      <c r="C13" s="103" t="s">
        <v>103</v>
      </c>
      <c r="D13" s="53"/>
      <c r="E13" s="53"/>
      <c r="F13" s="53"/>
      <c r="G13" s="53"/>
      <c r="H13" s="53"/>
      <c r="I13" s="100"/>
      <c r="J13" s="11"/>
      <c r="K13" s="11"/>
      <c r="L13" s="127"/>
      <c r="M13" s="103" t="s">
        <v>103</v>
      </c>
      <c r="N13" s="53"/>
      <c r="O13" s="53"/>
      <c r="P13" s="53"/>
      <c r="Q13" s="53"/>
      <c r="R13" s="53"/>
      <c r="S13" s="100"/>
      <c r="T13" s="11"/>
      <c r="U13" s="11"/>
      <c r="V13" s="127"/>
      <c r="W13" s="103" t="s">
        <v>103</v>
      </c>
      <c r="X13" s="53"/>
      <c r="Y13" s="53"/>
      <c r="Z13" s="53"/>
      <c r="AA13" s="53"/>
      <c r="AB13" s="53"/>
      <c r="AC13" s="100"/>
      <c r="AD13" s="11"/>
      <c r="AE13" s="11"/>
      <c r="AF13" s="127"/>
      <c r="AG13" s="103" t="s">
        <v>103</v>
      </c>
      <c r="AH13" s="53"/>
      <c r="AI13" s="53"/>
      <c r="AJ13" s="53"/>
      <c r="AK13" s="53"/>
      <c r="AL13" s="53"/>
      <c r="AM13" s="100"/>
      <c r="AN13" s="11"/>
      <c r="AO13" s="11"/>
      <c r="AP13" s="127"/>
      <c r="AQ13" s="103" t="s">
        <v>103</v>
      </c>
      <c r="AR13" s="53"/>
      <c r="AS13" s="53"/>
      <c r="AT13" s="53"/>
      <c r="AU13" s="53"/>
      <c r="AV13" s="53"/>
      <c r="AW13" s="100"/>
      <c r="AX13" s="11"/>
      <c r="AY13" s="11"/>
      <c r="AZ13" s="127"/>
      <c r="BA13" s="103" t="s">
        <v>103</v>
      </c>
      <c r="BB13" s="53"/>
      <c r="BC13" s="53"/>
      <c r="BD13" s="53"/>
      <c r="BE13" s="53"/>
      <c r="BF13" s="53"/>
      <c r="BG13" s="100"/>
      <c r="BH13" s="11"/>
      <c r="BI13" s="11"/>
      <c r="BJ13" s="127"/>
      <c r="BK13" s="103" t="s">
        <v>103</v>
      </c>
      <c r="BL13" s="53"/>
      <c r="BM13" s="53"/>
      <c r="BN13" s="53"/>
      <c r="BO13" s="53"/>
      <c r="BP13" s="53"/>
      <c r="BQ13" s="100"/>
      <c r="BR13" s="11"/>
      <c r="BS13" s="11"/>
      <c r="BT13" s="127"/>
      <c r="BU13" s="103" t="s">
        <v>103</v>
      </c>
      <c r="BV13" s="53"/>
      <c r="BW13" s="53"/>
      <c r="BX13" s="53"/>
      <c r="BY13" s="53"/>
      <c r="BZ13" s="53"/>
      <c r="CA13" s="100"/>
      <c r="CB13" s="11"/>
      <c r="CC13" s="11"/>
      <c r="CD13" s="127"/>
      <c r="CE13" s="103" t="s">
        <v>103</v>
      </c>
      <c r="CF13" s="53"/>
      <c r="CG13" s="53"/>
      <c r="CH13" s="53"/>
      <c r="CI13" s="53"/>
      <c r="CJ13" s="53"/>
      <c r="CK13" s="100"/>
      <c r="CL13" s="11"/>
      <c r="CM13" s="11"/>
      <c r="CN13" s="127"/>
      <c r="CO13" s="103" t="s">
        <v>103</v>
      </c>
      <c r="CP13" s="53"/>
      <c r="CQ13" s="53"/>
      <c r="CR13" s="53"/>
      <c r="CS13" s="53"/>
      <c r="CT13" s="53"/>
      <c r="CU13" s="100"/>
      <c r="CV13" s="11"/>
      <c r="CW13" s="11"/>
      <c r="CX13" s="127"/>
      <c r="CY13" s="103" t="s">
        <v>103</v>
      </c>
      <c r="CZ13" s="53"/>
      <c r="DA13" s="53"/>
      <c r="DB13" s="53"/>
      <c r="DC13" s="53"/>
      <c r="DD13" s="53"/>
      <c r="DE13" s="100"/>
      <c r="DF13" s="11"/>
      <c r="DG13" s="11"/>
      <c r="DH13" s="127"/>
      <c r="DI13" s="103" t="s">
        <v>103</v>
      </c>
      <c r="DJ13" s="53"/>
      <c r="DK13" s="53"/>
      <c r="DL13" s="53"/>
      <c r="DM13" s="53"/>
      <c r="DN13" s="53"/>
      <c r="DO13" s="100"/>
      <c r="DP13" s="11"/>
      <c r="DQ13" s="11"/>
      <c r="DR13" s="127"/>
      <c r="DS13" s="103" t="s">
        <v>103</v>
      </c>
      <c r="DT13" s="53"/>
      <c r="DU13" s="53"/>
      <c r="DV13" s="53"/>
      <c r="DW13" s="53"/>
      <c r="DX13" s="53"/>
      <c r="DY13" s="100"/>
      <c r="DZ13" s="11"/>
      <c r="EA13" s="11"/>
      <c r="EB13" s="127"/>
      <c r="EC13" s="103" t="s">
        <v>103</v>
      </c>
      <c r="ED13" s="53"/>
      <c r="EE13" s="53"/>
      <c r="EF13" s="53"/>
      <c r="EG13" s="53"/>
      <c r="EH13" s="53"/>
      <c r="EI13" s="100"/>
      <c r="EJ13" s="11"/>
      <c r="EK13" s="11"/>
      <c r="EL13" s="127"/>
      <c r="EM13" s="103" t="s">
        <v>103</v>
      </c>
      <c r="EN13" s="53"/>
      <c r="EO13" s="53"/>
      <c r="EP13" s="53"/>
      <c r="EQ13" s="53"/>
      <c r="ER13" s="53"/>
      <c r="ES13" s="100"/>
      <c r="ET13" s="11"/>
      <c r="EU13" s="11"/>
      <c r="EV13" s="127"/>
      <c r="EW13" s="103" t="s">
        <v>103</v>
      </c>
      <c r="EX13" s="53"/>
      <c r="EY13" s="53"/>
      <c r="EZ13" s="53"/>
      <c r="FA13" s="53"/>
      <c r="FB13" s="53"/>
      <c r="FC13" s="100"/>
      <c r="FD13" s="11"/>
      <c r="FE13" s="11"/>
      <c r="FF13" s="127"/>
      <c r="FG13" s="103" t="s">
        <v>103</v>
      </c>
      <c r="FH13" s="53"/>
      <c r="FI13" s="53"/>
      <c r="FJ13" s="53"/>
      <c r="FK13" s="53"/>
      <c r="FL13" s="53"/>
      <c r="FM13" s="100"/>
      <c r="FN13" s="11"/>
      <c r="FO13" s="11"/>
      <c r="FP13" s="127"/>
      <c r="FQ13" s="103" t="s">
        <v>103</v>
      </c>
      <c r="FR13" s="53"/>
      <c r="FS13" s="53"/>
      <c r="FT13" s="53"/>
      <c r="FU13" s="53"/>
      <c r="FV13" s="53"/>
      <c r="FW13" s="100"/>
      <c r="FX13" s="11"/>
      <c r="FY13" s="11"/>
      <c r="FZ13" s="127"/>
      <c r="GA13" s="103" t="s">
        <v>103</v>
      </c>
      <c r="GB13" s="198"/>
      <c r="GC13" s="198"/>
      <c r="GD13" s="198"/>
      <c r="GE13" s="198"/>
      <c r="GF13" s="198"/>
      <c r="GG13" s="100"/>
      <c r="GH13" s="11"/>
      <c r="GI13" s="11"/>
      <c r="GJ13" s="127"/>
      <c r="GK13" s="103" t="s">
        <v>103</v>
      </c>
      <c r="GL13" s="198"/>
      <c r="GM13" s="198"/>
      <c r="GN13" s="198"/>
      <c r="GO13" s="198"/>
      <c r="GP13" s="198"/>
      <c r="GQ13" s="100"/>
      <c r="GR13" s="11"/>
      <c r="GS13" s="11"/>
      <c r="GT13" s="127"/>
      <c r="GU13" s="103" t="s">
        <v>103</v>
      </c>
      <c r="GV13" s="198"/>
      <c r="GW13" s="198"/>
      <c r="GX13" s="198" t="s">
        <v>185</v>
      </c>
      <c r="GY13" s="198"/>
      <c r="GZ13" s="198"/>
      <c r="HA13" s="100"/>
      <c r="HB13" s="11"/>
      <c r="HC13" s="11"/>
      <c r="HD13" s="127"/>
      <c r="HE13" s="103" t="s">
        <v>103</v>
      </c>
      <c r="HF13" s="198"/>
      <c r="HG13" s="198"/>
      <c r="HH13" s="198"/>
      <c r="HI13" s="198"/>
      <c r="HJ13" s="198"/>
      <c r="HK13" s="100"/>
      <c r="HL13" s="11"/>
      <c r="HM13" s="11"/>
      <c r="HN13" s="127"/>
      <c r="HO13" s="103" t="s">
        <v>103</v>
      </c>
      <c r="HP13" s="53" t="s">
        <v>185</v>
      </c>
      <c r="HQ13" s="53"/>
      <c r="HR13" s="53"/>
      <c r="HS13" s="53"/>
      <c r="HT13" s="53" t="s">
        <v>185</v>
      </c>
      <c r="HU13" s="100" t="s">
        <v>185</v>
      </c>
      <c r="HV13" s="11"/>
      <c r="HW13" s="11"/>
      <c r="HX13" s="127"/>
      <c r="HY13" s="103" t="s">
        <v>103</v>
      </c>
      <c r="HZ13" s="53" t="s">
        <v>184</v>
      </c>
      <c r="IA13" s="53" t="s">
        <v>184</v>
      </c>
      <c r="IB13" s="53" t="s">
        <v>184</v>
      </c>
      <c r="IC13" s="53" t="s">
        <v>184</v>
      </c>
      <c r="ID13" s="53" t="s">
        <v>184</v>
      </c>
      <c r="IE13" s="100" t="s">
        <v>184</v>
      </c>
      <c r="IF13" s="11"/>
      <c r="IG13" s="11"/>
      <c r="IH13" s="127"/>
      <c r="II13" s="103" t="s">
        <v>103</v>
      </c>
      <c r="IJ13" s="198"/>
      <c r="IK13" s="198"/>
      <c r="IL13" s="198"/>
      <c r="IM13" s="198"/>
      <c r="IN13" s="198"/>
      <c r="IO13" s="100"/>
      <c r="IP13" s="11"/>
      <c r="IQ13" s="11"/>
      <c r="IR13" s="127"/>
      <c r="IS13" s="103" t="s">
        <v>103</v>
      </c>
      <c r="IT13" s="198"/>
      <c r="IU13" s="198"/>
      <c r="IV13" s="198"/>
      <c r="IW13" s="198"/>
      <c r="IX13" s="198"/>
      <c r="IY13" s="100"/>
      <c r="IZ13" s="11"/>
      <c r="JA13" s="11"/>
    </row>
    <row xmlns:x14ac="http://schemas.microsoft.com/office/spreadsheetml/2009/9/ac" r="14" ht="15.75" customHeight="true" x14ac:dyDescent="0.25">
      <c r="A14" s="429" t="str">
        <f ca="true">IF(ISBLANK('Data Summary'!A16),"",'Data Summary'!A16)</f>
        <v>GHA_2011_UIS</v>
      </c>
      <c r="B14" s="128"/>
      <c r="C14" s="94" t="s">
        <v>23</v>
      </c>
      <c r="D14" s="10"/>
      <c r="E14" s="10"/>
      <c r="F14" s="10"/>
      <c r="G14" s="72"/>
      <c r="H14" s="73"/>
      <c r="I14" s="74"/>
      <c r="J14" s="11"/>
      <c r="K14" s="11"/>
      <c r="L14" s="128"/>
      <c r="M14" s="94" t="s">
        <v>23</v>
      </c>
      <c r="N14" s="10"/>
      <c r="O14" s="10"/>
      <c r="P14" s="10"/>
      <c r="Q14" s="72"/>
      <c r="R14" s="73"/>
      <c r="S14" s="74"/>
      <c r="T14" s="11"/>
      <c r="U14" s="11"/>
      <c r="V14" s="128"/>
      <c r="W14" s="94" t="s">
        <v>23</v>
      </c>
      <c r="X14" s="10"/>
      <c r="Y14" s="10"/>
      <c r="Z14" s="10"/>
      <c r="AA14" s="72"/>
      <c r="AB14" s="73"/>
      <c r="AC14" s="74"/>
      <c r="AD14" s="11"/>
      <c r="AE14" s="11"/>
      <c r="AF14" s="128"/>
      <c r="AG14" s="94" t="s">
        <v>23</v>
      </c>
      <c r="AH14" s="10"/>
      <c r="AI14" s="10"/>
      <c r="AJ14" s="10"/>
      <c r="AK14" s="72"/>
      <c r="AL14" s="73"/>
      <c r="AM14" s="74"/>
      <c r="AN14" s="11"/>
      <c r="AO14" s="11"/>
      <c r="AP14" s="128"/>
      <c r="AQ14" s="94" t="s">
        <v>23</v>
      </c>
      <c r="AR14" s="10"/>
      <c r="AS14" s="10"/>
      <c r="AT14" s="10"/>
      <c r="AU14" s="72"/>
      <c r="AV14" s="73"/>
      <c r="AW14" s="74"/>
      <c r="AX14" s="11"/>
      <c r="AY14" s="11"/>
      <c r="AZ14" s="128"/>
      <c r="BA14" s="94" t="s">
        <v>23</v>
      </c>
      <c r="BB14" s="10"/>
      <c r="BC14" s="10"/>
      <c r="BD14" s="10"/>
      <c r="BE14" s="72"/>
      <c r="BF14" s="73"/>
      <c r="BG14" s="74"/>
      <c r="BH14" s="11"/>
      <c r="BI14" s="11"/>
      <c r="BJ14" s="128"/>
      <c r="BK14" s="94" t="s">
        <v>23</v>
      </c>
      <c r="BL14" s="10"/>
      <c r="BM14" s="10"/>
      <c r="BN14" s="10"/>
      <c r="BO14" s="72"/>
      <c r="BP14" s="73"/>
      <c r="BQ14" s="74"/>
      <c r="BR14" s="11"/>
      <c r="BS14" s="11"/>
      <c r="BT14" s="128"/>
      <c r="BU14" s="94" t="s">
        <v>23</v>
      </c>
      <c r="BV14" s="10"/>
      <c r="BW14" s="10"/>
      <c r="BX14" s="10"/>
      <c r="BY14" s="72"/>
      <c r="BZ14" s="73"/>
      <c r="CA14" s="74"/>
      <c r="CB14" s="11"/>
      <c r="CC14" s="11"/>
      <c r="CD14" s="128"/>
      <c r="CE14" s="94" t="s">
        <v>23</v>
      </c>
      <c r="CF14" s="10"/>
      <c r="CG14" s="10"/>
      <c r="CH14" s="10"/>
      <c r="CI14" s="72"/>
      <c r="CJ14" s="73"/>
      <c r="CK14" s="74"/>
      <c r="CL14" s="11"/>
      <c r="CM14" s="11"/>
      <c r="CN14" s="128"/>
      <c r="CO14" s="94" t="s">
        <v>23</v>
      </c>
      <c r="CP14" s="10"/>
      <c r="CQ14" s="10"/>
      <c r="CR14" s="10"/>
      <c r="CS14" s="72"/>
      <c r="CT14" s="73"/>
      <c r="CU14" s="74"/>
      <c r="CV14" s="11"/>
      <c r="CW14" s="11"/>
      <c r="CX14" s="128"/>
      <c r="CY14" s="94" t="s">
        <v>23</v>
      </c>
      <c r="CZ14" s="10"/>
      <c r="DA14" s="10"/>
      <c r="DB14" s="10"/>
      <c r="DC14" s="72"/>
      <c r="DD14" s="73"/>
      <c r="DE14" s="74"/>
      <c r="DF14" s="11"/>
      <c r="DG14" s="11"/>
      <c r="DH14" s="128"/>
      <c r="DI14" s="94" t="s">
        <v>23</v>
      </c>
      <c r="DJ14" s="10"/>
      <c r="DK14" s="10"/>
      <c r="DL14" s="10"/>
      <c r="DM14" s="72"/>
      <c r="DN14" s="73"/>
      <c r="DO14" s="74"/>
      <c r="DP14" s="11"/>
      <c r="DQ14" s="11"/>
      <c r="DR14" s="128"/>
      <c r="DS14" s="94" t="s">
        <v>23</v>
      </c>
      <c r="DT14" s="10"/>
      <c r="DU14" s="10"/>
      <c r="DV14" s="10"/>
      <c r="DW14" s="72"/>
      <c r="DX14" s="73"/>
      <c r="DY14" s="74"/>
      <c r="DZ14" s="11"/>
      <c r="EA14" s="11"/>
      <c r="EB14" s="128"/>
      <c r="EC14" s="94" t="s">
        <v>23</v>
      </c>
      <c r="ED14" s="10"/>
      <c r="EE14" s="10"/>
      <c r="EF14" s="10"/>
      <c r="EG14" s="72"/>
      <c r="EH14" s="73"/>
      <c r="EI14" s="74"/>
      <c r="EJ14" s="11"/>
      <c r="EK14" s="11"/>
      <c r="EL14" s="128"/>
      <c r="EM14" s="94" t="s">
        <v>23</v>
      </c>
      <c r="EN14" s="10"/>
      <c r="EO14" s="10"/>
      <c r="EP14" s="10"/>
      <c r="EQ14" s="72"/>
      <c r="ER14" s="73"/>
      <c r="ES14" s="74"/>
      <c r="ET14" s="11"/>
      <c r="EU14" s="11"/>
      <c r="EV14" s="128"/>
      <c r="EW14" s="94" t="s">
        <v>23</v>
      </c>
      <c r="EX14" s="10"/>
      <c r="EY14" s="10"/>
      <c r="EZ14" s="10"/>
      <c r="FA14" s="72"/>
      <c r="FB14" s="73"/>
      <c r="FC14" s="74"/>
      <c r="FD14" s="11"/>
      <c r="FE14" s="11"/>
      <c r="FF14" s="128"/>
      <c r="FG14" s="94" t="s">
        <v>23</v>
      </c>
      <c r="FH14" s="10"/>
      <c r="FI14" s="10"/>
      <c r="FJ14" s="10"/>
      <c r="FK14" s="72"/>
      <c r="FL14" s="73"/>
      <c r="FM14" s="74"/>
      <c r="FN14" s="11"/>
      <c r="FO14" s="11"/>
      <c r="FP14" s="128"/>
      <c r="FQ14" s="94" t="s">
        <v>23</v>
      </c>
      <c r="FR14" s="10"/>
      <c r="FS14" s="10"/>
      <c r="FT14" s="10"/>
      <c r="FU14" s="72"/>
      <c r="FV14" s="73"/>
      <c r="FW14" s="74"/>
      <c r="FX14" s="11"/>
      <c r="FY14" s="11"/>
      <c r="FZ14" s="128"/>
      <c r="GA14" s="94" t="s">
        <v>23</v>
      </c>
      <c r="GB14" s="202"/>
      <c r="GC14" s="202"/>
      <c r="GD14" s="202"/>
      <c r="GE14" s="200"/>
      <c r="GF14" s="201"/>
      <c r="GG14" s="74"/>
      <c r="GH14" s="11"/>
      <c r="GI14" s="11"/>
      <c r="GJ14" s="128"/>
      <c r="GK14" s="103" t="s">
        <v>23</v>
      </c>
      <c r="GL14" s="202"/>
      <c r="GM14" s="202"/>
      <c r="GN14" s="202"/>
      <c r="GO14" s="200"/>
      <c r="GP14" s="201"/>
      <c r="GQ14" s="74"/>
      <c r="GR14" s="11"/>
      <c r="GS14" s="11"/>
      <c r="GT14" s="128"/>
      <c r="GU14" s="94" t="s">
        <v>23</v>
      </c>
      <c r="GV14" s="202"/>
      <c r="GW14" s="202"/>
      <c r="GX14" s="202"/>
      <c r="GY14" s="200"/>
      <c r="GZ14" s="201"/>
      <c r="HA14" s="74"/>
      <c r="HB14" s="11"/>
      <c r="HC14" s="11"/>
      <c r="HD14" s="128"/>
      <c r="HE14" s="94" t="s">
        <v>23</v>
      </c>
      <c r="HF14" s="202"/>
      <c r="HG14" s="202"/>
      <c r="HH14" s="202"/>
      <c r="HI14" s="200"/>
      <c r="HJ14" s="201"/>
      <c r="HK14" s="74"/>
      <c r="HL14" s="11"/>
      <c r="HM14" s="11"/>
      <c r="HN14" s="128"/>
      <c r="HO14" s="94" t="s">
        <v>23</v>
      </c>
      <c r="HP14" s="10"/>
      <c r="HQ14" s="10"/>
      <c r="HR14" s="10"/>
      <c r="HS14" s="72"/>
      <c r="HT14" s="73"/>
      <c r="HU14" s="74"/>
      <c r="HV14" s="11"/>
      <c r="HW14" s="11"/>
      <c r="HX14" s="128"/>
      <c r="HY14" s="94" t="s">
        <v>23</v>
      </c>
      <c r="HZ14" s="10">
        <v>78811</v>
      </c>
      <c r="IA14" s="10">
        <v>34633</v>
      </c>
      <c r="IB14" s="10">
        <v>44161</v>
      </c>
      <c r="IC14" s="208">
        <v>34814</v>
      </c>
      <c r="ID14" s="204">
        <v>25486</v>
      </c>
      <c r="IE14" s="205">
        <v>18511</v>
      </c>
      <c r="IF14" s="11"/>
      <c r="IG14" s="11"/>
      <c r="IH14" s="128"/>
      <c r="II14" s="94" t="s">
        <v>23</v>
      </c>
      <c r="IJ14" s="202"/>
      <c r="IK14" s="202"/>
      <c r="IL14" s="202"/>
      <c r="IM14" s="200"/>
      <c r="IN14" s="201"/>
      <c r="IO14" s="74"/>
      <c r="IP14" s="11"/>
      <c r="IQ14" s="11"/>
      <c r="IR14" s="128"/>
      <c r="IS14" s="94" t="s">
        <v>23</v>
      </c>
      <c r="IT14" s="202"/>
      <c r="IU14" s="202"/>
      <c r="IV14" s="202"/>
      <c r="IW14" s="200"/>
      <c r="IX14" s="201"/>
      <c r="IY14" s="74"/>
      <c r="IZ14" s="11"/>
      <c r="JA14" s="11"/>
    </row>
    <row xmlns:x14ac="http://schemas.microsoft.com/office/spreadsheetml/2009/9/ac" r="15" ht="15.75" customHeight="true" thickBot="true" x14ac:dyDescent="0.3">
      <c r="A15" s="429" t="str">
        <f ca="true">IF(ISBLANK('Data Summary'!A17),"",'Data Summary'!A17)</f>
        <v>GHA_2012_EMIS</v>
      </c>
      <c r="B15" s="129"/>
      <c r="C15" s="95" t="s">
        <v>20</v>
      </c>
      <c r="D15" s="76"/>
      <c r="E15" s="76"/>
      <c r="F15" s="76"/>
      <c r="G15" s="76"/>
      <c r="H15" s="76"/>
      <c r="I15" s="77"/>
      <c r="J15" s="25"/>
      <c r="K15" s="25"/>
      <c r="L15" s="129"/>
      <c r="M15" s="95" t="s">
        <v>20</v>
      </c>
      <c r="N15" s="76"/>
      <c r="O15" s="81"/>
      <c r="P15" s="81"/>
      <c r="Q15" s="82"/>
      <c r="R15" s="81"/>
      <c r="S15" s="83"/>
      <c r="T15" s="25"/>
      <c r="U15" s="25"/>
      <c r="V15" s="129"/>
      <c r="W15" s="95" t="s">
        <v>20</v>
      </c>
      <c r="X15" s="76"/>
      <c r="Y15" s="76"/>
      <c r="Z15" s="76"/>
      <c r="AA15" s="76"/>
      <c r="AB15" s="76"/>
      <c r="AC15" s="77"/>
      <c r="AD15" s="25"/>
      <c r="AE15" s="25"/>
      <c r="AF15" s="129"/>
      <c r="AG15" s="95" t="s">
        <v>20</v>
      </c>
      <c r="AH15" s="76"/>
      <c r="AI15" s="81"/>
      <c r="AJ15" s="81"/>
      <c r="AK15" s="82"/>
      <c r="AL15" s="81"/>
      <c r="AM15" s="83"/>
      <c r="AN15" s="25"/>
      <c r="AO15" s="25"/>
      <c r="AP15" s="129"/>
      <c r="AQ15" s="95" t="s">
        <v>20</v>
      </c>
      <c r="AR15" s="76"/>
      <c r="AS15" s="81"/>
      <c r="AT15" s="81"/>
      <c r="AU15" s="82"/>
      <c r="AV15" s="81"/>
      <c r="AW15" s="83"/>
      <c r="AX15" s="25"/>
      <c r="AY15" s="25"/>
      <c r="AZ15" s="129"/>
      <c r="BA15" s="95" t="s">
        <v>20</v>
      </c>
      <c r="BB15" s="76"/>
      <c r="BC15" s="81"/>
      <c r="BD15" s="81"/>
      <c r="BE15" s="82"/>
      <c r="BF15" s="81"/>
      <c r="BG15" s="83"/>
      <c r="BH15" s="25"/>
      <c r="BI15" s="25"/>
      <c r="BJ15" s="129"/>
      <c r="BK15" s="95" t="s">
        <v>20</v>
      </c>
      <c r="BL15" s="76"/>
      <c r="BM15" s="81"/>
      <c r="BN15" s="81"/>
      <c r="BO15" s="82"/>
      <c r="BP15" s="81"/>
      <c r="BQ15" s="83"/>
      <c r="BR15" s="25"/>
      <c r="BS15" s="25"/>
      <c r="BT15" s="129"/>
      <c r="BU15" s="95" t="s">
        <v>20</v>
      </c>
      <c r="BV15" s="76"/>
      <c r="BW15" s="81"/>
      <c r="BX15" s="81"/>
      <c r="BY15" s="82"/>
      <c r="BZ15" s="81"/>
      <c r="CA15" s="83"/>
      <c r="CB15" s="25"/>
      <c r="CC15" s="25"/>
      <c r="CD15" s="129"/>
      <c r="CE15" s="95" t="s">
        <v>20</v>
      </c>
      <c r="CF15" s="76"/>
      <c r="CG15" s="81"/>
      <c r="CH15" s="81"/>
      <c r="CI15" s="82"/>
      <c r="CJ15" s="81"/>
      <c r="CK15" s="83"/>
      <c r="CL15" s="25"/>
      <c r="CM15" s="25"/>
      <c r="CN15" s="129"/>
      <c r="CO15" s="95" t="s">
        <v>20</v>
      </c>
      <c r="CP15" s="76"/>
      <c r="CQ15" s="81"/>
      <c r="CR15" s="81"/>
      <c r="CS15" s="82"/>
      <c r="CT15" s="81"/>
      <c r="CU15" s="83"/>
      <c r="CV15" s="25"/>
      <c r="CW15" s="25"/>
      <c r="CX15" s="129"/>
      <c r="CY15" s="95" t="s">
        <v>20</v>
      </c>
      <c r="CZ15" s="76"/>
      <c r="DA15" s="81"/>
      <c r="DB15" s="81"/>
      <c r="DC15" s="82"/>
      <c r="DD15" s="81"/>
      <c r="DE15" s="83"/>
      <c r="DF15" s="25"/>
      <c r="DG15" s="25"/>
      <c r="DH15" s="129"/>
      <c r="DI15" s="95" t="s">
        <v>20</v>
      </c>
      <c r="DJ15" s="76"/>
      <c r="DK15" s="81"/>
      <c r="DL15" s="81"/>
      <c r="DM15" s="82"/>
      <c r="DN15" s="81"/>
      <c r="DO15" s="83"/>
      <c r="DP15" s="25"/>
      <c r="DQ15" s="25"/>
      <c r="DR15" s="129"/>
      <c r="DS15" s="95" t="s">
        <v>20</v>
      </c>
      <c r="DT15" s="76"/>
      <c r="DU15" s="81"/>
      <c r="DV15" s="81"/>
      <c r="DW15" s="82"/>
      <c r="DX15" s="81"/>
      <c r="DY15" s="83"/>
      <c r="DZ15" s="25"/>
      <c r="EA15" s="25"/>
      <c r="EB15" s="129"/>
      <c r="EC15" s="95" t="s">
        <v>20</v>
      </c>
      <c r="ED15" s="76"/>
      <c r="EE15" s="81"/>
      <c r="EF15" s="81"/>
      <c r="EG15" s="82"/>
      <c r="EH15" s="81"/>
      <c r="EI15" s="83"/>
      <c r="EJ15" s="25"/>
      <c r="EK15" s="25"/>
      <c r="EL15" s="129"/>
      <c r="EM15" s="95" t="s">
        <v>20</v>
      </c>
      <c r="EN15" s="76"/>
      <c r="EO15" s="81"/>
      <c r="EP15" s="81"/>
      <c r="EQ15" s="82"/>
      <c r="ER15" s="81"/>
      <c r="ES15" s="83"/>
      <c r="ET15" s="25"/>
      <c r="EU15" s="25"/>
      <c r="EV15" s="129"/>
      <c r="EW15" s="95" t="s">
        <v>20</v>
      </c>
      <c r="EX15" s="76"/>
      <c r="EY15" s="81"/>
      <c r="EZ15" s="81"/>
      <c r="FA15" s="82"/>
      <c r="FB15" s="81"/>
      <c r="FC15" s="83"/>
      <c r="FD15" s="25"/>
      <c r="FE15" s="25"/>
      <c r="FF15" s="129"/>
      <c r="FG15" s="95" t="s">
        <v>20</v>
      </c>
      <c r="FH15" s="76"/>
      <c r="FI15" s="81"/>
      <c r="FJ15" s="81"/>
      <c r="FK15" s="82"/>
      <c r="FL15" s="81"/>
      <c r="FM15" s="83"/>
      <c r="FN15" s="25"/>
      <c r="FO15" s="25"/>
      <c r="FP15" s="129"/>
      <c r="FQ15" s="95" t="s">
        <v>20</v>
      </c>
      <c r="FR15" s="76"/>
      <c r="FS15" s="81"/>
      <c r="FT15" s="81"/>
      <c r="FU15" s="82"/>
      <c r="FV15" s="81"/>
      <c r="FW15" s="83"/>
      <c r="FX15" s="25"/>
      <c r="FY15" s="25"/>
      <c r="FZ15" s="129"/>
      <c r="GA15" s="95" t="s">
        <v>20</v>
      </c>
      <c r="GB15" s="76"/>
      <c r="GC15" s="81"/>
      <c r="GD15" s="81"/>
      <c r="GE15" s="82"/>
      <c r="GF15" s="81"/>
      <c r="GG15" s="83"/>
      <c r="GH15" s="25"/>
      <c r="GI15" s="25"/>
      <c r="GJ15" s="129"/>
      <c r="GK15" s="224" t="s">
        <v>20</v>
      </c>
      <c r="GL15" s="222"/>
      <c r="GM15" s="81"/>
      <c r="GN15" s="81"/>
      <c r="GO15" s="82"/>
      <c r="GP15" s="81"/>
      <c r="GQ15" s="83"/>
      <c r="GR15" s="25"/>
      <c r="GS15" s="25"/>
      <c r="GT15" s="129"/>
      <c r="GU15" s="95" t="s">
        <v>20</v>
      </c>
      <c r="GV15" s="76"/>
      <c r="GW15" s="81"/>
      <c r="GX15" s="81">
        <v>71</v>
      </c>
      <c r="GY15" s="82"/>
      <c r="GZ15" s="81"/>
      <c r="HA15" s="83"/>
      <c r="HB15" s="25"/>
      <c r="HC15" s="25"/>
      <c r="HD15" s="129"/>
      <c r="HE15" s="95" t="s">
        <v>20</v>
      </c>
      <c r="HF15" s="76"/>
      <c r="HG15" s="81"/>
      <c r="HH15" s="81"/>
      <c r="HI15" s="82"/>
      <c r="HJ15" s="81"/>
      <c r="HK15" s="83"/>
      <c r="HL15" s="25"/>
      <c r="HM15" s="25"/>
      <c r="HN15" s="129"/>
      <c r="HO15" s="95" t="s">
        <v>20</v>
      </c>
      <c r="HP15" s="76"/>
      <c r="HQ15" s="81"/>
      <c r="HR15" s="81"/>
      <c r="HS15" s="82"/>
      <c r="HT15" s="81"/>
      <c r="HU15" s="83"/>
      <c r="HV15" s="25"/>
      <c r="HW15" s="25"/>
      <c r="HX15" s="129"/>
      <c r="HY15" s="95" t="s">
        <v>20</v>
      </c>
      <c r="HZ15" s="76">
        <v>64535</v>
      </c>
      <c r="IA15" s="81">
        <v>28240</v>
      </c>
      <c r="IB15" s="81">
        <v>36286</v>
      </c>
      <c r="IC15" s="82">
        <v>28536</v>
      </c>
      <c r="ID15" s="81">
        <v>20797</v>
      </c>
      <c r="IE15" s="83">
        <v>15202</v>
      </c>
      <c r="IF15" s="25"/>
      <c r="IG15" s="25"/>
      <c r="IH15" s="129"/>
      <c r="II15" s="95" t="s">
        <v>20</v>
      </c>
      <c r="IJ15" s="76"/>
      <c r="IK15" s="81"/>
      <c r="IL15" s="81"/>
      <c r="IM15" s="82"/>
      <c r="IN15" s="81"/>
      <c r="IO15" s="83"/>
      <c r="IP15" s="25"/>
      <c r="IQ15" s="25"/>
      <c r="IR15" s="129"/>
      <c r="IS15" s="95" t="s">
        <v>20</v>
      </c>
      <c r="IT15" s="76"/>
      <c r="IU15" s="81"/>
      <c r="IV15" s="81"/>
      <c r="IW15" s="82"/>
      <c r="IX15" s="81"/>
      <c r="IY15" s="83"/>
      <c r="IZ15" s="25"/>
      <c r="JA15" s="25"/>
    </row>
    <row xmlns:x14ac="http://schemas.microsoft.com/office/spreadsheetml/2009/9/ac" r="16" s="3" customFormat="true" x14ac:dyDescent="0.25">
      <c r="A16" s="429" t="str">
        <f ca="true">IF(ISBLANK('Data Summary'!A18),"",'Data Summary'!A18)</f>
        <v>GHA_2012_UIS</v>
      </c>
      <c r="B16" s="130"/>
      <c r="L16" s="130"/>
      <c r="V16" s="130"/>
      <c r="AF16" s="130"/>
      <c r="AP16" s="130"/>
      <c r="AZ16" s="130"/>
      <c r="BA16" s="130"/>
      <c r="BB16" s="130"/>
      <c r="BC16" s="130"/>
      <c r="BD16" s="130"/>
      <c r="BE16" s="130"/>
      <c r="BF16" s="130"/>
      <c r="BG16" s="130"/>
      <c r="BJ16" s="130"/>
      <c r="BT16" s="130"/>
      <c r="CD16" s="130"/>
      <c r="CN16" s="130"/>
      <c r="CX16" s="130"/>
      <c r="DH16" s="130"/>
      <c r="DR16" s="130"/>
      <c r="EB16" s="130"/>
      <c r="EL16" s="130"/>
      <c r="EV16" s="130"/>
      <c r="FF16" s="130"/>
      <c r="FP16" s="130"/>
      <c r="FZ16" s="130"/>
      <c r="GJ16" s="130"/>
      <c r="GT16" s="130"/>
      <c r="HD16" s="130"/>
      <c r="HN16" s="130"/>
      <c r="HX16" s="130"/>
    </row>
    <row xmlns:x14ac="http://schemas.microsoft.com/office/spreadsheetml/2009/9/ac" r="17" s="3" customFormat="true" x14ac:dyDescent="0.25">
      <c r="A17" s="429" t="str">
        <f ca="true">IF(ISBLANK('Data Summary'!A19),"",'Data Summary'!A19)</f>
        <v>GHA_2013_EMIS</v>
      </c>
      <c r="B17" s="130"/>
      <c r="L17" s="130"/>
      <c r="V17" s="130"/>
      <c r="AF17" s="130"/>
      <c r="AP17" s="130"/>
      <c r="AZ17" s="130"/>
      <c r="BA17" s="130"/>
      <c r="BB17" s="130"/>
      <c r="BC17" s="130"/>
      <c r="BD17" s="130"/>
      <c r="BE17" s="130"/>
      <c r="BF17" s="130"/>
      <c r="BG17" s="130"/>
      <c r="BJ17" s="130"/>
      <c r="BT17" s="130"/>
      <c r="CD17" s="130"/>
      <c r="CN17" s="130"/>
      <c r="CX17" s="130"/>
      <c r="DH17" s="130"/>
      <c r="DR17" s="130"/>
      <c r="EB17" s="130"/>
      <c r="EL17" s="130"/>
      <c r="EV17" s="130"/>
      <c r="FF17" s="130"/>
      <c r="FP17" s="130"/>
      <c r="FZ17" s="130"/>
      <c r="GJ17" s="130"/>
      <c r="GT17" s="130"/>
      <c r="HD17" s="130"/>
      <c r="HN17" s="130"/>
      <c r="HX17" s="130"/>
    </row>
    <row xmlns:x14ac="http://schemas.microsoft.com/office/spreadsheetml/2009/9/ac" r="18" s="3" customFormat="true" x14ac:dyDescent="0.25">
      <c r="A18" s="429" t="str">
        <f ca="true">IF(ISBLANK('Data Summary'!A20),"",'Data Summary'!A20)</f>
        <v>GHA_2013_UIS</v>
      </c>
      <c r="B18" s="130"/>
      <c r="L18" s="130"/>
      <c r="V18" s="130"/>
      <c r="AF18" s="130"/>
      <c r="AP18" s="130"/>
      <c r="AZ18" s="130"/>
      <c r="BA18" s="130"/>
      <c r="BB18" s="130"/>
      <c r="BC18" s="130"/>
      <c r="BD18" s="130"/>
      <c r="BE18" s="130"/>
      <c r="BF18" s="130"/>
      <c r="BG18" s="130"/>
      <c r="BJ18" s="130"/>
      <c r="BT18" s="130"/>
      <c r="CD18" s="130"/>
      <c r="CN18" s="130"/>
      <c r="CX18" s="130"/>
      <c r="DH18" s="130"/>
      <c r="DR18" s="130"/>
      <c r="EB18" s="130"/>
      <c r="EL18" s="130"/>
      <c r="EV18" s="130"/>
      <c r="FF18" s="130"/>
      <c r="FP18" s="130"/>
      <c r="FZ18" s="130"/>
      <c r="GJ18" s="130"/>
      <c r="GT18" s="130"/>
      <c r="HD18" s="130"/>
      <c r="HN18" s="130"/>
      <c r="HX18" s="130"/>
    </row>
    <row xmlns:x14ac="http://schemas.microsoft.com/office/spreadsheetml/2009/9/ac" r="19" s="3" customFormat="true" x14ac:dyDescent="0.25">
      <c r="A19" s="429" t="str">
        <f ca="true">IF(ISBLANK('Data Summary'!A21),"",'Data Summary'!A21)</f>
        <v>GHA_2014_EMIS</v>
      </c>
      <c r="B19" s="130"/>
      <c r="L19" s="130"/>
      <c r="V19" s="130"/>
      <c r="AF19" s="130"/>
      <c r="AP19" s="130"/>
      <c r="AZ19" s="130"/>
      <c r="BA19" s="130"/>
      <c r="BB19" s="130"/>
      <c r="BC19" s="130"/>
      <c r="BD19" s="130"/>
      <c r="BE19" s="130"/>
      <c r="BF19" s="130"/>
      <c r="BG19" s="130"/>
      <c r="BJ19" s="130"/>
      <c r="BT19" s="130"/>
      <c r="CD19" s="130"/>
      <c r="CN19" s="130"/>
      <c r="CX19" s="130"/>
      <c r="DH19" s="130"/>
      <c r="DR19" s="130"/>
      <c r="EB19" s="130"/>
      <c r="EL19" s="130"/>
      <c r="EV19" s="130"/>
      <c r="FF19" s="130"/>
      <c r="FP19" s="130"/>
      <c r="FZ19" s="130"/>
      <c r="GJ19" s="130"/>
      <c r="GT19" s="130"/>
      <c r="HD19" s="130"/>
      <c r="HN19" s="130"/>
      <c r="HX19" s="130"/>
    </row>
    <row xmlns:x14ac="http://schemas.microsoft.com/office/spreadsheetml/2009/9/ac" r="20" s="3" customFormat="true" x14ac:dyDescent="0.25">
      <c r="A20" s="429" t="str">
        <f ca="true">IF(ISBLANK('Data Summary'!A22),"",'Data Summary'!A22)</f>
        <v>GHA_2015_EMIS</v>
      </c>
      <c r="B20" s="130"/>
      <c r="L20" s="130"/>
      <c r="V20" s="130"/>
      <c r="AF20" s="130"/>
      <c r="AP20" s="130"/>
      <c r="AZ20" s="130"/>
      <c r="BA20" s="130"/>
      <c r="BB20" s="130"/>
      <c r="BC20" s="130"/>
      <c r="BD20" s="130"/>
      <c r="BE20" s="130"/>
      <c r="BF20" s="130"/>
      <c r="BG20" s="130"/>
      <c r="BJ20" s="130"/>
      <c r="BT20" s="130"/>
      <c r="CD20" s="130"/>
      <c r="CN20" s="130"/>
      <c r="CX20" s="130"/>
      <c r="DH20" s="130"/>
      <c r="DR20" s="130"/>
      <c r="EB20" s="130"/>
      <c r="EL20" s="130"/>
      <c r="EV20" s="130"/>
      <c r="FF20" s="130"/>
      <c r="FP20" s="130"/>
      <c r="FZ20" s="130"/>
      <c r="GJ20" s="130"/>
      <c r="GT20" s="130"/>
      <c r="HD20" s="130"/>
      <c r="HN20" s="130"/>
      <c r="HX20" s="130"/>
    </row>
    <row xmlns:x14ac="http://schemas.microsoft.com/office/spreadsheetml/2009/9/ac" r="21" s="3" customFormat="true" x14ac:dyDescent="0.25">
      <c r="A21" s="429" t="str">
        <f ca="true">IF(ISBLANK('Data Summary'!A23),"",'Data Summary'!A23)</f>
        <v>GHA_2016_EMIS</v>
      </c>
      <c r="B21" s="130"/>
      <c r="L21" s="130"/>
      <c r="V21" s="130"/>
      <c r="AF21" s="130"/>
      <c r="AP21" s="130"/>
      <c r="AZ21" s="130"/>
      <c r="BA21" s="130"/>
      <c r="BB21" s="130"/>
      <c r="BC21" s="130"/>
      <c r="BD21" s="130"/>
      <c r="BE21" s="130"/>
      <c r="BF21" s="130"/>
      <c r="BG21" s="130"/>
      <c r="BJ21" s="130"/>
      <c r="BT21" s="130"/>
      <c r="CD21" s="130"/>
      <c r="CN21" s="130"/>
      <c r="CX21" s="130"/>
      <c r="DH21" s="130"/>
      <c r="DR21" s="130"/>
      <c r="EB21" s="130"/>
      <c r="EL21" s="130"/>
      <c r="EV21" s="130"/>
      <c r="FF21" s="130"/>
      <c r="FP21" s="130"/>
      <c r="FZ21" s="130"/>
      <c r="GJ21" s="130"/>
      <c r="GT21" s="130"/>
      <c r="HD21" s="130"/>
      <c r="HN21" s="130"/>
      <c r="HX21" s="130"/>
    </row>
    <row xmlns:x14ac="http://schemas.microsoft.com/office/spreadsheetml/2009/9/ac" r="22" s="3" customFormat="true" x14ac:dyDescent="0.25">
      <c r="A22" s="429" t="str">
        <f ca="true">IF(ISBLANK('Data Summary'!A24),"",'Data Summary'!A24)</f>
        <v>GHA_2017_EMIS</v>
      </c>
      <c r="B22" s="130"/>
      <c r="L22" s="130"/>
      <c r="V22" s="130"/>
      <c r="AF22" s="130"/>
      <c r="AP22" s="130"/>
      <c r="AZ22" s="130"/>
      <c r="BA22" s="130"/>
      <c r="BB22" s="130"/>
      <c r="BC22" s="130"/>
      <c r="BD22" s="130"/>
      <c r="BE22" s="130"/>
      <c r="BF22" s="130"/>
      <c r="BG22" s="130"/>
      <c r="BJ22" s="130"/>
      <c r="BT22" s="130"/>
      <c r="CD22" s="130"/>
      <c r="CN22" s="130"/>
      <c r="CX22" s="130"/>
      <c r="DH22" s="130"/>
      <c r="DR22" s="130"/>
      <c r="EB22" s="130"/>
      <c r="EL22" s="130"/>
      <c r="EV22" s="130"/>
      <c r="FF22" s="130"/>
      <c r="FP22" s="130"/>
      <c r="FZ22" s="130"/>
      <c r="GJ22" s="130"/>
      <c r="GT22" s="130"/>
      <c r="HD22" s="130"/>
      <c r="HN22" s="130"/>
      <c r="HX22" s="130"/>
    </row>
    <row xmlns:x14ac="http://schemas.microsoft.com/office/spreadsheetml/2009/9/ac" r="23" s="3" customFormat="true" x14ac:dyDescent="0.25">
      <c r="A23" s="429" t="str">
        <f ca="true">IF(ISBLANK('Data Summary'!A25),"",'Data Summary'!A25)</f>
        <v>GHA_2017_UIS</v>
      </c>
      <c r="B23" s="130"/>
      <c r="L23" s="130"/>
      <c r="V23" s="130"/>
      <c r="AF23" s="130"/>
      <c r="AP23" s="130"/>
      <c r="AZ23" s="130"/>
      <c r="BA23" s="130"/>
      <c r="BB23" s="130"/>
      <c r="BC23" s="130"/>
      <c r="BD23" s="130"/>
      <c r="BE23" s="130"/>
      <c r="BF23" s="130"/>
      <c r="BG23" s="130"/>
      <c r="BJ23" s="130"/>
      <c r="BT23" s="130"/>
      <c r="CD23" s="130"/>
      <c r="CN23" s="130"/>
      <c r="CX23" s="130"/>
      <c r="DH23" s="130"/>
      <c r="DR23" s="130"/>
      <c r="EB23" s="130"/>
      <c r="EL23" s="130"/>
      <c r="EV23" s="130"/>
      <c r="FF23" s="130"/>
      <c r="FP23" s="130"/>
      <c r="FZ23" s="130"/>
      <c r="GJ23" s="130"/>
      <c r="GT23" s="130"/>
      <c r="HD23" s="130"/>
      <c r="HN23" s="130"/>
      <c r="HX23" s="130"/>
    </row>
    <row xmlns:x14ac="http://schemas.microsoft.com/office/spreadsheetml/2009/9/ac" r="24" s="3" customFormat="true" x14ac:dyDescent="0.25">
      <c r="A24" s="429" t="str">
        <f ca="true">IF(ISBLANK('Data Summary'!A26),"",'Data Summary'!A26)</f>
        <v>GHA_2017_WV</v>
      </c>
      <c r="B24" s="130"/>
      <c r="L24" s="130"/>
      <c r="V24" s="130"/>
      <c r="AF24" s="130"/>
      <c r="AP24" s="130"/>
      <c r="AZ24" s="130"/>
      <c r="BA24" s="130"/>
      <c r="BB24" s="130"/>
      <c r="BC24" s="130"/>
      <c r="BD24" s="130"/>
      <c r="BE24" s="130"/>
      <c r="BF24" s="130"/>
      <c r="BG24" s="130"/>
      <c r="BJ24" s="130"/>
      <c r="BT24" s="130"/>
      <c r="CD24" s="130"/>
      <c r="CN24" s="130"/>
      <c r="CX24" s="130"/>
      <c r="DH24" s="130"/>
      <c r="DR24" s="130"/>
      <c r="EB24" s="130"/>
      <c r="EL24" s="130"/>
      <c r="EV24" s="130"/>
      <c r="FF24" s="130"/>
      <c r="FP24" s="130"/>
      <c r="FZ24" s="130"/>
      <c r="GJ24" s="130"/>
      <c r="GT24" s="130"/>
      <c r="HD24" s="130"/>
      <c r="HN24" s="130"/>
      <c r="HX24" s="130"/>
    </row>
    <row xmlns:x14ac="http://schemas.microsoft.com/office/spreadsheetml/2009/9/ac" r="25" s="3" customFormat="true" x14ac:dyDescent="0.25">
      <c r="A25" s="429" t="str">
        <f ca="true">IF(ISBLANK('Data Summary'!A27),"",'Data Summary'!A27)</f>
        <v>GHA_2018_EMIS</v>
      </c>
      <c r="B25" s="130"/>
      <c r="L25" s="130"/>
      <c r="V25" s="130"/>
      <c r="AF25" s="130"/>
      <c r="AP25" s="130"/>
      <c r="AZ25" s="130"/>
      <c r="BA25" s="130"/>
      <c r="BB25" s="130"/>
      <c r="BC25" s="130"/>
      <c r="BD25" s="130"/>
      <c r="BE25" s="130"/>
      <c r="BF25" s="130"/>
      <c r="BG25" s="130"/>
      <c r="BJ25" s="130"/>
      <c r="BT25" s="130"/>
      <c r="CD25" s="130"/>
      <c r="CN25" s="130"/>
      <c r="CX25" s="130"/>
      <c r="DH25" s="130"/>
      <c r="DR25" s="130"/>
      <c r="EB25" s="130"/>
      <c r="EL25" s="130"/>
      <c r="EV25" s="130"/>
      <c r="FF25" s="130"/>
      <c r="FP25" s="130"/>
      <c r="FZ25" s="130"/>
      <c r="GJ25" s="130"/>
      <c r="GT25" s="130"/>
      <c r="HD25" s="130"/>
      <c r="HN25" s="130"/>
      <c r="HX25" s="130"/>
    </row>
    <row xmlns:x14ac="http://schemas.microsoft.com/office/spreadsheetml/2009/9/ac" r="26" s="3" customFormat="true" x14ac:dyDescent="0.25">
      <c r="A26" s="429" t="str">
        <f ca="true">IF(ISBLANK('Data Summary'!A28),"",'Data Summary'!A28)</f>
        <v>GHA_2018_UIS</v>
      </c>
      <c r="B26" s="130"/>
      <c r="L26" s="130"/>
      <c r="V26" s="130"/>
      <c r="AF26" s="130"/>
      <c r="AP26" s="130"/>
      <c r="AZ26" s="130"/>
      <c r="BA26" s="130"/>
      <c r="BB26" s="130"/>
      <c r="BC26" s="130"/>
      <c r="BD26" s="130"/>
      <c r="BE26" s="130"/>
      <c r="BF26" s="130"/>
      <c r="BG26" s="130"/>
      <c r="BJ26" s="130"/>
      <c r="BT26" s="130"/>
      <c r="CD26" s="130"/>
      <c r="CN26" s="130"/>
      <c r="CX26" s="130"/>
      <c r="DH26" s="130"/>
      <c r="DR26" s="130"/>
      <c r="EB26" s="130"/>
      <c r="EL26" s="130"/>
      <c r="EV26" s="130"/>
      <c r="FF26" s="130"/>
      <c r="FP26" s="130"/>
      <c r="FZ26" s="130"/>
      <c r="GJ26" s="130"/>
      <c r="GT26" s="130"/>
      <c r="HD26" s="130"/>
      <c r="HN26" s="130"/>
      <c r="HX26" s="130"/>
    </row>
    <row xmlns:x14ac="http://schemas.microsoft.com/office/spreadsheetml/2009/9/ac" r="27" s="3" customFormat="true" x14ac:dyDescent="0.25">
      <c r="A27" s="429" t="str">
        <f ca="true">IF(ISBLANK('Data Summary'!A29),"",'Data Summary'!A29)</f>
        <v>GHA_2019_EMIS</v>
      </c>
      <c r="B27" s="130"/>
      <c r="L27" s="130"/>
      <c r="V27" s="130"/>
      <c r="AF27" s="130"/>
      <c r="AP27" s="130"/>
      <c r="AZ27" s="130"/>
      <c r="BA27" s="130"/>
      <c r="BB27" s="130"/>
      <c r="BC27" s="130"/>
      <c r="BD27" s="130"/>
      <c r="BE27" s="130"/>
      <c r="BF27" s="130"/>
      <c r="BG27" s="130"/>
      <c r="BJ27" s="130"/>
      <c r="BT27" s="130"/>
      <c r="CD27" s="130"/>
      <c r="CN27" s="130"/>
      <c r="CX27" s="130"/>
      <c r="DH27" s="130"/>
      <c r="DR27" s="130"/>
      <c r="EB27" s="130"/>
      <c r="EL27" s="130"/>
      <c r="EV27" s="130"/>
      <c r="FF27" s="130"/>
      <c r="FP27" s="130"/>
      <c r="FZ27" s="130"/>
      <c r="GJ27" s="130"/>
      <c r="GT27" s="130"/>
      <c r="HD27" s="130"/>
      <c r="HN27" s="130"/>
      <c r="HX27" s="130"/>
    </row>
    <row xmlns:x14ac="http://schemas.microsoft.com/office/spreadsheetml/2009/9/ac" r="28" s="3" customFormat="true" x14ac:dyDescent="0.25">
      <c r="A28" s="429" t="str">
        <f ca="true">IF(ISBLANK('Data Summary'!A30),"",'Data Summary'!A30)</f>
        <v>GHA_2020_EMIS</v>
      </c>
      <c r="B28" s="130"/>
      <c r="L28" s="130"/>
      <c r="V28" s="130"/>
      <c r="AF28" s="130"/>
      <c r="AP28" s="130"/>
      <c r="AZ28" s="130"/>
      <c r="BA28" s="130"/>
      <c r="BB28" s="130"/>
      <c r="BC28" s="130"/>
      <c r="BD28" s="130"/>
      <c r="BE28" s="130"/>
      <c r="BF28" s="130"/>
      <c r="BG28" s="130"/>
      <c r="BJ28" s="130"/>
      <c r="BT28" s="130"/>
      <c r="CD28" s="130"/>
      <c r="CN28" s="130"/>
      <c r="CX28" s="130"/>
      <c r="DH28" s="130"/>
      <c r="DR28" s="130"/>
      <c r="EB28" s="130"/>
      <c r="EL28" s="130"/>
      <c r="EV28" s="130"/>
      <c r="FF28" s="130"/>
      <c r="FP28" s="130"/>
      <c r="FZ28" s="130"/>
      <c r="GJ28" s="130"/>
      <c r="GT28" s="130"/>
      <c r="HD28" s="130"/>
      <c r="HN28" s="130"/>
      <c r="HX28" s="130"/>
    </row>
    <row xmlns:x14ac="http://schemas.microsoft.com/office/spreadsheetml/2009/9/ac" r="29" s="3" customFormat="true" x14ac:dyDescent="0.25">
      <c r="A29" s="429" t="str">
        <f ca="true">IF(ISBLANK('Data Summary'!A31),"",'Data Summary'!A31)</f>
        <v>GHA_2021_EMIS</v>
      </c>
      <c r="B29" s="130"/>
      <c r="L29" s="130"/>
      <c r="V29" s="130"/>
      <c r="AF29" s="130"/>
      <c r="AP29" s="130"/>
      <c r="AZ29" s="130"/>
      <c r="BA29" s="130"/>
      <c r="BB29" s="130"/>
      <c r="BC29" s="130"/>
      <c r="BD29" s="130"/>
      <c r="BE29" s="130"/>
      <c r="BF29" s="130"/>
      <c r="BG29" s="130"/>
      <c r="BJ29" s="130"/>
      <c r="BT29" s="130"/>
      <c r="CD29" s="130"/>
      <c r="CN29" s="130"/>
      <c r="CX29" s="130"/>
      <c r="DH29" s="130"/>
      <c r="DR29" s="130"/>
      <c r="EB29" s="130"/>
      <c r="EL29" s="130"/>
      <c r="EV29" s="130"/>
      <c r="FF29" s="130"/>
      <c r="FP29" s="130"/>
      <c r="FZ29" s="130"/>
      <c r="GJ29" s="130"/>
      <c r="GT29" s="130"/>
      <c r="HD29" s="130"/>
      <c r="HN29" s="130"/>
      <c r="HX29" s="130"/>
    </row>
    <row xmlns:x14ac="http://schemas.microsoft.com/office/spreadsheetml/2009/9/ac" r="30" s="3" customFormat="true" x14ac:dyDescent="0.25">
      <c r="A30" s="430" t="str">
        <f ca="true">IF(ISBLANK('Data Summary'!A32),"",'Data Summary'!A32)</f>
        <v/>
      </c>
      <c r="B30" s="130"/>
      <c r="L30" s="130"/>
      <c r="V30" s="130"/>
      <c r="AF30" s="130"/>
      <c r="AP30" s="130"/>
      <c r="AZ30" s="130"/>
      <c r="BA30" s="130"/>
      <c r="BB30" s="130"/>
      <c r="BC30" s="130"/>
      <c r="BD30" s="130"/>
      <c r="BE30" s="130"/>
      <c r="BF30" s="130"/>
      <c r="BG30" s="130"/>
      <c r="BJ30" s="130"/>
      <c r="BT30" s="130"/>
      <c r="CD30" s="130"/>
      <c r="CN30" s="130"/>
      <c r="CX30" s="130"/>
      <c r="DH30" s="130"/>
      <c r="DR30" s="130"/>
      <c r="EB30" s="130"/>
      <c r="EL30" s="130"/>
      <c r="EV30" s="130"/>
      <c r="FF30" s="130"/>
      <c r="FP30" s="130"/>
      <c r="FZ30" s="130"/>
      <c r="GJ30" s="130"/>
      <c r="GT30" s="130"/>
      <c r="HD30" s="130"/>
      <c r="HN30" s="130"/>
      <c r="HX30" s="130"/>
    </row>
    <row xmlns:x14ac="http://schemas.microsoft.com/office/spreadsheetml/2009/9/ac" r="31" s="3" customFormat="true" x14ac:dyDescent="0.25">
      <c r="A31" s="430" t="str">
        <f ca="true">IF(ISBLANK('Data Summary'!A33),"",'Data Summary'!A33)</f>
        <v/>
      </c>
      <c r="B31" s="130"/>
      <c r="L31" s="130"/>
      <c r="V31" s="130"/>
      <c r="AF31" s="130"/>
      <c r="AP31" s="130"/>
      <c r="AZ31" s="130"/>
      <c r="BA31" s="130"/>
      <c r="BB31" s="130"/>
      <c r="BC31" s="130"/>
      <c r="BD31" s="130"/>
      <c r="BE31" s="130"/>
      <c r="BF31" s="130"/>
      <c r="BG31" s="130"/>
      <c r="BJ31" s="130"/>
      <c r="BT31" s="130"/>
      <c r="CD31" s="130"/>
      <c r="CN31" s="130"/>
      <c r="CX31" s="130"/>
      <c r="DH31" s="130"/>
      <c r="DR31" s="130"/>
      <c r="EB31" s="130"/>
      <c r="EL31" s="130"/>
      <c r="EV31" s="130"/>
      <c r="FF31" s="130"/>
      <c r="FP31" s="130"/>
      <c r="FZ31" s="130"/>
      <c r="GJ31" s="130"/>
      <c r="GT31" s="130"/>
      <c r="HD31" s="130"/>
      <c r="HN31" s="130"/>
      <c r="HX31" s="130"/>
    </row>
    <row xmlns:x14ac="http://schemas.microsoft.com/office/spreadsheetml/2009/9/ac" r="32" s="3" customFormat="true" x14ac:dyDescent="0.25">
      <c r="A32" s="430" t="str">
        <f ca="true">IF(ISBLANK('Data Summary'!A34),"",'Data Summary'!A34)</f>
        <v/>
      </c>
      <c r="B32" s="130"/>
      <c r="L32" s="130"/>
      <c r="V32" s="130"/>
      <c r="AF32" s="130"/>
      <c r="AP32" s="130"/>
      <c r="AZ32" s="130"/>
      <c r="BA32" s="130"/>
      <c r="BB32" s="130"/>
      <c r="BC32" s="130"/>
      <c r="BD32" s="130"/>
      <c r="BE32" s="130"/>
      <c r="BF32" s="130"/>
      <c r="BG32" s="130"/>
      <c r="BJ32" s="130"/>
      <c r="BT32" s="130"/>
      <c r="CD32" s="130"/>
      <c r="CN32" s="130"/>
      <c r="CX32" s="130"/>
      <c r="DH32" s="130"/>
      <c r="DR32" s="130"/>
      <c r="EB32" s="130"/>
      <c r="EL32" s="130"/>
      <c r="EV32" s="130"/>
      <c r="FF32" s="130"/>
      <c r="FP32" s="130"/>
      <c r="FZ32" s="130"/>
      <c r="GJ32" s="130"/>
      <c r="GT32" s="130"/>
      <c r="HD32" s="130"/>
      <c r="HN32" s="130"/>
      <c r="HX32" s="130"/>
    </row>
    <row xmlns:x14ac="http://schemas.microsoft.com/office/spreadsheetml/2009/9/ac" r="33" s="3" customFormat="true" x14ac:dyDescent="0.25">
      <c r="A33" s="430" t="str">
        <f ca="true">IF(ISBLANK('Data Summary'!A35),"",'Data Summary'!A35)</f>
        <v/>
      </c>
      <c r="B33" s="130"/>
      <c r="L33" s="130"/>
      <c r="V33" s="130"/>
      <c r="AF33" s="130"/>
      <c r="AP33" s="130"/>
      <c r="AZ33" s="130"/>
      <c r="BA33" s="130"/>
      <c r="BB33" s="130"/>
      <c r="BC33" s="130"/>
      <c r="BD33" s="130"/>
      <c r="BE33" s="130"/>
      <c r="BF33" s="130"/>
      <c r="BG33" s="130"/>
      <c r="BJ33" s="130"/>
      <c r="BT33" s="130"/>
      <c r="CD33" s="130"/>
      <c r="CN33" s="130"/>
      <c r="CX33" s="130"/>
      <c r="DH33" s="130"/>
      <c r="DR33" s="130"/>
      <c r="EB33" s="130"/>
      <c r="EL33" s="130"/>
      <c r="EV33" s="130"/>
      <c r="FF33" s="130"/>
      <c r="FP33" s="130"/>
      <c r="FZ33" s="130"/>
      <c r="GJ33" s="130"/>
      <c r="GT33" s="130"/>
      <c r="HD33" s="130"/>
      <c r="HN33" s="130"/>
      <c r="HX33" s="130"/>
    </row>
    <row xmlns:x14ac="http://schemas.microsoft.com/office/spreadsheetml/2009/9/ac" r="34" s="3" customFormat="true" x14ac:dyDescent="0.25">
      <c r="A34" s="430" t="str">
        <f ca="true">IF(ISBLANK('Data Summary'!A36),"",'Data Summary'!A36)</f>
        <v/>
      </c>
      <c r="B34" s="130"/>
      <c r="L34" s="130"/>
      <c r="V34" s="130"/>
      <c r="AF34" s="130"/>
      <c r="AP34" s="130"/>
      <c r="AZ34" s="130"/>
      <c r="BA34" s="130"/>
      <c r="BB34" s="130"/>
      <c r="BC34" s="130"/>
      <c r="BD34" s="130"/>
      <c r="BE34" s="130"/>
      <c r="BF34" s="130"/>
      <c r="BG34" s="130"/>
      <c r="BJ34" s="130"/>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430" t="str">
        <f ca="true">IF(ISBLANK('Data Summary'!A37),"",'Data Summary'!A37)</f>
        <v/>
      </c>
      <c r="B35" s="130"/>
      <c r="L35" s="130"/>
      <c r="V35" s="130"/>
      <c r="AF35" s="130"/>
      <c r="AP35" s="130"/>
      <c r="AZ35" s="130"/>
      <c r="BA35" s="130"/>
      <c r="BB35" s="130"/>
      <c r="BC35" s="130"/>
      <c r="BD35" s="130"/>
      <c r="BE35" s="130"/>
      <c r="BF35" s="130"/>
      <c r="BG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430" t="str">
        <f ca="true">IF(ISBLANK('Data Summary'!A38),"",'Data Summary'!A38)</f>
        <v/>
      </c>
      <c r="B36" s="130"/>
      <c r="L36" s="130"/>
      <c r="V36" s="130"/>
      <c r="AF36" s="130"/>
      <c r="AP36" s="130"/>
      <c r="AZ36" s="130"/>
      <c r="BA36" s="130"/>
      <c r="BB36" s="130"/>
      <c r="BC36" s="130"/>
      <c r="BD36" s="130"/>
      <c r="BE36" s="130"/>
      <c r="BF36" s="130"/>
      <c r="BG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430" t="str">
        <f ca="true">IF(ISBLANK('Data Summary'!A39),"",'Data Summary'!A39)</f>
        <v/>
      </c>
      <c r="B37" s="130"/>
      <c r="L37" s="130"/>
      <c r="V37" s="130"/>
      <c r="AF37" s="130"/>
      <c r="AP37" s="130"/>
      <c r="AZ37" s="130"/>
      <c r="BA37" s="130"/>
      <c r="BB37" s="130"/>
      <c r="BC37" s="130"/>
      <c r="BD37" s="130"/>
      <c r="BE37" s="130"/>
      <c r="BF37" s="130"/>
      <c r="BG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430" t="str">
        <f ca="true">IF(ISBLANK('Data Summary'!A40),"",'Data Summary'!A40)</f>
        <v/>
      </c>
      <c r="B38" s="130"/>
      <c r="L38" s="130"/>
      <c r="V38" s="130"/>
      <c r="AF38" s="130"/>
      <c r="AP38" s="130"/>
      <c r="AZ38" s="130"/>
      <c r="BA38" s="130"/>
      <c r="BB38" s="130"/>
      <c r="BC38" s="130"/>
      <c r="BD38" s="130"/>
      <c r="BE38" s="130"/>
      <c r="BF38" s="130"/>
      <c r="BG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430" t="str">
        <f ca="true">IF(ISBLANK('Data Summary'!A41),"",'Data Summary'!A41)</f>
        <v/>
      </c>
      <c r="B39" s="130"/>
      <c r="L39" s="130"/>
      <c r="V39" s="130"/>
      <c r="AF39" s="130"/>
      <c r="AP39" s="130"/>
      <c r="AZ39" s="130"/>
      <c r="BA39" s="130"/>
      <c r="BB39" s="130"/>
      <c r="BC39" s="130"/>
      <c r="BD39" s="130"/>
      <c r="BE39" s="130"/>
      <c r="BF39" s="130"/>
      <c r="BG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430" t="str">
        <f ca="true">IF(ISBLANK('Data Summary'!A42),"",'Data Summary'!A42)</f>
        <v/>
      </c>
      <c r="B40" s="130"/>
      <c r="L40" s="130"/>
      <c r="V40" s="130"/>
      <c r="AF40" s="130"/>
      <c r="AP40" s="130"/>
      <c r="AZ40" s="130"/>
      <c r="BA40" s="130"/>
      <c r="BB40" s="130"/>
      <c r="BC40" s="130"/>
      <c r="BD40" s="130"/>
      <c r="BE40" s="130"/>
      <c r="BF40" s="130"/>
      <c r="BG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430" t="str">
        <f ca="true">IF(ISBLANK('Data Summary'!A43),"",'Data Summary'!A43)</f>
        <v/>
      </c>
      <c r="B41" s="130"/>
      <c r="L41" s="130"/>
      <c r="V41" s="130"/>
      <c r="AF41" s="130"/>
      <c r="AP41" s="130"/>
      <c r="AZ41" s="130"/>
      <c r="BA41" s="130"/>
      <c r="BB41" s="130"/>
      <c r="BC41" s="130"/>
      <c r="BD41" s="130"/>
      <c r="BE41" s="130"/>
      <c r="BF41" s="130"/>
      <c r="BG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430" t="str">
        <f ca="true">IF(ISBLANK('Data Summary'!A44),"",'Data Summary'!A44)</f>
        <v/>
      </c>
      <c r="B42" s="130"/>
      <c r="L42" s="130"/>
      <c r="V42" s="130"/>
      <c r="AF42" s="130"/>
      <c r="AP42" s="130"/>
      <c r="AZ42" s="130"/>
      <c r="BA42" s="130"/>
      <c r="BB42" s="130"/>
      <c r="BC42" s="130"/>
      <c r="BD42" s="130"/>
      <c r="BE42" s="130"/>
      <c r="BF42" s="130"/>
      <c r="BG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430" t="str">
        <f ca="true">IF(ISBLANK('Data Summary'!A45),"",'Data Summary'!A45)</f>
        <v/>
      </c>
      <c r="B43" s="130"/>
      <c r="L43" s="130"/>
      <c r="V43" s="130"/>
      <c r="AF43" s="130"/>
      <c r="AP43" s="130"/>
      <c r="AZ43" s="130"/>
      <c r="BA43" s="130"/>
      <c r="BB43" s="130"/>
      <c r="BC43" s="130"/>
      <c r="BD43" s="130"/>
      <c r="BE43" s="130"/>
      <c r="BF43" s="130"/>
      <c r="BG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430" t="str">
        <f ca="true">IF(ISBLANK('Data Summary'!A46),"",'Data Summary'!A46)</f>
        <v/>
      </c>
      <c r="B44" s="130"/>
      <c r="L44" s="130"/>
      <c r="V44" s="130"/>
      <c r="AF44" s="130"/>
      <c r="AP44" s="130"/>
      <c r="AZ44" s="130"/>
      <c r="BA44" s="130"/>
      <c r="BB44" s="130"/>
      <c r="BC44" s="130"/>
      <c r="BD44" s="130"/>
      <c r="BE44" s="130"/>
      <c r="BF44" s="130"/>
      <c r="BG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430" t="str">
        <f ca="true">IF(ISBLANK('Data Summary'!A47),"",'Data Summary'!A47)</f>
        <v/>
      </c>
      <c r="B45" s="130"/>
      <c r="L45" s="130"/>
      <c r="V45" s="130"/>
      <c r="AF45" s="130"/>
      <c r="AP45" s="130"/>
      <c r="AZ45" s="130"/>
      <c r="BA45" s="130"/>
      <c r="BB45" s="130"/>
      <c r="BC45" s="130"/>
      <c r="BD45" s="130"/>
      <c r="BE45" s="130"/>
      <c r="BF45" s="130"/>
      <c r="BG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430" t="str">
        <f ca="true">IF(ISBLANK('Data Summary'!A48),"",'Data Summary'!A48)</f>
        <v/>
      </c>
      <c r="B46" s="130"/>
      <c r="L46" s="130"/>
      <c r="V46" s="130"/>
      <c r="AF46" s="130"/>
      <c r="AP46" s="130"/>
      <c r="AZ46" s="130"/>
      <c r="BA46" s="130"/>
      <c r="BB46" s="130"/>
      <c r="BC46" s="130"/>
      <c r="BD46" s="130"/>
      <c r="BE46" s="130"/>
      <c r="BF46" s="130"/>
      <c r="BG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430" t="str">
        <f ca="true">IF(ISBLANK('Data Summary'!A49),"",'Data Summary'!A49)</f>
        <v/>
      </c>
      <c r="B47" s="130"/>
      <c r="L47" s="130"/>
      <c r="V47" s="130"/>
      <c r="AF47" s="130"/>
      <c r="AP47" s="130"/>
      <c r="AZ47" s="130"/>
      <c r="BA47" s="130"/>
      <c r="BB47" s="130"/>
      <c r="BC47" s="130"/>
      <c r="BD47" s="130"/>
      <c r="BE47" s="130"/>
      <c r="BF47" s="130"/>
      <c r="BG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430" t="str">
        <f ca="true">IF(ISBLANK('Data Summary'!A50),"",'Data Summary'!A50)</f>
        <v/>
      </c>
      <c r="B48" s="130"/>
      <c r="L48" s="130"/>
      <c r="V48" s="130"/>
      <c r="AF48" s="130"/>
      <c r="AP48" s="130"/>
      <c r="AZ48" s="130"/>
      <c r="BA48" s="130"/>
      <c r="BB48" s="130"/>
      <c r="BC48" s="130"/>
      <c r="BD48" s="130"/>
      <c r="BE48" s="130"/>
      <c r="BF48" s="130"/>
      <c r="BG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430" t="str">
        <f ca="true">IF(ISBLANK('Data Summary'!A51),"",'Data Summary'!A51)</f>
        <v/>
      </c>
      <c r="B49" s="130"/>
      <c r="L49" s="130"/>
      <c r="V49" s="130"/>
      <c r="AF49" s="130"/>
      <c r="AP49" s="130"/>
      <c r="AZ49" s="130"/>
      <c r="BA49" s="130"/>
      <c r="BB49" s="130"/>
      <c r="BC49" s="130"/>
      <c r="BD49" s="130"/>
      <c r="BE49" s="130"/>
      <c r="BF49" s="130"/>
      <c r="BG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430" t="str">
        <f ca="true">IF(ISBLANK('Data Summary'!A52),"",'Data Summary'!A52)</f>
        <v/>
      </c>
      <c r="B50" s="130"/>
      <c r="L50" s="130"/>
      <c r="V50" s="130"/>
      <c r="AF50" s="130"/>
      <c r="AP50" s="130"/>
      <c r="AZ50" s="130"/>
      <c r="BA50" s="130"/>
      <c r="BB50" s="130"/>
      <c r="BC50" s="130"/>
      <c r="BD50" s="130"/>
      <c r="BE50" s="130"/>
      <c r="BF50" s="130"/>
      <c r="BG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430" t="str">
        <f ca="true">IF(ISBLANK('Data Summary'!A53),"",'Data Summary'!A53)</f>
        <v/>
      </c>
      <c r="B51" s="130"/>
      <c r="L51" s="130"/>
      <c r="V51" s="130"/>
      <c r="AF51" s="130"/>
      <c r="AP51" s="130"/>
      <c r="AZ51" s="130"/>
      <c r="BA51" s="130"/>
      <c r="BB51" s="130"/>
      <c r="BC51" s="130"/>
      <c r="BD51" s="130"/>
      <c r="BE51" s="130"/>
      <c r="BF51" s="130"/>
      <c r="BG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430" t="str">
        <f ca="true">IF(ISBLANK('Data Summary'!A54),"",'Data Summary'!A54)</f>
        <v/>
      </c>
      <c r="B52" s="130"/>
      <c r="L52" s="130"/>
      <c r="V52" s="130"/>
      <c r="AF52" s="130"/>
      <c r="AP52" s="130"/>
      <c r="AZ52" s="130"/>
      <c r="BA52" s="130"/>
      <c r="BB52" s="130"/>
      <c r="BC52" s="130"/>
      <c r="BD52" s="130"/>
      <c r="BE52" s="130"/>
      <c r="BF52" s="130"/>
      <c r="BG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430" t="str">
        <f ca="true">IF(ISBLANK('Data Summary'!A55),"",'Data Summary'!A55)</f>
        <v/>
      </c>
      <c r="B53" s="130"/>
      <c r="L53" s="130"/>
      <c r="V53" s="130"/>
      <c r="AF53" s="130"/>
      <c r="AP53" s="130"/>
      <c r="AZ53" s="130"/>
      <c r="BA53" s="130"/>
      <c r="BB53" s="130"/>
      <c r="BC53" s="130"/>
      <c r="BD53" s="130"/>
      <c r="BE53" s="130"/>
      <c r="BF53" s="130"/>
      <c r="BG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430" t="str">
        <f ca="true">IF(ISBLANK('Data Summary'!A56),"",'Data Summary'!A56)</f>
        <v/>
      </c>
      <c r="B54" s="130"/>
      <c r="L54" s="130"/>
      <c r="V54" s="130"/>
      <c r="AF54" s="130"/>
      <c r="AP54" s="130"/>
      <c r="AZ54" s="130"/>
      <c r="BA54" s="130"/>
      <c r="BB54" s="130"/>
      <c r="BC54" s="130"/>
      <c r="BD54" s="130"/>
      <c r="BE54" s="130"/>
      <c r="BF54" s="130"/>
      <c r="BG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430" t="str">
        <f ca="true">IF(ISBLANK('Data Summary'!A57),"",'Data Summary'!A57)</f>
        <v/>
      </c>
      <c r="B55" s="130"/>
      <c r="L55" s="130"/>
      <c r="V55" s="130"/>
      <c r="AF55" s="130"/>
      <c r="AP55" s="130"/>
      <c r="AZ55" s="130"/>
      <c r="BA55" s="130"/>
      <c r="BB55" s="130"/>
      <c r="BC55" s="130"/>
      <c r="BD55" s="130"/>
      <c r="BE55" s="130"/>
      <c r="BF55" s="130"/>
      <c r="BG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430" t="str">
        <f ca="true">IF(ISBLANK('Data Summary'!A58),"",'Data Summary'!A58)</f>
        <v/>
      </c>
      <c r="B56" s="130"/>
      <c r="L56" s="130"/>
      <c r="V56" s="130"/>
      <c r="AF56" s="130"/>
      <c r="AP56" s="130"/>
      <c r="AZ56" s="130"/>
      <c r="BA56" s="130"/>
      <c r="BB56" s="130"/>
      <c r="BC56" s="130"/>
      <c r="BD56" s="130"/>
      <c r="BE56" s="130"/>
      <c r="BF56" s="130"/>
      <c r="BG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430" t="str">
        <f ca="true">IF(ISBLANK('Data Summary'!A59),"",'Data Summary'!A59)</f>
        <v/>
      </c>
      <c r="B57" s="130"/>
      <c r="L57" s="130"/>
      <c r="V57" s="130"/>
      <c r="AF57" s="130"/>
      <c r="AP57" s="130"/>
      <c r="AZ57" s="130"/>
      <c r="BA57" s="130"/>
      <c r="BB57" s="130"/>
      <c r="BC57" s="130"/>
      <c r="BD57" s="130"/>
      <c r="BE57" s="130"/>
      <c r="BF57" s="130"/>
      <c r="BG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430" t="str">
        <f ca="true">IF(ISBLANK('Data Summary'!A60),"",'Data Summary'!A60)</f>
        <v/>
      </c>
      <c r="B58" s="130"/>
      <c r="L58" s="130"/>
      <c r="V58" s="130"/>
      <c r="AF58" s="130"/>
      <c r="AP58" s="130"/>
      <c r="AZ58" s="130"/>
      <c r="BA58" s="130"/>
      <c r="BB58" s="130"/>
      <c r="BC58" s="130"/>
      <c r="BD58" s="130"/>
      <c r="BE58" s="130"/>
      <c r="BF58" s="130"/>
      <c r="BG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430" t="str">
        <f ca="true">IF(ISBLANK('Data Summary'!A61),"",'Data Summary'!A61)</f>
        <v/>
      </c>
      <c r="B59" s="130"/>
      <c r="L59" s="130"/>
      <c r="V59" s="130"/>
      <c r="AF59" s="130"/>
      <c r="AP59" s="130"/>
      <c r="AZ59" s="130"/>
      <c r="BA59" s="130"/>
      <c r="BB59" s="130"/>
      <c r="BC59" s="130"/>
      <c r="BD59" s="130"/>
      <c r="BE59" s="130"/>
      <c r="BF59" s="130"/>
      <c r="BG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430" t="str">
        <f ca="true">IF(ISBLANK('Data Summary'!A62),"",'Data Summary'!A62)</f>
        <v/>
      </c>
      <c r="B60" s="130"/>
      <c r="L60" s="130"/>
      <c r="V60" s="130"/>
      <c r="AF60" s="130"/>
      <c r="AP60" s="130"/>
      <c r="AZ60" s="130"/>
      <c r="BA60" s="130"/>
      <c r="BB60" s="130"/>
      <c r="BC60" s="130"/>
      <c r="BD60" s="130"/>
      <c r="BE60" s="130"/>
      <c r="BF60" s="130"/>
      <c r="BG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430" t="str">
        <f ca="true">IF(ISBLANK('Data Summary'!A63),"",'Data Summary'!A63)</f>
        <v/>
      </c>
      <c r="B61" s="130"/>
      <c r="L61" s="130"/>
      <c r="V61" s="130"/>
      <c r="AF61" s="130"/>
      <c r="AP61" s="130"/>
      <c r="AZ61" s="130"/>
      <c r="BA61" s="130"/>
      <c r="BB61" s="130"/>
      <c r="BC61" s="130"/>
      <c r="BD61" s="130"/>
      <c r="BE61" s="130"/>
      <c r="BF61" s="130"/>
      <c r="BG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430" t="str">
        <f ca="true">IF(ISBLANK('Data Summary'!A64),"",'Data Summary'!A64)</f>
        <v/>
      </c>
      <c r="B62" s="130"/>
      <c r="L62" s="130"/>
      <c r="V62" s="130"/>
      <c r="AF62" s="130"/>
      <c r="AP62" s="130"/>
      <c r="AZ62" s="130"/>
      <c r="BA62" s="130"/>
      <c r="BB62" s="130"/>
      <c r="BC62" s="130"/>
      <c r="BD62" s="130"/>
      <c r="BE62" s="130"/>
      <c r="BF62" s="130"/>
      <c r="BG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430" t="str">
        <f ca="true">IF(ISBLANK('Data Summary'!A65),"",'Data Summary'!A65)</f>
        <v/>
      </c>
      <c r="B63" s="130"/>
      <c r="L63" s="130"/>
      <c r="V63" s="130"/>
      <c r="AF63" s="130"/>
      <c r="AP63" s="130"/>
      <c r="AZ63" s="130"/>
      <c r="BA63" s="130"/>
      <c r="BB63" s="130"/>
      <c r="BC63" s="130"/>
      <c r="BD63" s="130"/>
      <c r="BE63" s="130"/>
      <c r="BF63" s="130"/>
      <c r="BG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430" t="str">
        <f ca="true">IF(ISBLANK('Data Summary'!A66),"",'Data Summary'!A66)</f>
        <v/>
      </c>
      <c r="B64" s="130"/>
      <c r="L64" s="130"/>
      <c r="V64" s="130"/>
      <c r="AF64" s="130"/>
      <c r="AP64" s="130"/>
      <c r="AZ64" s="130"/>
      <c r="BA64" s="130"/>
      <c r="BB64" s="130"/>
      <c r="BC64" s="130"/>
      <c r="BD64" s="130"/>
      <c r="BE64" s="130"/>
      <c r="BF64" s="130"/>
      <c r="BG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430" t="str">
        <f ca="true">IF(ISBLANK('Data Summary'!A67),"",'Data Summary'!A67)</f>
        <v/>
      </c>
      <c r="B65" s="130"/>
      <c r="L65" s="130"/>
      <c r="V65" s="130"/>
      <c r="AF65" s="130"/>
      <c r="AP65" s="130"/>
      <c r="AZ65" s="130"/>
      <c r="BA65" s="130"/>
      <c r="BB65" s="130"/>
      <c r="BC65" s="130"/>
      <c r="BD65" s="130"/>
      <c r="BE65" s="130"/>
      <c r="BF65" s="130"/>
      <c r="BG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430" t="str">
        <f ca="true">IF(ISBLANK('Data Summary'!A68),"",'Data Summary'!A68)</f>
        <v/>
      </c>
      <c r="B66" s="130"/>
      <c r="L66" s="130"/>
      <c r="V66" s="130"/>
      <c r="AF66" s="130"/>
      <c r="AP66" s="130"/>
      <c r="AZ66" s="130"/>
      <c r="BA66" s="130"/>
      <c r="BB66" s="130"/>
      <c r="BC66" s="130"/>
      <c r="BD66" s="130"/>
      <c r="BE66" s="130"/>
      <c r="BF66" s="130"/>
      <c r="BG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430" t="str">
        <f ca="true">IF(ISBLANK('Data Summary'!A69),"",'Data Summary'!A69)</f>
        <v/>
      </c>
      <c r="B67" s="130"/>
      <c r="L67" s="130"/>
      <c r="V67" s="130"/>
      <c r="AF67" s="130"/>
      <c r="AP67" s="130"/>
      <c r="AZ67" s="130"/>
      <c r="BA67" s="130"/>
      <c r="BB67" s="130"/>
      <c r="BC67" s="130"/>
      <c r="BD67" s="130"/>
      <c r="BE67" s="130"/>
      <c r="BF67" s="130"/>
      <c r="BG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430" t="str">
        <f ca="true">IF(ISBLANK('Data Summary'!A70),"",'Data Summary'!A70)</f>
        <v/>
      </c>
      <c r="B68" s="130"/>
      <c r="L68" s="130"/>
      <c r="V68" s="130"/>
      <c r="AF68" s="130"/>
      <c r="AP68" s="130"/>
      <c r="AZ68" s="130"/>
      <c r="BA68" s="130"/>
      <c r="BB68" s="130"/>
      <c r="BC68" s="130"/>
      <c r="BD68" s="130"/>
      <c r="BE68" s="130"/>
      <c r="BF68" s="130"/>
      <c r="BG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430" t="str">
        <f ca="true">IF(ISBLANK('Data Summary'!A71),"",'Data Summary'!A71)</f>
        <v/>
      </c>
      <c r="B69" s="130"/>
      <c r="L69" s="130"/>
      <c r="V69" s="130"/>
      <c r="AF69" s="130"/>
      <c r="AP69" s="130"/>
      <c r="AZ69" s="130"/>
      <c r="BA69" s="130"/>
      <c r="BB69" s="130"/>
      <c r="BC69" s="130"/>
      <c r="BD69" s="130"/>
      <c r="BE69" s="130"/>
      <c r="BF69" s="130"/>
      <c r="BG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430" t="str">
        <f ca="true">IF(ISBLANK('Data Summary'!A72),"",'Data Summary'!A72)</f>
        <v/>
      </c>
      <c r="B70" s="130"/>
      <c r="L70" s="130"/>
      <c r="V70" s="130"/>
      <c r="AF70" s="130"/>
      <c r="AP70" s="130"/>
      <c r="AZ70" s="130"/>
      <c r="BA70" s="130"/>
      <c r="BB70" s="130"/>
      <c r="BC70" s="130"/>
      <c r="BD70" s="130"/>
      <c r="BE70" s="130"/>
      <c r="BF70" s="130"/>
      <c r="BG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430" t="str">
        <f ca="true">IF(ISBLANK('Data Summary'!A73),"",'Data Summary'!A73)</f>
        <v/>
      </c>
      <c r="B71" s="130"/>
      <c r="L71" s="130"/>
      <c r="V71" s="130"/>
      <c r="AF71" s="130"/>
      <c r="AP71" s="130"/>
      <c r="AZ71" s="130"/>
      <c r="BA71" s="130"/>
      <c r="BB71" s="130"/>
      <c r="BC71" s="130"/>
      <c r="BD71" s="130"/>
      <c r="BE71" s="130"/>
      <c r="BF71" s="130"/>
      <c r="BG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430" t="str">
        <f ca="true">IF(ISBLANK('Data Summary'!A74),"",'Data Summary'!A74)</f>
        <v/>
      </c>
      <c r="B72" s="130"/>
      <c r="L72" s="130"/>
      <c r="V72" s="130"/>
      <c r="AF72" s="130"/>
      <c r="AP72" s="130"/>
      <c r="AZ72" s="130"/>
      <c r="BA72" s="130"/>
      <c r="BB72" s="130"/>
      <c r="BC72" s="130"/>
      <c r="BD72" s="130"/>
      <c r="BE72" s="130"/>
      <c r="BF72" s="130"/>
      <c r="BG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430" t="str">
        <f ca="true">IF(ISBLANK('Data Summary'!A75),"",'Data Summary'!A75)</f>
        <v/>
      </c>
      <c r="B73" s="130"/>
      <c r="L73" s="130"/>
      <c r="V73" s="130"/>
      <c r="AF73" s="130"/>
      <c r="AP73" s="130"/>
      <c r="AZ73" s="130"/>
      <c r="BA73" s="130"/>
      <c r="BB73" s="130"/>
      <c r="BC73" s="130"/>
      <c r="BD73" s="130"/>
      <c r="BE73" s="130"/>
      <c r="BF73" s="130"/>
      <c r="BG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430" t="str">
        <f ca="true">IF(ISBLANK('Data Summary'!A76),"",'Data Summary'!A76)</f>
        <v/>
      </c>
      <c r="B74" s="130"/>
      <c r="L74" s="130"/>
      <c r="V74" s="130"/>
      <c r="AF74" s="130"/>
      <c r="AP74" s="130"/>
      <c r="AZ74" s="130"/>
      <c r="BA74" s="130"/>
      <c r="BB74" s="130"/>
      <c r="BC74" s="130"/>
      <c r="BD74" s="130"/>
      <c r="BE74" s="130"/>
      <c r="BF74" s="130"/>
      <c r="BG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430" t="str">
        <f ca="true">IF(ISBLANK('Data Summary'!A77),"",'Data Summary'!A77)</f>
        <v/>
      </c>
      <c r="B75" s="130"/>
      <c r="L75" s="130"/>
      <c r="V75" s="130"/>
      <c r="AF75" s="130"/>
      <c r="AP75" s="130"/>
      <c r="AZ75" s="130"/>
      <c r="BA75" s="130"/>
      <c r="BB75" s="130"/>
      <c r="BC75" s="130"/>
      <c r="BD75" s="130"/>
      <c r="BE75" s="130"/>
      <c r="BF75" s="130"/>
      <c r="BG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430" t="str">
        <f ca="true">IF(ISBLANK('Data Summary'!A78),"",'Data Summary'!A78)</f>
        <v/>
      </c>
      <c r="B76" s="130"/>
      <c r="L76" s="130"/>
      <c r="V76" s="130"/>
      <c r="AF76" s="130"/>
      <c r="AP76" s="130"/>
      <c r="AZ76" s="130"/>
      <c r="BA76" s="130"/>
      <c r="BB76" s="130"/>
      <c r="BC76" s="130"/>
      <c r="BD76" s="130"/>
      <c r="BE76" s="130"/>
      <c r="BF76" s="130"/>
      <c r="BG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430" t="str">
        <f ca="true">IF(ISBLANK('Data Summary'!A79),"",'Data Summary'!A79)</f>
        <v/>
      </c>
      <c r="B77" s="130"/>
      <c r="L77" s="130"/>
      <c r="V77" s="130"/>
      <c r="AF77" s="130"/>
      <c r="AP77" s="130"/>
      <c r="AZ77" s="130"/>
      <c r="BA77" s="130"/>
      <c r="BB77" s="130"/>
      <c r="BC77" s="130"/>
      <c r="BD77" s="130"/>
      <c r="BE77" s="130"/>
      <c r="BF77" s="130"/>
      <c r="BG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430" t="str">
        <f ca="true">IF(ISBLANK('Data Summary'!A80),"",'Data Summary'!A80)</f>
        <v/>
      </c>
      <c r="B78" s="130"/>
      <c r="L78" s="130"/>
      <c r="V78" s="130"/>
      <c r="AF78" s="130"/>
      <c r="AP78" s="130"/>
      <c r="AZ78" s="130"/>
      <c r="BA78" s="130"/>
      <c r="BB78" s="130"/>
      <c r="BC78" s="130"/>
      <c r="BD78" s="130"/>
      <c r="BE78" s="130"/>
      <c r="BF78" s="130"/>
      <c r="BG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430" t="str">
        <f ca="true">IF(ISBLANK('Data Summary'!A81),"",'Data Summary'!A81)</f>
        <v/>
      </c>
      <c r="B79" s="130"/>
      <c r="L79" s="130"/>
      <c r="V79" s="130"/>
      <c r="AF79" s="130"/>
      <c r="AP79" s="130"/>
      <c r="AZ79" s="130"/>
      <c r="BA79" s="130"/>
      <c r="BB79" s="130"/>
      <c r="BC79" s="130"/>
      <c r="BD79" s="130"/>
      <c r="BE79" s="130"/>
      <c r="BF79" s="130"/>
      <c r="BG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430" t="str">
        <f ca="true">IF(ISBLANK('Data Summary'!A82),"",'Data Summary'!A82)</f>
        <v/>
      </c>
      <c r="B80" s="130"/>
      <c r="L80" s="130"/>
      <c r="V80" s="130"/>
      <c r="AF80" s="130"/>
      <c r="AP80" s="130"/>
      <c r="AZ80" s="130"/>
      <c r="BA80" s="130"/>
      <c r="BB80" s="130"/>
      <c r="BC80" s="130"/>
      <c r="BD80" s="130"/>
      <c r="BE80" s="130"/>
      <c r="BF80" s="130"/>
      <c r="BG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430" t="str">
        <f ca="true">IF(ISBLANK('Data Summary'!A83),"",'Data Summary'!A83)</f>
        <v/>
      </c>
      <c r="B81" s="130"/>
      <c r="L81" s="130"/>
      <c r="V81" s="130"/>
      <c r="AF81" s="130"/>
      <c r="AP81" s="130"/>
      <c r="AZ81" s="130"/>
      <c r="BA81" s="130"/>
      <c r="BB81" s="130"/>
      <c r="BC81" s="130"/>
      <c r="BD81" s="130"/>
      <c r="BE81" s="130"/>
      <c r="BF81" s="130"/>
      <c r="BG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430" t="str">
        <f ca="true">IF(ISBLANK('Data Summary'!A84),"",'Data Summary'!A84)</f>
        <v/>
      </c>
      <c r="B82" s="130"/>
      <c r="L82" s="130"/>
      <c r="V82" s="130"/>
      <c r="AF82" s="130"/>
      <c r="AP82" s="130"/>
      <c r="AZ82" s="130"/>
      <c r="BA82" s="130"/>
      <c r="BB82" s="130"/>
      <c r="BC82" s="130"/>
      <c r="BD82" s="130"/>
      <c r="BE82" s="130"/>
      <c r="BF82" s="130"/>
      <c r="BG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430" t="str">
        <f ca="true">IF(ISBLANK('Data Summary'!A85),"",'Data Summary'!A85)</f>
        <v/>
      </c>
      <c r="B83" s="130"/>
      <c r="L83" s="130"/>
      <c r="V83" s="130"/>
      <c r="AF83" s="130"/>
      <c r="AP83" s="130"/>
      <c r="AZ83" s="130"/>
      <c r="BA83" s="130"/>
      <c r="BB83" s="130"/>
      <c r="BC83" s="130"/>
      <c r="BD83" s="130"/>
      <c r="BE83" s="130"/>
      <c r="BF83" s="130"/>
      <c r="BG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430" t="str">
        <f ca="true">IF(ISBLANK('Data Summary'!A86),"",'Data Summary'!A86)</f>
        <v/>
      </c>
      <c r="B84" s="130"/>
      <c r="L84" s="130"/>
      <c r="V84" s="130"/>
      <c r="AF84" s="130"/>
      <c r="AP84" s="130"/>
      <c r="AZ84" s="130"/>
      <c r="BA84" s="130"/>
      <c r="BB84" s="130"/>
      <c r="BC84" s="130"/>
      <c r="BD84" s="130"/>
      <c r="BE84" s="130"/>
      <c r="BF84" s="130"/>
      <c r="BG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430" t="str">
        <f ca="true">IF(ISBLANK('Data Summary'!A87),"",'Data Summary'!A87)</f>
        <v/>
      </c>
      <c r="B85" s="130"/>
      <c r="L85" s="130"/>
      <c r="V85" s="130"/>
      <c r="AF85" s="130"/>
      <c r="AP85" s="130"/>
      <c r="AZ85" s="130"/>
      <c r="BA85" s="130"/>
      <c r="BB85" s="130"/>
      <c r="BC85" s="130"/>
      <c r="BD85" s="130"/>
      <c r="BE85" s="130"/>
      <c r="BF85" s="130"/>
      <c r="BG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430" t="str">
        <f ca="true">IF(ISBLANK('Data Summary'!A88),"",'Data Summary'!A88)</f>
        <v/>
      </c>
      <c r="B86" s="130"/>
      <c r="L86" s="130"/>
      <c r="V86" s="130"/>
      <c r="AF86" s="130"/>
      <c r="AP86" s="130"/>
      <c r="AZ86" s="130"/>
      <c r="BA86" s="130"/>
      <c r="BB86" s="130"/>
      <c r="BC86" s="130"/>
      <c r="BD86" s="130"/>
      <c r="BE86" s="130"/>
      <c r="BF86" s="130"/>
      <c r="BG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430" t="str">
        <f ca="true">IF(ISBLANK('Data Summary'!A89),"",'Data Summary'!A89)</f>
        <v/>
      </c>
      <c r="B87" s="130"/>
      <c r="L87" s="130"/>
      <c r="V87" s="130"/>
      <c r="AF87" s="130"/>
      <c r="AP87" s="130"/>
      <c r="AZ87" s="130"/>
      <c r="BA87" s="130"/>
      <c r="BB87" s="130"/>
      <c r="BC87" s="130"/>
      <c r="BD87" s="130"/>
      <c r="BE87" s="130"/>
      <c r="BF87" s="130"/>
      <c r="BG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430" t="str">
        <f ca="true">IF(ISBLANK('Data Summary'!A90),"",'Data Summary'!A90)</f>
        <v/>
      </c>
      <c r="B88" s="130"/>
      <c r="L88" s="130"/>
      <c r="V88" s="130"/>
      <c r="AF88" s="130"/>
      <c r="AP88" s="130"/>
      <c r="AZ88" s="130"/>
      <c r="BA88" s="130"/>
      <c r="BB88" s="130"/>
      <c r="BC88" s="130"/>
      <c r="BD88" s="130"/>
      <c r="BE88" s="130"/>
      <c r="BF88" s="130"/>
      <c r="BG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430" t="str">
        <f ca="true">IF(ISBLANK('Data Summary'!A91),"",'Data Summary'!A91)</f>
        <v/>
      </c>
      <c r="B89" s="130"/>
      <c r="L89" s="130"/>
      <c r="V89" s="130"/>
      <c r="AF89" s="130"/>
      <c r="AP89" s="130"/>
      <c r="AZ89" s="130"/>
      <c r="BA89" s="130"/>
      <c r="BB89" s="130"/>
      <c r="BC89" s="130"/>
      <c r="BD89" s="130"/>
      <c r="BE89" s="130"/>
      <c r="BF89" s="130"/>
      <c r="BG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430" t="str">
        <f ca="true">IF(ISBLANK('Data Summary'!A92),"",'Data Summary'!A92)</f>
        <v/>
      </c>
      <c r="B90" s="130"/>
      <c r="L90" s="130"/>
      <c r="V90" s="130"/>
      <c r="AF90" s="130"/>
      <c r="AP90" s="130"/>
      <c r="AZ90" s="130"/>
      <c r="BA90" s="130"/>
      <c r="BB90" s="130"/>
      <c r="BC90" s="130"/>
      <c r="BD90" s="130"/>
      <c r="BE90" s="130"/>
      <c r="BF90" s="130"/>
      <c r="BG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430" t="str">
        <f ca="true">IF(ISBLANK('Data Summary'!A93),"",'Data Summary'!A93)</f>
        <v/>
      </c>
      <c r="B91" s="130"/>
      <c r="L91" s="130"/>
      <c r="V91" s="130"/>
      <c r="AF91" s="130"/>
      <c r="AP91" s="130"/>
      <c r="AZ91" s="130"/>
      <c r="BA91" s="130"/>
      <c r="BB91" s="130"/>
      <c r="BC91" s="130"/>
      <c r="BD91" s="130"/>
      <c r="BE91" s="130"/>
      <c r="BF91" s="130"/>
      <c r="BG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430" t="str">
        <f ca="true">IF(ISBLANK('Data Summary'!A94),"",'Data Summary'!A94)</f>
        <v/>
      </c>
      <c r="B92" s="130"/>
      <c r="L92" s="130"/>
      <c r="V92" s="130"/>
      <c r="AF92" s="130"/>
      <c r="AP92" s="130"/>
      <c r="AZ92" s="130"/>
      <c r="BA92" s="130"/>
      <c r="BB92" s="130"/>
      <c r="BC92" s="130"/>
      <c r="BD92" s="130"/>
      <c r="BE92" s="130"/>
      <c r="BF92" s="130"/>
      <c r="BG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430" t="str">
        <f ca="true">IF(ISBLANK('Data Summary'!A95),"",'Data Summary'!A95)</f>
        <v/>
      </c>
      <c r="B93" s="130"/>
      <c r="L93" s="130"/>
      <c r="V93" s="130"/>
      <c r="AF93" s="130"/>
      <c r="AP93" s="130"/>
      <c r="AZ93" s="130"/>
      <c r="BA93" s="130"/>
      <c r="BB93" s="130"/>
      <c r="BC93" s="130"/>
      <c r="BD93" s="130"/>
      <c r="BE93" s="130"/>
      <c r="BF93" s="130"/>
      <c r="BG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430" t="str">
        <f ca="true">IF(ISBLANK('Data Summary'!A96),"",'Data Summary'!A96)</f>
        <v/>
      </c>
      <c r="B94" s="130"/>
      <c r="L94" s="130"/>
      <c r="V94" s="130"/>
      <c r="AF94" s="130"/>
      <c r="AP94" s="130"/>
      <c r="AZ94" s="130"/>
      <c r="BA94" s="130"/>
      <c r="BB94" s="130"/>
      <c r="BC94" s="130"/>
      <c r="BD94" s="130"/>
      <c r="BE94" s="130"/>
      <c r="BF94" s="130"/>
      <c r="BG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430" t="str">
        <f ca="true">IF(ISBLANK('Data Summary'!A97),"",'Data Summary'!A97)</f>
        <v/>
      </c>
      <c r="B95" s="130"/>
      <c r="L95" s="130"/>
      <c r="V95" s="130"/>
      <c r="AF95" s="130"/>
      <c r="AP95" s="130"/>
      <c r="AZ95" s="130"/>
      <c r="BA95" s="130"/>
      <c r="BB95" s="130"/>
      <c r="BC95" s="130"/>
      <c r="BD95" s="130"/>
      <c r="BE95" s="130"/>
      <c r="BF95" s="130"/>
      <c r="BG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430" t="str">
        <f ca="true">IF(ISBLANK('Data Summary'!A98),"",'Data Summary'!A98)</f>
        <v/>
      </c>
      <c r="B96" s="130"/>
      <c r="L96" s="130"/>
      <c r="V96" s="130"/>
      <c r="AF96" s="130"/>
      <c r="AP96" s="130"/>
      <c r="AZ96" s="130"/>
      <c r="BA96" s="130"/>
      <c r="BB96" s="130"/>
      <c r="BC96" s="130"/>
      <c r="BD96" s="130"/>
      <c r="BE96" s="130"/>
      <c r="BF96" s="130"/>
      <c r="BG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430" t="str">
        <f ca="true">IF(ISBLANK('Data Summary'!A99),"",'Data Summary'!A99)</f>
        <v/>
      </c>
      <c r="B97" s="130"/>
      <c r="L97" s="130"/>
      <c r="V97" s="130"/>
      <c r="AF97" s="130"/>
      <c r="AP97" s="130"/>
      <c r="AZ97" s="130"/>
      <c r="BA97" s="130"/>
      <c r="BB97" s="130"/>
      <c r="BC97" s="130"/>
      <c r="BD97" s="130"/>
      <c r="BE97" s="130"/>
      <c r="BF97" s="130"/>
      <c r="BG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430" t="str">
        <f ca="true">IF(ISBLANK('Data Summary'!A100),"",'Data Summary'!A100)</f>
        <v/>
      </c>
      <c r="B98" s="130"/>
      <c r="L98" s="130"/>
      <c r="V98" s="130"/>
      <c r="AF98" s="130"/>
      <c r="AP98" s="130"/>
      <c r="AZ98" s="130"/>
      <c r="BA98" s="130"/>
      <c r="BB98" s="130"/>
      <c r="BC98" s="130"/>
      <c r="BD98" s="130"/>
      <c r="BE98" s="130"/>
      <c r="BF98" s="130"/>
      <c r="BG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430" t="str">
        <f ca="true">IF(ISBLANK('Data Summary'!A101),"",'Data Summary'!A101)</f>
        <v/>
      </c>
      <c r="B99" s="130"/>
      <c r="L99" s="130"/>
      <c r="V99" s="130"/>
      <c r="AF99" s="130"/>
      <c r="AP99" s="130"/>
      <c r="AZ99" s="130"/>
      <c r="BA99" s="130"/>
      <c r="BB99" s="130"/>
      <c r="BC99" s="130"/>
      <c r="BD99" s="130"/>
      <c r="BE99" s="130"/>
      <c r="BF99" s="130"/>
      <c r="BG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430" t="str">
        <f ca="true">IF(ISBLANK('Data Summary'!A102),"",'Data Summary'!A102)</f>
        <v/>
      </c>
      <c r="B100" s="130"/>
      <c r="L100" s="130"/>
      <c r="V100" s="130"/>
      <c r="AF100" s="130"/>
      <c r="AP100" s="130"/>
      <c r="AZ100" s="130"/>
      <c r="BA100" s="130"/>
      <c r="BB100" s="130"/>
      <c r="BC100" s="130"/>
      <c r="BD100" s="130"/>
      <c r="BE100" s="130"/>
      <c r="BF100" s="130"/>
      <c r="BG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430" t="str">
        <f ca="true">IF(ISBLANK('Data Summary'!A103),"",'Data Summary'!A103)</f>
        <v/>
      </c>
      <c r="B101" s="130"/>
      <c r="L101" s="130"/>
      <c r="V101" s="130"/>
      <c r="AF101" s="130"/>
      <c r="AP101" s="130"/>
      <c r="AZ101" s="130"/>
      <c r="BA101" s="130"/>
      <c r="BB101" s="130"/>
      <c r="BC101" s="130"/>
      <c r="BD101" s="130"/>
      <c r="BE101" s="130"/>
      <c r="BF101" s="130"/>
      <c r="BG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430" t="str">
        <f ca="true">IF(ISBLANK('Data Summary'!A104),"",'Data Summary'!A104)</f>
        <v/>
      </c>
      <c r="B102" s="130"/>
      <c r="L102" s="130"/>
      <c r="V102" s="130"/>
      <c r="AF102" s="130"/>
      <c r="AP102" s="130"/>
      <c r="AZ102" s="130"/>
      <c r="BA102" s="130"/>
      <c r="BB102" s="130"/>
      <c r="BC102" s="130"/>
      <c r="BD102" s="130"/>
      <c r="BE102" s="130"/>
      <c r="BF102" s="130"/>
      <c r="BG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430" t="str">
        <f ca="true">IF(ISBLANK('Data Summary'!A105),"",'Data Summary'!A105)</f>
        <v/>
      </c>
      <c r="B103" s="130"/>
      <c r="L103" s="130"/>
      <c r="V103" s="130"/>
      <c r="AF103" s="130"/>
      <c r="AP103" s="130"/>
      <c r="AZ103" s="130"/>
      <c r="BA103" s="130"/>
      <c r="BB103" s="130"/>
      <c r="BC103" s="130"/>
      <c r="BD103" s="130"/>
      <c r="BE103" s="130"/>
      <c r="BF103" s="130"/>
      <c r="BG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430" t="str">
        <f ca="true">IF(ISBLANK('Data Summary'!A106),"",'Data Summary'!A106)</f>
        <v/>
      </c>
      <c r="B104" s="130"/>
      <c r="L104" s="130"/>
      <c r="V104" s="130"/>
      <c r="AF104" s="130"/>
      <c r="AP104" s="130"/>
      <c r="AZ104" s="130"/>
      <c r="BA104" s="130"/>
      <c r="BB104" s="130"/>
      <c r="BC104" s="130"/>
      <c r="BD104" s="130"/>
      <c r="BE104" s="130"/>
      <c r="BF104" s="130"/>
      <c r="BG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430" t="str">
        <f ca="true">IF(ISBLANK('Data Summary'!A107),"",'Data Summary'!A107)</f>
        <v/>
      </c>
      <c r="B105" s="130"/>
      <c r="L105" s="130"/>
      <c r="V105" s="130"/>
      <c r="AF105" s="130"/>
      <c r="AP105" s="130"/>
      <c r="AZ105" s="130"/>
      <c r="BA105" s="130"/>
      <c r="BB105" s="130"/>
      <c r="BC105" s="130"/>
      <c r="BD105" s="130"/>
      <c r="BE105" s="130"/>
      <c r="BF105" s="130"/>
      <c r="BG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430" t="str">
        <f ca="true">IF(ISBLANK('Data Summary'!A108),"",'Data Summary'!A108)</f>
        <v/>
      </c>
      <c r="B106" s="130"/>
      <c r="L106" s="130"/>
      <c r="V106" s="130"/>
      <c r="AF106" s="130"/>
      <c r="AP106" s="130"/>
      <c r="AZ106" s="130"/>
      <c r="BA106" s="130"/>
      <c r="BB106" s="130"/>
      <c r="BC106" s="130"/>
      <c r="BD106" s="130"/>
      <c r="BE106" s="130"/>
      <c r="BF106" s="130"/>
      <c r="BG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430" t="str">
        <f ca="true">IF(ISBLANK('Data Summary'!A109),"",'Data Summary'!A109)</f>
        <v/>
      </c>
      <c r="B107" s="130"/>
      <c r="L107" s="130"/>
      <c r="V107" s="130"/>
      <c r="AF107" s="130"/>
      <c r="AP107" s="130"/>
      <c r="AZ107" s="130"/>
      <c r="BA107" s="130"/>
      <c r="BB107" s="130"/>
      <c r="BC107" s="130"/>
      <c r="BD107" s="130"/>
      <c r="BE107" s="130"/>
      <c r="BF107" s="130"/>
      <c r="BG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430" t="str">
        <f ca="true">IF(ISBLANK('Data Summary'!A110),"",'Data Summary'!A110)</f>
        <v/>
      </c>
      <c r="B108" s="130"/>
      <c r="L108" s="130"/>
      <c r="V108" s="130"/>
      <c r="AF108" s="130"/>
      <c r="AP108" s="130"/>
      <c r="AZ108" s="130"/>
      <c r="BA108" s="130"/>
      <c r="BB108" s="130"/>
      <c r="BC108" s="130"/>
      <c r="BD108" s="130"/>
      <c r="BE108" s="130"/>
      <c r="BF108" s="130"/>
      <c r="BG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430" t="str">
        <f ca="true">IF(ISBLANK('Data Summary'!A111),"",'Data Summary'!A111)</f>
        <v/>
      </c>
      <c r="B109" s="130"/>
      <c r="L109" s="130"/>
      <c r="V109" s="130"/>
      <c r="AF109" s="130"/>
      <c r="AP109" s="130"/>
      <c r="AZ109" s="130"/>
      <c r="BA109" s="130"/>
      <c r="BB109" s="130"/>
      <c r="BC109" s="130"/>
      <c r="BD109" s="130"/>
      <c r="BE109" s="130"/>
      <c r="BF109" s="130"/>
      <c r="BG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430" t="str">
        <f ca="true">IF(ISBLANK('Data Summary'!A112),"",'Data Summary'!A112)</f>
        <v/>
      </c>
      <c r="B110" s="130"/>
      <c r="L110" s="130"/>
      <c r="V110" s="130"/>
      <c r="AF110" s="130"/>
      <c r="AP110" s="130"/>
      <c r="AZ110" s="130"/>
      <c r="BA110" s="130"/>
      <c r="BB110" s="130"/>
      <c r="BC110" s="130"/>
      <c r="BD110" s="130"/>
      <c r="BE110" s="130"/>
      <c r="BF110" s="130"/>
      <c r="BG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430" t="str">
        <f ca="true">IF(ISBLANK('Data Summary'!A113),"",'Data Summary'!A113)</f>
        <v/>
      </c>
      <c r="B111" s="130"/>
      <c r="L111" s="130"/>
      <c r="V111" s="130"/>
      <c r="AF111" s="130"/>
      <c r="AP111" s="130"/>
      <c r="AZ111" s="130"/>
      <c r="BA111" s="130"/>
      <c r="BB111" s="130"/>
      <c r="BC111" s="130"/>
      <c r="BD111" s="130"/>
      <c r="BE111" s="130"/>
      <c r="BF111" s="130"/>
      <c r="BG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430" t="str">
        <f ca="true">IF(ISBLANK('Data Summary'!A114),"",'Data Summary'!A114)</f>
        <v/>
      </c>
      <c r="B112" s="130"/>
      <c r="L112" s="130"/>
      <c r="V112" s="130"/>
      <c r="AF112" s="130"/>
      <c r="AP112" s="130"/>
      <c r="AZ112" s="130"/>
      <c r="BA112" s="130"/>
      <c r="BB112" s="130"/>
      <c r="BC112" s="130"/>
      <c r="BD112" s="130"/>
      <c r="BE112" s="130"/>
      <c r="BF112" s="130"/>
      <c r="BG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430" t="str">
        <f ca="true">IF(ISBLANK('Data Summary'!A115),"",'Data Summary'!A115)</f>
        <v/>
      </c>
      <c r="B113" s="130"/>
      <c r="L113" s="130"/>
      <c r="V113" s="130"/>
      <c r="AF113" s="130"/>
      <c r="AP113" s="130"/>
      <c r="AZ113" s="130"/>
      <c r="BA113" s="130"/>
      <c r="BB113" s="130"/>
      <c r="BC113" s="130"/>
      <c r="BD113" s="130"/>
      <c r="BE113" s="130"/>
      <c r="BF113" s="130"/>
      <c r="BG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430" t="str">
        <f ca="true">IF(ISBLANK('Data Summary'!A116),"",'Data Summary'!A116)</f>
        <v/>
      </c>
      <c r="B114" s="130"/>
      <c r="L114" s="130"/>
      <c r="V114" s="130"/>
      <c r="AF114" s="130"/>
      <c r="AP114" s="130"/>
      <c r="AZ114" s="130"/>
      <c r="BA114" s="130"/>
      <c r="BB114" s="130"/>
      <c r="BC114" s="130"/>
      <c r="BD114" s="130"/>
      <c r="BE114" s="130"/>
      <c r="BF114" s="130"/>
      <c r="BG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430" t="str">
        <f ca="true">IF(ISBLANK('Data Summary'!A117),"",'Data Summary'!A117)</f>
        <v/>
      </c>
      <c r="B115" s="130"/>
      <c r="L115" s="130"/>
      <c r="V115" s="130"/>
      <c r="AF115" s="130"/>
      <c r="AP115" s="130"/>
      <c r="AZ115" s="130"/>
      <c r="BA115" s="130"/>
      <c r="BB115" s="130"/>
      <c r="BC115" s="130"/>
      <c r="BD115" s="130"/>
      <c r="BE115" s="130"/>
      <c r="BF115" s="130"/>
      <c r="BG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430" t="str">
        <f ca="true">IF(ISBLANK('Data Summary'!A118),"",'Data Summary'!A118)</f>
        <v/>
      </c>
      <c r="B116" s="130"/>
      <c r="L116" s="130"/>
      <c r="V116" s="130"/>
      <c r="AF116" s="130"/>
      <c r="AP116" s="130"/>
      <c r="AZ116" s="130"/>
      <c r="BA116" s="130"/>
      <c r="BB116" s="130"/>
      <c r="BC116" s="130"/>
      <c r="BD116" s="130"/>
      <c r="BE116" s="130"/>
      <c r="BF116" s="130"/>
      <c r="BG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430" t="str">
        <f ca="true">IF(ISBLANK('Data Summary'!A119),"",'Data Summary'!A119)</f>
        <v/>
      </c>
      <c r="B117" s="130"/>
      <c r="L117" s="130"/>
      <c r="V117" s="130"/>
      <c r="AF117" s="130"/>
      <c r="AP117" s="130"/>
      <c r="AZ117" s="130"/>
      <c r="BA117" s="130"/>
      <c r="BB117" s="130"/>
      <c r="BC117" s="130"/>
      <c r="BD117" s="130"/>
      <c r="BE117" s="130"/>
      <c r="BF117" s="130"/>
      <c r="BG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430" t="str">
        <f ca="true">IF(ISBLANK('Data Summary'!A120),"",'Data Summary'!A120)</f>
        <v/>
      </c>
      <c r="B118" s="130"/>
      <c r="L118" s="130"/>
      <c r="V118" s="130"/>
      <c r="AF118" s="130"/>
      <c r="AP118" s="130"/>
      <c r="AZ118" s="130"/>
      <c r="BA118" s="130"/>
      <c r="BB118" s="130"/>
      <c r="BC118" s="130"/>
      <c r="BD118" s="130"/>
      <c r="BE118" s="130"/>
      <c r="BF118" s="130"/>
      <c r="BG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430" t="str">
        <f ca="true">IF(ISBLANK('Data Summary'!A121),"",'Data Summary'!A121)</f>
        <v/>
      </c>
      <c r="B119" s="130"/>
      <c r="L119" s="130"/>
      <c r="V119" s="130"/>
      <c r="AF119" s="130"/>
      <c r="AP119" s="130"/>
      <c r="AZ119" s="130"/>
      <c r="BA119" s="130"/>
      <c r="BB119" s="130"/>
      <c r="BC119" s="130"/>
      <c r="BD119" s="130"/>
      <c r="BE119" s="130"/>
      <c r="BF119" s="130"/>
      <c r="BG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430" t="str">
        <f ca="true">IF(ISBLANK('Data Summary'!A122),"",'Data Summary'!A122)</f>
        <v/>
      </c>
      <c r="B120" s="130"/>
      <c r="L120" s="130"/>
      <c r="V120" s="130"/>
      <c r="AF120" s="130"/>
      <c r="AP120" s="130"/>
      <c r="AZ120" s="130"/>
      <c r="BA120" s="130"/>
      <c r="BB120" s="130"/>
      <c r="BC120" s="130"/>
      <c r="BD120" s="130"/>
      <c r="BE120" s="130"/>
      <c r="BF120" s="130"/>
      <c r="BG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430" t="str">
        <f ca="true">IF(ISBLANK('Data Summary'!A123),"",'Data Summary'!A123)</f>
        <v/>
      </c>
      <c r="B121" s="130"/>
      <c r="L121" s="130"/>
      <c r="V121" s="130"/>
      <c r="AF121" s="130"/>
      <c r="AP121" s="130"/>
      <c r="AZ121" s="130"/>
      <c r="BA121" s="130"/>
      <c r="BB121" s="130"/>
      <c r="BC121" s="130"/>
      <c r="BD121" s="130"/>
      <c r="BE121" s="130"/>
      <c r="BF121" s="130"/>
      <c r="BG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430" t="str">
        <f ca="true">IF(ISBLANK('Data Summary'!A124),"",'Data Summary'!A124)</f>
        <v/>
      </c>
      <c r="B122" s="130"/>
      <c r="L122" s="130"/>
      <c r="V122" s="130"/>
      <c r="AF122" s="130"/>
      <c r="AP122" s="130"/>
      <c r="AZ122" s="130"/>
      <c r="BA122" s="130"/>
      <c r="BB122" s="130"/>
      <c r="BC122" s="130"/>
      <c r="BD122" s="130"/>
      <c r="BE122" s="130"/>
      <c r="BF122" s="130"/>
      <c r="BG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430" t="str">
        <f ca="true">IF(ISBLANK('Data Summary'!A125),"",'Data Summary'!A125)</f>
        <v/>
      </c>
      <c r="B123" s="130"/>
      <c r="L123" s="130"/>
      <c r="V123" s="130"/>
      <c r="AF123" s="130"/>
      <c r="AP123" s="130"/>
      <c r="AZ123" s="130"/>
      <c r="BA123" s="130"/>
      <c r="BB123" s="130"/>
      <c r="BC123" s="130"/>
      <c r="BD123" s="130"/>
      <c r="BE123" s="130"/>
      <c r="BF123" s="130"/>
      <c r="BG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430" t="str">
        <f ca="true">IF(ISBLANK('Data Summary'!A126),"",'Data Summary'!A126)</f>
        <v/>
      </c>
      <c r="B124" s="130"/>
      <c r="L124" s="130"/>
      <c r="V124" s="130"/>
      <c r="AF124" s="130"/>
      <c r="AP124" s="130"/>
      <c r="AZ124" s="130"/>
      <c r="BA124" s="130"/>
      <c r="BB124" s="130"/>
      <c r="BC124" s="130"/>
      <c r="BD124" s="130"/>
      <c r="BE124" s="130"/>
      <c r="BF124" s="130"/>
      <c r="BG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430" t="str">
        <f ca="true">IF(ISBLANK('Data Summary'!A127),"",'Data Summary'!A127)</f>
        <v/>
      </c>
      <c r="B125" s="130"/>
      <c r="L125" s="130"/>
      <c r="V125" s="130"/>
      <c r="AF125" s="130"/>
      <c r="AP125" s="130"/>
      <c r="AZ125" s="130"/>
      <c r="BA125" s="130"/>
      <c r="BB125" s="130"/>
      <c r="BC125" s="130"/>
      <c r="BD125" s="130"/>
      <c r="BE125" s="130"/>
      <c r="BF125" s="130"/>
      <c r="BG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430" t="str">
        <f ca="true">IF(ISBLANK('Data Summary'!A128),"",'Data Summary'!A128)</f>
        <v/>
      </c>
      <c r="B126" s="130"/>
      <c r="L126" s="130"/>
      <c r="V126" s="130"/>
      <c r="AF126" s="130"/>
      <c r="AP126" s="130"/>
      <c r="AZ126" s="130"/>
      <c r="BA126" s="130"/>
      <c r="BB126" s="130"/>
      <c r="BC126" s="130"/>
      <c r="BD126" s="130"/>
      <c r="BE126" s="130"/>
      <c r="BF126" s="130"/>
      <c r="BG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430" t="str">
        <f ca="true">IF(ISBLANK('Data Summary'!A129),"",'Data Summary'!A129)</f>
        <v/>
      </c>
      <c r="B127" s="130"/>
      <c r="L127" s="130"/>
      <c r="V127" s="130"/>
      <c r="AF127" s="130"/>
      <c r="AP127" s="130"/>
      <c r="AZ127" s="130"/>
      <c r="BA127" s="130"/>
      <c r="BB127" s="130"/>
      <c r="BC127" s="130"/>
      <c r="BD127" s="130"/>
      <c r="BE127" s="130"/>
      <c r="BF127" s="130"/>
      <c r="BG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430" t="str">
        <f ca="true">IF(ISBLANK('Data Summary'!A130),"",'Data Summary'!A130)</f>
        <v/>
      </c>
      <c r="B128" s="130"/>
      <c r="L128" s="130"/>
      <c r="V128" s="130"/>
      <c r="AF128" s="130"/>
      <c r="AP128" s="130"/>
      <c r="AZ128" s="130"/>
      <c r="BA128" s="130"/>
      <c r="BB128" s="130"/>
      <c r="BC128" s="130"/>
      <c r="BD128" s="130"/>
      <c r="BE128" s="130"/>
      <c r="BF128" s="130"/>
      <c r="BG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430" t="str">
        <f ca="true">IF(ISBLANK('Data Summary'!A131),"",'Data Summary'!A131)</f>
        <v/>
      </c>
      <c r="B129" s="130"/>
      <c r="L129" s="130"/>
      <c r="V129" s="130"/>
      <c r="AF129" s="130"/>
      <c r="AP129" s="130"/>
      <c r="AZ129" s="130"/>
      <c r="BA129" s="130"/>
      <c r="BB129" s="130"/>
      <c r="BC129" s="130"/>
      <c r="BD129" s="130"/>
      <c r="BE129" s="130"/>
      <c r="BF129" s="130"/>
      <c r="BG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430" t="str">
        <f ca="true">IF(ISBLANK('Data Summary'!A132),"",'Data Summary'!A132)</f>
        <v/>
      </c>
      <c r="B130" s="130"/>
      <c r="L130" s="130"/>
      <c r="V130" s="130"/>
      <c r="AF130" s="130"/>
      <c r="AP130" s="130"/>
      <c r="AZ130" s="130"/>
      <c r="BA130" s="130"/>
      <c r="BB130" s="130"/>
      <c r="BC130" s="130"/>
      <c r="BD130" s="130"/>
      <c r="BE130" s="130"/>
      <c r="BF130" s="130"/>
      <c r="BG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430" t="str">
        <f ca="true">IF(ISBLANK('Data Summary'!A133),"",'Data Summary'!A133)</f>
        <v/>
      </c>
      <c r="B131" s="130"/>
      <c r="L131" s="130"/>
      <c r="V131" s="130"/>
      <c r="AF131" s="130"/>
      <c r="AP131" s="130"/>
      <c r="AZ131" s="130"/>
      <c r="BA131" s="130"/>
      <c r="BB131" s="130"/>
      <c r="BC131" s="130"/>
      <c r="BD131" s="130"/>
      <c r="BE131" s="130"/>
      <c r="BF131" s="130"/>
      <c r="BG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430" t="str">
        <f ca="true">IF(ISBLANK('Data Summary'!A134),"",'Data Summary'!A134)</f>
        <v/>
      </c>
      <c r="B132" s="130"/>
      <c r="L132" s="130"/>
      <c r="V132" s="130"/>
      <c r="AF132" s="130"/>
      <c r="AP132" s="130"/>
      <c r="AZ132" s="130"/>
      <c r="BA132" s="130"/>
      <c r="BB132" s="130"/>
      <c r="BC132" s="130"/>
      <c r="BD132" s="130"/>
      <c r="BE132" s="130"/>
      <c r="BF132" s="130"/>
      <c r="BG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430" t="str">
        <f ca="true">IF(ISBLANK('Data Summary'!A135),"",'Data Summary'!A135)</f>
        <v/>
      </c>
      <c r="B133" s="130"/>
      <c r="L133" s="130"/>
      <c r="V133" s="130"/>
      <c r="AF133" s="130"/>
      <c r="AP133" s="130"/>
      <c r="AZ133" s="130"/>
      <c r="BA133" s="130"/>
      <c r="BB133" s="130"/>
      <c r="BC133" s="130"/>
      <c r="BD133" s="130"/>
      <c r="BE133" s="130"/>
      <c r="BF133" s="130"/>
      <c r="BG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430" t="str">
        <f ca="true">IF(ISBLANK('Data Summary'!A136),"",'Data Summary'!A136)</f>
        <v/>
      </c>
      <c r="B134" s="130"/>
      <c r="L134" s="130"/>
      <c r="V134" s="130"/>
      <c r="AF134" s="130"/>
      <c r="AP134" s="130"/>
      <c r="AZ134" s="130"/>
      <c r="BA134" s="130"/>
      <c r="BB134" s="130"/>
      <c r="BC134" s="130"/>
      <c r="BD134" s="130"/>
      <c r="BE134" s="130"/>
      <c r="BF134" s="130"/>
      <c r="BG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430" t="str">
        <f ca="true">IF(ISBLANK('Data Summary'!A137),"",'Data Summary'!A137)</f>
        <v/>
      </c>
      <c r="B135" s="130"/>
      <c r="L135" s="130"/>
      <c r="V135" s="130"/>
      <c r="AF135" s="130"/>
      <c r="AP135" s="130"/>
      <c r="AZ135" s="130"/>
      <c r="BA135" s="130"/>
      <c r="BB135" s="130"/>
      <c r="BC135" s="130"/>
      <c r="BD135" s="130"/>
      <c r="BE135" s="130"/>
      <c r="BF135" s="130"/>
      <c r="BG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430" t="str">
        <f ca="true">IF(ISBLANK('Data Summary'!A138),"",'Data Summary'!A138)</f>
        <v/>
      </c>
      <c r="B136" s="130"/>
      <c r="L136" s="130"/>
      <c r="V136" s="130"/>
      <c r="AF136" s="130"/>
      <c r="AP136" s="130"/>
      <c r="AZ136" s="130"/>
      <c r="BA136" s="130"/>
      <c r="BB136" s="130"/>
      <c r="BC136" s="130"/>
      <c r="BD136" s="130"/>
      <c r="BE136" s="130"/>
      <c r="BF136" s="130"/>
      <c r="BG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430" t="str">
        <f ca="true">IF(ISBLANK('Data Summary'!A139),"",'Data Summary'!A139)</f>
        <v/>
      </c>
      <c r="B137" s="130"/>
      <c r="L137" s="130"/>
      <c r="V137" s="130"/>
      <c r="AF137" s="130"/>
      <c r="AP137" s="130"/>
      <c r="AZ137" s="130"/>
      <c r="BA137" s="130"/>
      <c r="BB137" s="130"/>
      <c r="BC137" s="130"/>
      <c r="BD137" s="130"/>
      <c r="BE137" s="130"/>
      <c r="BF137" s="130"/>
      <c r="BG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430" t="str">
        <f ca="true">IF(ISBLANK('Data Summary'!A140),"",'Data Summary'!A140)</f>
        <v/>
      </c>
      <c r="B138" s="130"/>
      <c r="L138" s="130"/>
      <c r="V138" s="130"/>
      <c r="AF138" s="130"/>
      <c r="AP138" s="130"/>
      <c r="AZ138" s="130"/>
      <c r="BA138" s="130"/>
      <c r="BB138" s="130"/>
      <c r="BC138" s="130"/>
      <c r="BD138" s="130"/>
      <c r="BE138" s="130"/>
      <c r="BF138" s="130"/>
      <c r="BG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430" t="str">
        <f ca="true">IF(ISBLANK('Data Summary'!A141),"",'Data Summary'!A141)</f>
        <v/>
      </c>
      <c r="B139" s="130"/>
      <c r="L139" s="130"/>
      <c r="V139" s="130"/>
      <c r="AF139" s="130"/>
      <c r="AP139" s="130"/>
      <c r="AZ139" s="130"/>
      <c r="BA139" s="130"/>
      <c r="BB139" s="130"/>
      <c r="BC139" s="130"/>
      <c r="BD139" s="130"/>
      <c r="BE139" s="130"/>
      <c r="BF139" s="130"/>
      <c r="BG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430" t="str">
        <f ca="true">IF(ISBLANK('Data Summary'!A142),"",'Data Summary'!A142)</f>
        <v/>
      </c>
      <c r="B140" s="130"/>
      <c r="L140" s="130"/>
      <c r="V140" s="130"/>
      <c r="AF140" s="130"/>
      <c r="AP140" s="130"/>
      <c r="AZ140" s="130"/>
      <c r="BA140" s="130"/>
      <c r="BB140" s="130"/>
      <c r="BC140" s="130"/>
      <c r="BD140" s="130"/>
      <c r="BE140" s="130"/>
      <c r="BF140" s="130"/>
      <c r="BG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430" t="str">
        <f ca="true">IF(ISBLANK('Data Summary'!A143),"",'Data Summary'!A143)</f>
        <v/>
      </c>
      <c r="B141" s="130"/>
      <c r="L141" s="130"/>
      <c r="V141" s="130"/>
      <c r="AF141" s="130"/>
      <c r="AP141" s="130"/>
      <c r="AZ141" s="130"/>
      <c r="BA141" s="130"/>
      <c r="BB141" s="130"/>
      <c r="BC141" s="130"/>
      <c r="BD141" s="130"/>
      <c r="BE141" s="130"/>
      <c r="BF141" s="130"/>
      <c r="BG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430" t="str">
        <f ca="true">IF(ISBLANK('Data Summary'!A144),"",'Data Summary'!A144)</f>
        <v/>
      </c>
      <c r="B142" s="130"/>
      <c r="L142" s="130"/>
      <c r="V142" s="130"/>
      <c r="AF142" s="130"/>
      <c r="AP142" s="130"/>
      <c r="AZ142" s="130"/>
      <c r="BA142" s="130"/>
      <c r="BB142" s="130"/>
      <c r="BC142" s="130"/>
      <c r="BD142" s="130"/>
      <c r="BE142" s="130"/>
      <c r="BF142" s="130"/>
      <c r="BG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430" t="str">
        <f ca="true">IF(ISBLANK('Data Summary'!A145),"",'Data Summary'!A145)</f>
        <v/>
      </c>
      <c r="B143" s="130"/>
      <c r="L143" s="130"/>
      <c r="V143" s="130"/>
      <c r="AF143" s="130"/>
      <c r="AP143" s="130"/>
      <c r="AZ143" s="130"/>
      <c r="BA143" s="130"/>
      <c r="BB143" s="130"/>
      <c r="BC143" s="130"/>
      <c r="BD143" s="130"/>
      <c r="BE143" s="130"/>
      <c r="BF143" s="130"/>
      <c r="BG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430" t="str">
        <f ca="true">IF(ISBLANK('Data Summary'!A146),"",'Data Summary'!A146)</f>
        <v/>
      </c>
      <c r="B144" s="130"/>
      <c r="L144" s="130"/>
      <c r="V144" s="130"/>
      <c r="AF144" s="130"/>
      <c r="AP144" s="130"/>
      <c r="AZ144" s="130"/>
      <c r="BA144" s="130"/>
      <c r="BB144" s="130"/>
      <c r="BC144" s="130"/>
      <c r="BD144" s="130"/>
      <c r="BE144" s="130"/>
      <c r="BF144" s="130"/>
      <c r="BG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430" t="str">
        <f ca="true">IF(ISBLANK('Data Summary'!A147),"",'Data Summary'!A147)</f>
        <v/>
      </c>
      <c r="B145" s="130"/>
      <c r="L145" s="130"/>
      <c r="V145" s="130"/>
      <c r="AF145" s="130"/>
      <c r="AP145" s="130"/>
      <c r="AZ145" s="130"/>
      <c r="BA145" s="130"/>
      <c r="BB145" s="130"/>
      <c r="BC145" s="130"/>
      <c r="BD145" s="130"/>
      <c r="BE145" s="130"/>
      <c r="BF145" s="130"/>
      <c r="BG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430" t="str">
        <f ca="true">IF(ISBLANK('Data Summary'!A148),"",'Data Summary'!A148)</f>
        <v/>
      </c>
      <c r="B146" s="130"/>
      <c r="L146" s="130"/>
      <c r="V146" s="130"/>
      <c r="AF146" s="130"/>
      <c r="AP146" s="130"/>
      <c r="AZ146" s="130"/>
      <c r="BA146" s="130"/>
      <c r="BB146" s="130"/>
      <c r="BC146" s="130"/>
      <c r="BD146" s="130"/>
      <c r="BE146" s="130"/>
      <c r="BF146" s="130"/>
      <c r="BG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430" t="str">
        <f ca="true">IF(ISBLANK('Data Summary'!A149),"",'Data Summary'!A149)</f>
        <v/>
      </c>
      <c r="B147" s="130"/>
      <c r="L147" s="130"/>
      <c r="V147" s="130"/>
      <c r="AF147" s="130"/>
      <c r="AP147" s="130"/>
      <c r="AZ147" s="130"/>
      <c r="BA147" s="130"/>
      <c r="BB147" s="130"/>
      <c r="BC147" s="130"/>
      <c r="BD147" s="130"/>
      <c r="BE147" s="130"/>
      <c r="BF147" s="130"/>
      <c r="BG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430" t="str">
        <f ca="true">IF(ISBLANK('Data Summary'!A150),"",'Data Summary'!A150)</f>
        <v/>
      </c>
      <c r="B148" s="130"/>
      <c r="L148" s="130"/>
      <c r="V148" s="130"/>
      <c r="AF148" s="130"/>
      <c r="AP148" s="130"/>
      <c r="AZ148" s="130"/>
      <c r="BA148" s="130"/>
      <c r="BB148" s="130"/>
      <c r="BC148" s="130"/>
      <c r="BD148" s="130"/>
      <c r="BE148" s="130"/>
      <c r="BF148" s="130"/>
      <c r="BG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430" t="str">
        <f ca="true">IF(ISBLANK('Data Summary'!A151),"",'Data Summary'!A151)</f>
        <v/>
      </c>
      <c r="B149" s="130"/>
      <c r="L149" s="130"/>
      <c r="V149" s="130"/>
      <c r="AF149" s="130"/>
      <c r="AP149" s="130"/>
      <c r="AZ149" s="130"/>
      <c r="BA149" s="130"/>
      <c r="BB149" s="130"/>
      <c r="BC149" s="130"/>
      <c r="BD149" s="130"/>
      <c r="BE149" s="130"/>
      <c r="BF149" s="130"/>
      <c r="BG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430" t="str">
        <f ca="true">IF(ISBLANK('Data Summary'!A152),"",'Data Summary'!A152)</f>
        <v/>
      </c>
      <c r="B150" s="130"/>
      <c r="L150" s="130"/>
      <c r="V150" s="130"/>
      <c r="AF150" s="130"/>
      <c r="AP150" s="130"/>
      <c r="AZ150" s="130"/>
      <c r="BA150" s="130"/>
      <c r="BB150" s="130"/>
      <c r="BC150" s="130"/>
      <c r="BD150" s="130"/>
      <c r="BE150" s="130"/>
      <c r="BF150" s="130"/>
      <c r="BG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430" t="str">
        <f ca="true">IF(ISBLANK('Data Summary'!A153),"",'Data Summary'!A153)</f>
        <v/>
      </c>
      <c r="B151" s="130"/>
      <c r="L151" s="130"/>
      <c r="V151" s="130"/>
      <c r="AF151" s="130"/>
      <c r="AP151" s="130"/>
      <c r="AZ151" s="130"/>
      <c r="BA151" s="130"/>
      <c r="BB151" s="130"/>
      <c r="BC151" s="130"/>
      <c r="BD151" s="130"/>
      <c r="BE151" s="130"/>
      <c r="BF151" s="130"/>
      <c r="BG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424"/>
      <c r="B152" s="130"/>
      <c r="L152" s="130"/>
      <c r="V152" s="130"/>
      <c r="AF152" s="130"/>
      <c r="AP152" s="130"/>
      <c r="AZ152" s="130"/>
      <c r="BA152" s="130"/>
      <c r="BB152" s="130"/>
      <c r="BC152" s="130"/>
      <c r="BD152" s="130"/>
      <c r="BE152" s="130"/>
      <c r="BF152" s="130"/>
      <c r="BG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424"/>
      <c r="B153" s="130"/>
      <c r="L153" s="130"/>
      <c r="V153" s="130"/>
      <c r="AF153" s="130"/>
      <c r="AP153" s="130"/>
      <c r="AZ153" s="130"/>
      <c r="BA153" s="130"/>
      <c r="BB153" s="130"/>
      <c r="BC153" s="130"/>
      <c r="BD153" s="130"/>
      <c r="BE153" s="130"/>
      <c r="BF153" s="130"/>
      <c r="BG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424"/>
      <c r="B154" s="130"/>
      <c r="L154" s="130"/>
      <c r="V154" s="130"/>
      <c r="AF154" s="130"/>
      <c r="AP154" s="130"/>
      <c r="AZ154" s="130"/>
      <c r="BA154" s="130"/>
      <c r="BB154" s="130"/>
      <c r="BC154" s="130"/>
      <c r="BD154" s="130"/>
      <c r="BE154" s="130"/>
      <c r="BF154" s="130"/>
      <c r="BG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424"/>
      <c r="B155" s="130"/>
      <c r="L155" s="130"/>
      <c r="V155" s="130"/>
      <c r="AF155" s="130"/>
      <c r="AP155" s="130"/>
      <c r="AZ155" s="130"/>
      <c r="BA155" s="130"/>
      <c r="BB155" s="130"/>
      <c r="BC155" s="130"/>
      <c r="BD155" s="130"/>
      <c r="BE155" s="130"/>
      <c r="BF155" s="130"/>
      <c r="BG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424"/>
      <c r="B156" s="130"/>
      <c r="L156" s="130"/>
      <c r="V156" s="130"/>
      <c r="AF156" s="130"/>
      <c r="AP156" s="130"/>
      <c r="AZ156" s="130"/>
      <c r="BA156" s="130"/>
      <c r="BB156" s="130"/>
      <c r="BC156" s="130"/>
      <c r="BD156" s="130"/>
      <c r="BE156" s="130"/>
      <c r="BF156" s="130"/>
      <c r="BG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424"/>
      <c r="B157" s="130"/>
      <c r="L157" s="130"/>
      <c r="V157" s="130"/>
      <c r="AF157" s="130"/>
      <c r="AP157" s="130"/>
      <c r="AZ157" s="130"/>
      <c r="BA157" s="130"/>
      <c r="BB157" s="130"/>
      <c r="BC157" s="130"/>
      <c r="BD157" s="130"/>
      <c r="BE157" s="130"/>
      <c r="BF157" s="130"/>
      <c r="BG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424"/>
      <c r="B158" s="130"/>
      <c r="L158" s="130"/>
      <c r="V158" s="130"/>
      <c r="AF158" s="130"/>
      <c r="AP158" s="130"/>
      <c r="AZ158" s="130"/>
      <c r="BA158" s="130"/>
      <c r="BB158" s="130"/>
      <c r="BC158" s="130"/>
      <c r="BD158" s="130"/>
      <c r="BE158" s="130"/>
      <c r="BF158" s="130"/>
      <c r="BG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424"/>
      <c r="B159" s="130"/>
      <c r="L159" s="130"/>
      <c r="V159" s="130"/>
      <c r="AF159" s="130"/>
      <c r="AP159" s="130"/>
      <c r="AZ159" s="130"/>
      <c r="BA159" s="130"/>
      <c r="BB159" s="130"/>
      <c r="BC159" s="130"/>
      <c r="BD159" s="130"/>
      <c r="BE159" s="130"/>
      <c r="BF159" s="130"/>
      <c r="BG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424"/>
      <c r="B160" s="130"/>
      <c r="L160" s="130"/>
      <c r="V160" s="130"/>
      <c r="AF160" s="130"/>
      <c r="AP160" s="130"/>
      <c r="AZ160" s="130"/>
      <c r="BA160" s="130"/>
      <c r="BB160" s="130"/>
      <c r="BC160" s="130"/>
      <c r="BD160" s="130"/>
      <c r="BE160" s="130"/>
      <c r="BF160" s="130"/>
      <c r="BG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424"/>
      <c r="B161" s="130"/>
      <c r="L161" s="130"/>
      <c r="V161" s="130"/>
      <c r="AF161" s="130"/>
      <c r="AP161" s="130"/>
      <c r="AZ161" s="130"/>
      <c r="BA161" s="130"/>
      <c r="BB161" s="130"/>
      <c r="BC161" s="130"/>
      <c r="BD161" s="130"/>
      <c r="BE161" s="130"/>
      <c r="BF161" s="130"/>
      <c r="BG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424"/>
      <c r="B162" s="130"/>
      <c r="L162" s="130"/>
      <c r="V162" s="130"/>
      <c r="AF162" s="130"/>
      <c r="AP162" s="130"/>
      <c r="AZ162" s="130"/>
      <c r="BA162" s="130"/>
      <c r="BB162" s="130"/>
      <c r="BC162" s="130"/>
      <c r="BD162" s="130"/>
      <c r="BE162" s="130"/>
      <c r="BF162" s="130"/>
      <c r="BG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424"/>
      <c r="B163" s="130"/>
      <c r="L163" s="130"/>
      <c r="V163" s="130"/>
      <c r="AF163" s="130"/>
      <c r="AP163" s="130"/>
      <c r="AZ163" s="130"/>
      <c r="BA163" s="130"/>
      <c r="BB163" s="130"/>
      <c r="BC163" s="130"/>
      <c r="BD163" s="130"/>
      <c r="BE163" s="130"/>
      <c r="BF163" s="130"/>
      <c r="BG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424"/>
      <c r="B164" s="130"/>
      <c r="L164" s="130"/>
      <c r="V164" s="130"/>
      <c r="AF164" s="130"/>
      <c r="AP164" s="130"/>
      <c r="AZ164" s="130"/>
      <c r="BA164" s="130"/>
      <c r="BB164" s="130"/>
      <c r="BC164" s="130"/>
      <c r="BD164" s="130"/>
      <c r="BE164" s="130"/>
      <c r="BF164" s="130"/>
      <c r="BG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424"/>
      <c r="B165" s="130"/>
      <c r="L165" s="130"/>
      <c r="V165" s="130"/>
      <c r="AF165" s="130"/>
      <c r="AP165" s="130"/>
      <c r="AZ165" s="130"/>
      <c r="BA165" s="130"/>
      <c r="BB165" s="130"/>
      <c r="BC165" s="130"/>
      <c r="BD165" s="130"/>
      <c r="BE165" s="130"/>
      <c r="BF165" s="130"/>
      <c r="BG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424"/>
      <c r="B166" s="130"/>
      <c r="L166" s="130"/>
      <c r="V166" s="130"/>
      <c r="AF166" s="130"/>
      <c r="AP166" s="130"/>
      <c r="AZ166" s="130"/>
      <c r="BA166" s="130"/>
      <c r="BB166" s="130"/>
      <c r="BC166" s="130"/>
      <c r="BD166" s="130"/>
      <c r="BE166" s="130"/>
      <c r="BF166" s="130"/>
      <c r="BG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424"/>
      <c r="B167" s="130"/>
      <c r="L167" s="130"/>
      <c r="V167" s="130"/>
      <c r="AF167" s="130"/>
      <c r="AP167" s="130"/>
      <c r="AZ167" s="130"/>
      <c r="BA167" s="130"/>
      <c r="BB167" s="130"/>
      <c r="BC167" s="130"/>
      <c r="BD167" s="130"/>
      <c r="BE167" s="130"/>
      <c r="BF167" s="130"/>
      <c r="BG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424"/>
      <c r="B168" s="130"/>
      <c r="L168" s="130"/>
      <c r="V168" s="130"/>
      <c r="AF168" s="130"/>
      <c r="AP168" s="130"/>
      <c r="AZ168" s="130"/>
      <c r="BA168" s="130"/>
      <c r="BB168" s="130"/>
      <c r="BC168" s="130"/>
      <c r="BD168" s="130"/>
      <c r="BE168" s="130"/>
      <c r="BF168" s="130"/>
      <c r="BG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424"/>
      <c r="B169" s="130"/>
      <c r="L169" s="130"/>
      <c r="V169" s="130"/>
      <c r="AF169" s="130"/>
      <c r="AP169" s="130"/>
      <c r="AZ169" s="130"/>
      <c r="BA169" s="130"/>
      <c r="BB169" s="130"/>
      <c r="BC169" s="130"/>
      <c r="BD169" s="130"/>
      <c r="BE169" s="130"/>
      <c r="BF169" s="130"/>
      <c r="BG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424"/>
      <c r="B170" s="130"/>
      <c r="L170" s="130"/>
      <c r="V170" s="130"/>
      <c r="AF170" s="130"/>
      <c r="AP170" s="130"/>
      <c r="AZ170" s="130"/>
      <c r="BA170" s="130"/>
      <c r="BB170" s="130"/>
      <c r="BC170" s="130"/>
      <c r="BD170" s="130"/>
      <c r="BE170" s="130"/>
      <c r="BF170" s="130"/>
      <c r="BG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424"/>
      <c r="B171" s="130"/>
      <c r="L171" s="130"/>
      <c r="V171" s="130"/>
      <c r="AF171" s="130"/>
      <c r="AP171" s="130"/>
      <c r="AZ171" s="130"/>
      <c r="BA171" s="130"/>
      <c r="BB171" s="130"/>
      <c r="BC171" s="130"/>
      <c r="BD171" s="130"/>
      <c r="BE171" s="130"/>
      <c r="BF171" s="130"/>
      <c r="BG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424"/>
      <c r="B172" s="130"/>
      <c r="L172" s="130"/>
      <c r="V172" s="130"/>
      <c r="AF172" s="130"/>
      <c r="AP172" s="130"/>
      <c r="AZ172" s="130"/>
      <c r="BA172" s="130"/>
      <c r="BB172" s="130"/>
      <c r="BC172" s="130"/>
      <c r="BD172" s="130"/>
      <c r="BE172" s="130"/>
      <c r="BF172" s="130"/>
      <c r="BG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424"/>
      <c r="B173" s="130"/>
      <c r="L173" s="130"/>
      <c r="V173" s="130"/>
      <c r="AF173" s="130"/>
      <c r="AP173" s="130"/>
      <c r="AZ173" s="130"/>
      <c r="BA173" s="130"/>
      <c r="BB173" s="130"/>
      <c r="BC173" s="130"/>
      <c r="BD173" s="130"/>
      <c r="BE173" s="130"/>
      <c r="BF173" s="130"/>
      <c r="BG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424"/>
      <c r="B174" s="130"/>
      <c r="L174" s="130"/>
      <c r="V174" s="130"/>
      <c r="AF174" s="130"/>
      <c r="AP174" s="130"/>
      <c r="AZ174" s="130"/>
      <c r="BA174" s="130"/>
      <c r="BB174" s="130"/>
      <c r="BC174" s="130"/>
      <c r="BD174" s="130"/>
      <c r="BE174" s="130"/>
      <c r="BF174" s="130"/>
      <c r="BG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424"/>
      <c r="B175" s="130"/>
      <c r="L175" s="130"/>
      <c r="V175" s="130"/>
      <c r="AF175" s="130"/>
      <c r="AP175" s="130"/>
      <c r="AZ175" s="130"/>
      <c r="BA175" s="130"/>
      <c r="BB175" s="130"/>
      <c r="BC175" s="130"/>
      <c r="BD175" s="130"/>
      <c r="BE175" s="130"/>
      <c r="BF175" s="130"/>
      <c r="BG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424"/>
      <c r="B176" s="130"/>
      <c r="L176" s="130"/>
      <c r="V176" s="130"/>
      <c r="AF176" s="130"/>
      <c r="AP176" s="130"/>
      <c r="AZ176" s="130"/>
      <c r="BA176" s="130"/>
      <c r="BB176" s="130"/>
      <c r="BC176" s="130"/>
      <c r="BD176" s="130"/>
      <c r="BE176" s="130"/>
      <c r="BF176" s="130"/>
      <c r="BG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424"/>
      <c r="B177" s="130"/>
      <c r="L177" s="130"/>
      <c r="V177" s="130"/>
      <c r="AF177" s="130"/>
      <c r="AP177" s="130"/>
      <c r="AZ177" s="130"/>
      <c r="BA177" s="130"/>
      <c r="BB177" s="130"/>
      <c r="BC177" s="130"/>
      <c r="BD177" s="130"/>
      <c r="BE177" s="130"/>
      <c r="BF177" s="130"/>
      <c r="BG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424"/>
      <c r="B178" s="130"/>
      <c r="L178" s="130"/>
      <c r="V178" s="130"/>
      <c r="AF178" s="130"/>
      <c r="AP178" s="130"/>
      <c r="AZ178" s="130"/>
      <c r="BA178" s="130"/>
      <c r="BB178" s="130"/>
      <c r="BC178" s="130"/>
      <c r="BD178" s="130"/>
      <c r="BE178" s="130"/>
      <c r="BF178" s="130"/>
      <c r="BG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424"/>
      <c r="B179" s="130"/>
      <c r="L179" s="130"/>
      <c r="V179" s="130"/>
      <c r="AF179" s="130"/>
      <c r="AP179" s="130"/>
      <c r="AZ179" s="130"/>
      <c r="BA179" s="130"/>
      <c r="BB179" s="130"/>
      <c r="BC179" s="130"/>
      <c r="BD179" s="130"/>
      <c r="BE179" s="130"/>
      <c r="BF179" s="130"/>
      <c r="BG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424"/>
      <c r="B180" s="130"/>
      <c r="L180" s="130"/>
      <c r="V180" s="130"/>
      <c r="AF180" s="130"/>
      <c r="AP180" s="130"/>
      <c r="AZ180" s="130"/>
      <c r="BA180" s="130"/>
      <c r="BB180" s="130"/>
      <c r="BC180" s="130"/>
      <c r="BD180" s="130"/>
      <c r="BE180" s="130"/>
      <c r="BF180" s="130"/>
      <c r="BG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424"/>
      <c r="B181" s="130"/>
      <c r="L181" s="130"/>
      <c r="V181" s="130"/>
      <c r="AF181" s="130"/>
      <c r="AP181" s="130"/>
      <c r="AZ181" s="130"/>
      <c r="BA181" s="130"/>
      <c r="BB181" s="130"/>
      <c r="BC181" s="130"/>
      <c r="BD181" s="130"/>
      <c r="BE181" s="130"/>
      <c r="BF181" s="130"/>
      <c r="BG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424"/>
      <c r="B182" s="130"/>
      <c r="L182" s="130"/>
      <c r="V182" s="130"/>
      <c r="AF182" s="130"/>
      <c r="AP182" s="130"/>
      <c r="AZ182" s="130"/>
      <c r="BA182" s="130"/>
      <c r="BB182" s="130"/>
      <c r="BC182" s="130"/>
      <c r="BD182" s="130"/>
      <c r="BE182" s="130"/>
      <c r="BF182" s="130"/>
      <c r="BG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424"/>
      <c r="B183" s="130"/>
      <c r="L183" s="130"/>
      <c r="V183" s="130"/>
      <c r="AF183" s="130"/>
      <c r="AP183" s="130"/>
      <c r="AZ183" s="130"/>
      <c r="BA183" s="130"/>
      <c r="BB183" s="130"/>
      <c r="BC183" s="130"/>
      <c r="BD183" s="130"/>
      <c r="BE183" s="130"/>
      <c r="BF183" s="130"/>
      <c r="BG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424"/>
      <c r="B184" s="130"/>
      <c r="L184" s="130"/>
      <c r="V184" s="130"/>
      <c r="AF184" s="130"/>
      <c r="AP184" s="130"/>
      <c r="AZ184" s="130"/>
      <c r="BA184" s="130"/>
      <c r="BB184" s="130"/>
      <c r="BC184" s="130"/>
      <c r="BD184" s="130"/>
      <c r="BE184" s="130"/>
      <c r="BF184" s="130"/>
      <c r="BG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424"/>
      <c r="B185" s="130"/>
      <c r="L185" s="130"/>
      <c r="V185" s="130"/>
      <c r="AF185" s="130"/>
      <c r="AP185" s="130"/>
      <c r="AZ185" s="130"/>
      <c r="BA185" s="130"/>
      <c r="BB185" s="130"/>
      <c r="BC185" s="130"/>
      <c r="BD185" s="130"/>
      <c r="BE185" s="130"/>
      <c r="BF185" s="130"/>
      <c r="BG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424"/>
      <c r="B186" s="130"/>
      <c r="L186" s="130"/>
      <c r="V186" s="130"/>
      <c r="AF186" s="130"/>
      <c r="AP186" s="130"/>
      <c r="AZ186" s="130"/>
      <c r="BA186" s="130"/>
      <c r="BB186" s="130"/>
      <c r="BC186" s="130"/>
      <c r="BD186" s="130"/>
      <c r="BE186" s="130"/>
      <c r="BF186" s="130"/>
      <c r="BG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424"/>
      <c r="B187" s="130"/>
      <c r="L187" s="130"/>
      <c r="V187" s="130"/>
      <c r="AF187" s="130"/>
      <c r="AP187" s="130"/>
      <c r="AZ187" s="130"/>
      <c r="BA187" s="130"/>
      <c r="BB187" s="130"/>
      <c r="BC187" s="130"/>
      <c r="BD187" s="130"/>
      <c r="BE187" s="130"/>
      <c r="BF187" s="130"/>
      <c r="BG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424"/>
      <c r="B188" s="130"/>
      <c r="L188" s="130"/>
      <c r="V188" s="130"/>
      <c r="AF188" s="130"/>
      <c r="AP188" s="130"/>
      <c r="AZ188" s="130"/>
      <c r="BA188" s="130"/>
      <c r="BB188" s="130"/>
      <c r="BC188" s="130"/>
      <c r="BD188" s="130"/>
      <c r="BE188" s="130"/>
      <c r="BF188" s="130"/>
      <c r="BG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424"/>
      <c r="B189" s="130"/>
      <c r="L189" s="130"/>
      <c r="V189" s="130"/>
      <c r="AF189" s="130"/>
      <c r="AP189" s="130"/>
      <c r="AZ189" s="130"/>
      <c r="BA189" s="130"/>
      <c r="BB189" s="130"/>
      <c r="BC189" s="130"/>
      <c r="BD189" s="130"/>
      <c r="BE189" s="130"/>
      <c r="BF189" s="130"/>
      <c r="BG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424"/>
      <c r="B190" s="130"/>
      <c r="L190" s="130"/>
      <c r="V190" s="130"/>
      <c r="AF190" s="130"/>
      <c r="AP190" s="130"/>
      <c r="AZ190" s="130"/>
      <c r="BA190" s="130"/>
      <c r="BB190" s="130"/>
      <c r="BC190" s="130"/>
      <c r="BD190" s="130"/>
      <c r="BE190" s="130"/>
      <c r="BF190" s="130"/>
      <c r="BG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424"/>
      <c r="B191" s="130"/>
      <c r="L191" s="130"/>
      <c r="V191" s="130"/>
      <c r="AF191" s="130"/>
      <c r="AP191" s="130"/>
      <c r="AZ191" s="130"/>
      <c r="BA191" s="130"/>
      <c r="BB191" s="130"/>
      <c r="BC191" s="130"/>
      <c r="BD191" s="130"/>
      <c r="BE191" s="130"/>
      <c r="BF191" s="130"/>
      <c r="BG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424"/>
      <c r="B192" s="130"/>
      <c r="L192" s="130"/>
      <c r="V192" s="130"/>
      <c r="AF192" s="130"/>
      <c r="AP192" s="130"/>
      <c r="AZ192" s="130"/>
      <c r="BA192" s="130"/>
      <c r="BB192" s="130"/>
      <c r="BC192" s="130"/>
      <c r="BD192" s="130"/>
      <c r="BE192" s="130"/>
      <c r="BF192" s="130"/>
      <c r="BG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424"/>
      <c r="B193" s="130"/>
      <c r="L193" s="130"/>
      <c r="V193" s="130"/>
      <c r="AF193" s="130"/>
      <c r="AP193" s="130"/>
      <c r="AZ193" s="130"/>
      <c r="BA193" s="130"/>
      <c r="BB193" s="130"/>
      <c r="BC193" s="130"/>
      <c r="BD193" s="130"/>
      <c r="BE193" s="130"/>
      <c r="BF193" s="130"/>
      <c r="BG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424"/>
      <c r="B194" s="130"/>
      <c r="L194" s="130"/>
      <c r="V194" s="130"/>
      <c r="AF194" s="130"/>
      <c r="AP194" s="130"/>
      <c r="AZ194" s="130"/>
      <c r="BA194" s="130"/>
      <c r="BB194" s="130"/>
      <c r="BC194" s="130"/>
      <c r="BD194" s="130"/>
      <c r="BE194" s="130"/>
      <c r="BF194" s="130"/>
      <c r="BG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424"/>
      <c r="B195" s="130"/>
      <c r="L195" s="130"/>
      <c r="V195" s="130"/>
      <c r="AF195" s="130"/>
      <c r="AP195" s="130"/>
      <c r="AZ195" s="130"/>
      <c r="BA195" s="130"/>
      <c r="BB195" s="130"/>
      <c r="BC195" s="130"/>
      <c r="BD195" s="130"/>
      <c r="BE195" s="130"/>
      <c r="BF195" s="130"/>
      <c r="BG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424"/>
      <c r="B196" s="130"/>
      <c r="L196" s="130"/>
      <c r="V196" s="130"/>
      <c r="AF196" s="130"/>
      <c r="AP196" s="130"/>
      <c r="AZ196" s="130"/>
      <c r="BA196" s="130"/>
      <c r="BB196" s="130"/>
      <c r="BC196" s="130"/>
      <c r="BD196" s="130"/>
      <c r="BE196" s="130"/>
      <c r="BF196" s="130"/>
      <c r="BG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424"/>
      <c r="B197" s="130"/>
      <c r="L197" s="130"/>
      <c r="V197" s="130"/>
      <c r="AF197" s="130"/>
      <c r="AP197" s="130"/>
      <c r="AZ197" s="130"/>
      <c r="BA197" s="130"/>
      <c r="BB197" s="130"/>
      <c r="BC197" s="130"/>
      <c r="BD197" s="130"/>
      <c r="BE197" s="130"/>
      <c r="BF197" s="130"/>
      <c r="BG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424"/>
      <c r="B198" s="130"/>
      <c r="L198" s="130"/>
      <c r="V198" s="130"/>
      <c r="AF198" s="130"/>
      <c r="AP198" s="130"/>
      <c r="AZ198" s="130"/>
      <c r="BA198" s="130"/>
      <c r="BB198" s="130"/>
      <c r="BC198" s="130"/>
      <c r="BD198" s="130"/>
      <c r="BE198" s="130"/>
      <c r="BF198" s="130"/>
      <c r="BG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424"/>
      <c r="B199" s="130"/>
      <c r="L199" s="130"/>
      <c r="V199" s="130"/>
      <c r="AF199" s="130"/>
      <c r="AP199" s="130"/>
      <c r="AZ199" s="130"/>
      <c r="BA199" s="130"/>
      <c r="BB199" s="130"/>
      <c r="BC199" s="130"/>
      <c r="BD199" s="130"/>
      <c r="BE199" s="130"/>
      <c r="BF199" s="130"/>
      <c r="BG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424"/>
      <c r="B200" s="130"/>
      <c r="L200" s="130"/>
      <c r="V200" s="130"/>
      <c r="AF200" s="130"/>
      <c r="AP200" s="130"/>
      <c r="AZ200" s="130"/>
      <c r="BA200" s="130"/>
      <c r="BB200" s="130"/>
      <c r="BC200" s="130"/>
      <c r="BD200" s="130"/>
      <c r="BE200" s="130"/>
      <c r="BF200" s="130"/>
      <c r="BG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424"/>
      <c r="B201" s="130"/>
      <c r="L201" s="130"/>
      <c r="V201" s="130"/>
      <c r="AF201" s="130"/>
      <c r="AP201" s="130"/>
      <c r="AZ201" s="130"/>
      <c r="BA201" s="130"/>
      <c r="BB201" s="130"/>
      <c r="BC201" s="130"/>
      <c r="BD201" s="130"/>
      <c r="BE201" s="130"/>
      <c r="BF201" s="130"/>
      <c r="BG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424"/>
      <c r="B202" s="130"/>
      <c r="L202" s="130"/>
      <c r="V202" s="130"/>
      <c r="AF202" s="130"/>
      <c r="AP202" s="130"/>
      <c r="AZ202" s="130"/>
      <c r="BA202" s="130"/>
      <c r="BB202" s="130"/>
      <c r="BC202" s="130"/>
      <c r="BD202" s="130"/>
      <c r="BE202" s="130"/>
      <c r="BF202" s="130"/>
      <c r="BG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424"/>
      <c r="B203" s="130"/>
      <c r="L203" s="130"/>
      <c r="V203" s="130"/>
      <c r="AF203" s="130"/>
      <c r="AP203" s="130"/>
      <c r="AZ203" s="130"/>
      <c r="BA203" s="130"/>
      <c r="BB203" s="130"/>
      <c r="BC203" s="130"/>
      <c r="BD203" s="130"/>
      <c r="BE203" s="130"/>
      <c r="BF203" s="130"/>
      <c r="BG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424"/>
      <c r="B204" s="130"/>
      <c r="L204" s="130"/>
      <c r="V204" s="130"/>
      <c r="AF204" s="130"/>
      <c r="AP204" s="130"/>
      <c r="AZ204" s="130"/>
      <c r="BA204" s="130"/>
      <c r="BB204" s="130"/>
      <c r="BC204" s="130"/>
      <c r="BD204" s="130"/>
      <c r="BE204" s="130"/>
      <c r="BF204" s="130"/>
      <c r="BG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424"/>
      <c r="B205" s="130"/>
      <c r="L205" s="130"/>
      <c r="V205" s="130"/>
      <c r="AF205" s="130"/>
      <c r="AP205" s="130"/>
      <c r="AZ205" s="130"/>
      <c r="BA205" s="130"/>
      <c r="BB205" s="130"/>
      <c r="BC205" s="130"/>
      <c r="BD205" s="130"/>
      <c r="BE205" s="130"/>
      <c r="BF205" s="130"/>
      <c r="BG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424"/>
      <c r="B206" s="130"/>
      <c r="L206" s="130"/>
      <c r="V206" s="130"/>
      <c r="AF206" s="130"/>
      <c r="AP206" s="130"/>
      <c r="AZ206" s="130"/>
      <c r="BA206" s="130"/>
      <c r="BB206" s="130"/>
      <c r="BC206" s="130"/>
      <c r="BD206" s="130"/>
      <c r="BE206" s="130"/>
      <c r="BF206" s="130"/>
      <c r="BG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424"/>
      <c r="B207" s="130"/>
      <c r="L207" s="130"/>
      <c r="V207" s="130"/>
      <c r="AF207" s="130"/>
      <c r="AP207" s="130"/>
      <c r="AZ207" s="130"/>
      <c r="BA207" s="130"/>
      <c r="BB207" s="130"/>
      <c r="BC207" s="130"/>
      <c r="BD207" s="130"/>
      <c r="BE207" s="130"/>
      <c r="BF207" s="130"/>
      <c r="BG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424"/>
      <c r="B208" s="130"/>
      <c r="L208" s="130"/>
      <c r="V208" s="130"/>
      <c r="AF208" s="130"/>
      <c r="AP208" s="130"/>
      <c r="AZ208" s="130"/>
      <c r="BA208" s="130"/>
      <c r="BB208" s="130"/>
      <c r="BC208" s="130"/>
      <c r="BD208" s="130"/>
      <c r="BE208" s="130"/>
      <c r="BF208" s="130"/>
      <c r="BG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424"/>
      <c r="B209" s="130"/>
      <c r="L209" s="130"/>
      <c r="V209" s="130"/>
      <c r="AF209" s="130"/>
      <c r="AP209" s="130"/>
      <c r="AZ209" s="130"/>
      <c r="BA209" s="130"/>
      <c r="BB209" s="130"/>
      <c r="BC209" s="130"/>
      <c r="BD209" s="130"/>
      <c r="BE209" s="130"/>
      <c r="BF209" s="130"/>
      <c r="BG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424"/>
      <c r="B210" s="130"/>
      <c r="L210" s="130"/>
      <c r="V210" s="130"/>
      <c r="AF210" s="130"/>
      <c r="AP210" s="130"/>
      <c r="AZ210" s="130"/>
      <c r="BA210" s="130"/>
      <c r="BB210" s="130"/>
      <c r="BC210" s="130"/>
      <c r="BD210" s="130"/>
      <c r="BE210" s="130"/>
      <c r="BF210" s="130"/>
      <c r="BG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424"/>
      <c r="B211" s="130"/>
      <c r="L211" s="130"/>
      <c r="V211" s="130"/>
      <c r="AF211" s="130"/>
      <c r="AP211" s="130"/>
      <c r="AZ211" s="130"/>
      <c r="BA211" s="130"/>
      <c r="BB211" s="130"/>
      <c r="BC211" s="130"/>
      <c r="BD211" s="130"/>
      <c r="BE211" s="130"/>
      <c r="BF211" s="130"/>
      <c r="BG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424"/>
      <c r="B212" s="130"/>
      <c r="L212" s="130"/>
      <c r="V212" s="130"/>
      <c r="AF212" s="130"/>
      <c r="AP212" s="130"/>
      <c r="AZ212" s="130"/>
      <c r="BA212" s="130"/>
      <c r="BB212" s="130"/>
      <c r="BC212" s="130"/>
      <c r="BD212" s="130"/>
      <c r="BE212" s="130"/>
      <c r="BF212" s="130"/>
      <c r="BG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424"/>
      <c r="B213" s="130"/>
      <c r="L213" s="130"/>
      <c r="V213" s="130"/>
      <c r="AF213" s="130"/>
      <c r="AP213" s="130"/>
      <c r="AZ213" s="130"/>
      <c r="BA213" s="130"/>
      <c r="BB213" s="130"/>
      <c r="BC213" s="130"/>
      <c r="BD213" s="130"/>
      <c r="BE213" s="130"/>
      <c r="BF213" s="130"/>
      <c r="BG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424"/>
      <c r="B214" s="130"/>
      <c r="L214" s="130"/>
      <c r="V214" s="130"/>
      <c r="AF214" s="130"/>
      <c r="AP214" s="130"/>
      <c r="AZ214" s="130"/>
      <c r="BA214" s="130"/>
      <c r="BB214" s="130"/>
      <c r="BC214" s="130"/>
      <c r="BD214" s="130"/>
      <c r="BE214" s="130"/>
      <c r="BF214" s="130"/>
      <c r="BG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424"/>
      <c r="B215" s="130"/>
      <c r="L215" s="130"/>
      <c r="V215" s="130"/>
      <c r="AF215" s="130"/>
      <c r="AP215" s="130"/>
      <c r="AZ215" s="130"/>
      <c r="BA215" s="130"/>
      <c r="BB215" s="130"/>
      <c r="BC215" s="130"/>
      <c r="BD215" s="130"/>
      <c r="BE215" s="130"/>
      <c r="BF215" s="130"/>
      <c r="BG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424"/>
      <c r="B216" s="130"/>
      <c r="L216" s="130"/>
      <c r="V216" s="130"/>
      <c r="AF216" s="130"/>
      <c r="AP216" s="130"/>
      <c r="AZ216" s="130"/>
      <c r="BA216" s="130"/>
      <c r="BB216" s="130"/>
      <c r="BC216" s="130"/>
      <c r="BD216" s="130"/>
      <c r="BE216" s="130"/>
      <c r="BF216" s="130"/>
      <c r="BG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424"/>
      <c r="B217" s="130"/>
      <c r="L217" s="130"/>
      <c r="V217" s="130"/>
      <c r="AF217" s="130"/>
      <c r="AP217" s="130"/>
      <c r="AZ217" s="130"/>
      <c r="BA217" s="130"/>
      <c r="BB217" s="130"/>
      <c r="BC217" s="130"/>
      <c r="BD217" s="130"/>
      <c r="BE217" s="130"/>
      <c r="BF217" s="130"/>
      <c r="BG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424"/>
      <c r="B218" s="130"/>
      <c r="L218" s="130"/>
      <c r="V218" s="130"/>
      <c r="AF218" s="130"/>
      <c r="AP218" s="130"/>
      <c r="AZ218" s="130"/>
      <c r="BA218" s="130"/>
      <c r="BB218" s="130"/>
      <c r="BC218" s="130"/>
      <c r="BD218" s="130"/>
      <c r="BE218" s="130"/>
      <c r="BF218" s="130"/>
      <c r="BG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424"/>
      <c r="B219" s="130"/>
      <c r="L219" s="130"/>
      <c r="V219" s="130"/>
      <c r="AF219" s="130"/>
      <c r="AP219" s="130"/>
      <c r="AZ219" s="130"/>
      <c r="BA219" s="130"/>
      <c r="BB219" s="130"/>
      <c r="BC219" s="130"/>
      <c r="BD219" s="130"/>
      <c r="BE219" s="130"/>
      <c r="BF219" s="130"/>
      <c r="BG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424"/>
      <c r="B220" s="130"/>
      <c r="L220" s="130"/>
      <c r="V220" s="130"/>
      <c r="AF220" s="130"/>
      <c r="AP220" s="130"/>
      <c r="AZ220" s="130"/>
      <c r="BA220" s="130"/>
      <c r="BB220" s="130"/>
      <c r="BC220" s="130"/>
      <c r="BD220" s="130"/>
      <c r="BE220" s="130"/>
      <c r="BF220" s="130"/>
      <c r="BG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424"/>
      <c r="B221" s="130"/>
      <c r="L221" s="130"/>
      <c r="V221" s="130"/>
      <c r="AF221" s="130"/>
      <c r="AP221" s="130"/>
      <c r="AZ221" s="130"/>
      <c r="BA221" s="130"/>
      <c r="BB221" s="130"/>
      <c r="BC221" s="130"/>
      <c r="BD221" s="130"/>
      <c r="BE221" s="130"/>
      <c r="BF221" s="130"/>
      <c r="BG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424"/>
      <c r="B222" s="130"/>
      <c r="L222" s="130"/>
      <c r="V222" s="130"/>
      <c r="AF222" s="130"/>
      <c r="AP222" s="130"/>
      <c r="AZ222" s="130"/>
      <c r="BA222" s="130"/>
      <c r="BB222" s="130"/>
      <c r="BC222" s="130"/>
      <c r="BD222" s="130"/>
      <c r="BE222" s="130"/>
      <c r="BF222" s="130"/>
      <c r="BG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424"/>
      <c r="B223" s="130"/>
      <c r="L223" s="130"/>
      <c r="V223" s="130"/>
      <c r="AF223" s="130"/>
      <c r="AP223" s="130"/>
      <c r="AZ223" s="130"/>
      <c r="BA223" s="130"/>
      <c r="BB223" s="130"/>
      <c r="BC223" s="130"/>
      <c r="BD223" s="130"/>
      <c r="BE223" s="130"/>
      <c r="BF223" s="130"/>
      <c r="BG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424"/>
      <c r="B224" s="130"/>
      <c r="L224" s="130"/>
      <c r="V224" s="130"/>
      <c r="AF224" s="130"/>
      <c r="AP224" s="130"/>
      <c r="AZ224" s="130"/>
      <c r="BA224" s="130"/>
      <c r="BB224" s="130"/>
      <c r="BC224" s="130"/>
      <c r="BD224" s="130"/>
      <c r="BE224" s="130"/>
      <c r="BF224" s="130"/>
      <c r="BG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424"/>
      <c r="B225" s="130"/>
      <c r="L225" s="130"/>
      <c r="V225" s="130"/>
      <c r="AF225" s="130"/>
      <c r="AP225" s="130"/>
      <c r="AZ225" s="130"/>
      <c r="BA225" s="130"/>
      <c r="BB225" s="130"/>
      <c r="BC225" s="130"/>
      <c r="BD225" s="130"/>
      <c r="BE225" s="130"/>
      <c r="BF225" s="130"/>
      <c r="BG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424"/>
      <c r="B226" s="130"/>
      <c r="L226" s="130"/>
      <c r="V226" s="130"/>
      <c r="AF226" s="130"/>
      <c r="AP226" s="130"/>
      <c r="AZ226" s="130"/>
      <c r="BA226" s="130"/>
      <c r="BB226" s="130"/>
      <c r="BC226" s="130"/>
      <c r="BD226" s="130"/>
      <c r="BE226" s="130"/>
      <c r="BF226" s="130"/>
      <c r="BG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424"/>
      <c r="B227" s="130"/>
      <c r="L227" s="130"/>
      <c r="V227" s="130"/>
      <c r="AF227" s="130"/>
      <c r="AP227" s="130"/>
      <c r="AZ227" s="130"/>
      <c r="BA227" s="130"/>
      <c r="BB227" s="130"/>
      <c r="BC227" s="130"/>
      <c r="BD227" s="130"/>
      <c r="BE227" s="130"/>
      <c r="BF227" s="130"/>
      <c r="BG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424"/>
      <c r="B228" s="130"/>
      <c r="L228" s="130"/>
      <c r="V228" s="130"/>
      <c r="AF228" s="130"/>
      <c r="AP228" s="130"/>
      <c r="AZ228" s="130"/>
      <c r="BA228" s="130"/>
      <c r="BB228" s="130"/>
      <c r="BC228" s="130"/>
      <c r="BD228" s="130"/>
      <c r="BE228" s="130"/>
      <c r="BF228" s="130"/>
      <c r="BG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424"/>
      <c r="B229" s="130"/>
      <c r="L229" s="130"/>
      <c r="V229" s="130"/>
      <c r="AF229" s="130"/>
      <c r="AP229" s="130"/>
      <c r="AZ229" s="130"/>
      <c r="BA229" s="130"/>
      <c r="BB229" s="130"/>
      <c r="BC229" s="130"/>
      <c r="BD229" s="130"/>
      <c r="BE229" s="130"/>
      <c r="BF229" s="130"/>
      <c r="BG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424"/>
      <c r="B230" s="130"/>
      <c r="L230" s="130"/>
      <c r="V230" s="130"/>
      <c r="AF230" s="130"/>
      <c r="AP230" s="130"/>
      <c r="AZ230" s="130"/>
      <c r="BA230" s="130"/>
      <c r="BB230" s="130"/>
      <c r="BC230" s="130"/>
      <c r="BD230" s="130"/>
      <c r="BE230" s="130"/>
      <c r="BF230" s="130"/>
      <c r="BG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424"/>
      <c r="B231" s="130"/>
      <c r="L231" s="130"/>
      <c r="V231" s="130"/>
      <c r="AF231" s="130"/>
      <c r="AP231" s="130"/>
      <c r="AZ231" s="130"/>
      <c r="BA231" s="130"/>
      <c r="BB231" s="130"/>
      <c r="BC231" s="130"/>
      <c r="BD231" s="130"/>
      <c r="BE231" s="130"/>
      <c r="BF231" s="130"/>
      <c r="BG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424"/>
      <c r="B232" s="130"/>
      <c r="L232" s="130"/>
      <c r="V232" s="130"/>
      <c r="AF232" s="130"/>
      <c r="AP232" s="130"/>
      <c r="AZ232" s="130"/>
      <c r="BA232" s="130"/>
      <c r="BB232" s="130"/>
      <c r="BC232" s="130"/>
      <c r="BD232" s="130"/>
      <c r="BE232" s="130"/>
      <c r="BF232" s="130"/>
      <c r="BG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424"/>
      <c r="B233" s="130"/>
      <c r="L233" s="130"/>
      <c r="V233" s="130"/>
      <c r="AF233" s="130"/>
      <c r="AP233" s="130"/>
      <c r="AZ233" s="130"/>
      <c r="BA233" s="130"/>
      <c r="BB233" s="130"/>
      <c r="BC233" s="130"/>
      <c r="BD233" s="130"/>
      <c r="BE233" s="130"/>
      <c r="BF233" s="130"/>
      <c r="BG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424"/>
      <c r="B234" s="130"/>
      <c r="L234" s="130"/>
      <c r="V234" s="130"/>
      <c r="AF234" s="130"/>
      <c r="AP234" s="130"/>
      <c r="AZ234" s="130"/>
      <c r="BA234" s="130"/>
      <c r="BB234" s="130"/>
      <c r="BC234" s="130"/>
      <c r="BD234" s="130"/>
      <c r="BE234" s="130"/>
      <c r="BF234" s="130"/>
      <c r="BG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424"/>
      <c r="B235" s="130"/>
      <c r="L235" s="130"/>
      <c r="V235" s="130"/>
      <c r="AF235" s="130"/>
      <c r="AP235" s="130"/>
      <c r="AZ235" s="130"/>
      <c r="BA235" s="130"/>
      <c r="BB235" s="130"/>
      <c r="BC235" s="130"/>
      <c r="BD235" s="130"/>
      <c r="BE235" s="130"/>
      <c r="BF235" s="130"/>
      <c r="BG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424"/>
      <c r="B236" s="130"/>
      <c r="L236" s="130"/>
      <c r="V236" s="130"/>
      <c r="AF236" s="130"/>
      <c r="AP236" s="130"/>
      <c r="AZ236" s="130"/>
      <c r="BA236" s="130"/>
      <c r="BB236" s="130"/>
      <c r="BC236" s="130"/>
      <c r="BD236" s="130"/>
      <c r="BE236" s="130"/>
      <c r="BF236" s="130"/>
      <c r="BG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424"/>
      <c r="B237" s="130"/>
      <c r="L237" s="130"/>
      <c r="V237" s="130"/>
      <c r="AF237" s="130"/>
      <c r="AP237" s="130"/>
      <c r="AZ237" s="130"/>
      <c r="BA237" s="130"/>
      <c r="BB237" s="130"/>
      <c r="BC237" s="130"/>
      <c r="BD237" s="130"/>
      <c r="BE237" s="130"/>
      <c r="BF237" s="130"/>
      <c r="BG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424"/>
      <c r="B238" s="130"/>
      <c r="L238" s="130"/>
      <c r="V238" s="130"/>
      <c r="AF238" s="130"/>
      <c r="AP238" s="130"/>
      <c r="AZ238" s="130"/>
      <c r="BA238" s="130"/>
      <c r="BB238" s="130"/>
      <c r="BC238" s="130"/>
      <c r="BD238" s="130"/>
      <c r="BE238" s="130"/>
      <c r="BF238" s="130"/>
      <c r="BG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424"/>
      <c r="B239" s="130"/>
      <c r="L239" s="130"/>
      <c r="V239" s="130"/>
      <c r="AF239" s="130"/>
      <c r="AP239" s="130"/>
      <c r="AZ239" s="130"/>
      <c r="BA239" s="130"/>
      <c r="BB239" s="130"/>
      <c r="BC239" s="130"/>
      <c r="BD239" s="130"/>
      <c r="BE239" s="130"/>
      <c r="BF239" s="130"/>
      <c r="BG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424"/>
      <c r="B240" s="130"/>
      <c r="L240" s="130"/>
      <c r="V240" s="130"/>
      <c r="AF240" s="130"/>
      <c r="AP240" s="130"/>
      <c r="AZ240" s="130"/>
      <c r="BA240" s="130"/>
      <c r="BB240" s="130"/>
      <c r="BC240" s="130"/>
      <c r="BD240" s="130"/>
      <c r="BE240" s="130"/>
      <c r="BF240" s="130"/>
      <c r="BG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424"/>
      <c r="B241" s="130"/>
      <c r="L241" s="130"/>
      <c r="V241" s="130"/>
      <c r="AF241" s="130"/>
      <c r="AP241" s="130"/>
      <c r="AZ241" s="130"/>
      <c r="BA241" s="130"/>
      <c r="BB241" s="130"/>
      <c r="BC241" s="130"/>
      <c r="BD241" s="130"/>
      <c r="BE241" s="130"/>
      <c r="BF241" s="130"/>
      <c r="BG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424"/>
      <c r="B242" s="130"/>
      <c r="L242" s="130"/>
      <c r="V242" s="130"/>
      <c r="AF242" s="130"/>
      <c r="AP242" s="130"/>
      <c r="AZ242" s="130"/>
      <c r="BA242" s="130"/>
      <c r="BB242" s="130"/>
      <c r="BC242" s="130"/>
      <c r="BD242" s="130"/>
      <c r="BE242" s="130"/>
      <c r="BF242" s="130"/>
      <c r="BG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424"/>
      <c r="B243" s="130"/>
      <c r="L243" s="130"/>
      <c r="V243" s="130"/>
      <c r="AF243" s="130"/>
      <c r="AP243" s="130"/>
      <c r="AZ243" s="130"/>
      <c r="BA243" s="130"/>
      <c r="BB243" s="130"/>
      <c r="BC243" s="130"/>
      <c r="BD243" s="130"/>
      <c r="BE243" s="130"/>
      <c r="BF243" s="130"/>
      <c r="BG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424"/>
      <c r="B244" s="130"/>
      <c r="L244" s="130"/>
      <c r="V244" s="130"/>
      <c r="AF244" s="130"/>
      <c r="AP244" s="130"/>
      <c r="AZ244" s="130"/>
      <c r="BA244" s="130"/>
      <c r="BB244" s="130"/>
      <c r="BC244" s="130"/>
      <c r="BD244" s="130"/>
      <c r="BE244" s="130"/>
      <c r="BF244" s="130"/>
      <c r="BG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424"/>
      <c r="B245" s="130"/>
      <c r="L245" s="130"/>
      <c r="V245" s="130"/>
      <c r="AF245" s="130"/>
      <c r="AP245" s="130"/>
      <c r="AZ245" s="130"/>
      <c r="BA245" s="130"/>
      <c r="BB245" s="130"/>
      <c r="BC245" s="130"/>
      <c r="BD245" s="130"/>
      <c r="BE245" s="130"/>
      <c r="BF245" s="130"/>
      <c r="BG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424"/>
      <c r="B246" s="130"/>
      <c r="L246" s="130"/>
      <c r="V246" s="130"/>
      <c r="AF246" s="130"/>
      <c r="AP246" s="130"/>
      <c r="AZ246" s="130"/>
      <c r="BA246" s="130"/>
      <c r="BB246" s="130"/>
      <c r="BC246" s="130"/>
      <c r="BD246" s="130"/>
      <c r="BE246" s="130"/>
      <c r="BF246" s="130"/>
      <c r="BG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424"/>
      <c r="B247" s="130"/>
      <c r="L247" s="130"/>
      <c r="V247" s="130"/>
      <c r="AF247" s="130"/>
      <c r="AP247" s="130"/>
      <c r="AZ247" s="130"/>
      <c r="BA247" s="130"/>
      <c r="BB247" s="130"/>
      <c r="BC247" s="130"/>
      <c r="BD247" s="130"/>
      <c r="BE247" s="130"/>
      <c r="BF247" s="130"/>
      <c r="BG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424"/>
      <c r="B248" s="130"/>
      <c r="L248" s="130"/>
      <c r="V248" s="130"/>
      <c r="AF248" s="130"/>
      <c r="AP248" s="130"/>
      <c r="AZ248" s="130"/>
      <c r="BA248" s="130"/>
      <c r="BB248" s="130"/>
      <c r="BC248" s="130"/>
      <c r="BD248" s="130"/>
      <c r="BE248" s="130"/>
      <c r="BF248" s="130"/>
      <c r="BG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424"/>
      <c r="B249" s="130"/>
      <c r="L249" s="130"/>
      <c r="V249" s="130"/>
      <c r="AF249" s="130"/>
      <c r="AP249" s="130"/>
      <c r="AZ249" s="130"/>
      <c r="BA249" s="130"/>
      <c r="BB249" s="130"/>
      <c r="BC249" s="130"/>
      <c r="BD249" s="130"/>
      <c r="BE249" s="130"/>
      <c r="BF249" s="130"/>
      <c r="BG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424"/>
      <c r="B250" s="130"/>
      <c r="L250" s="130"/>
      <c r="V250" s="130"/>
      <c r="AF250" s="130"/>
      <c r="AP250" s="130"/>
      <c r="AZ250" s="130"/>
      <c r="BA250" s="130"/>
      <c r="BB250" s="130"/>
      <c r="BC250" s="130"/>
      <c r="BD250" s="130"/>
      <c r="BE250" s="130"/>
      <c r="BF250" s="130"/>
      <c r="BG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424"/>
      <c r="B251" s="130"/>
      <c r="L251" s="130"/>
      <c r="V251" s="130"/>
      <c r="AF251" s="130"/>
      <c r="AP251" s="130"/>
      <c r="AZ251" s="130"/>
      <c r="BA251" s="130"/>
      <c r="BB251" s="130"/>
      <c r="BC251" s="130"/>
      <c r="BD251" s="130"/>
      <c r="BE251" s="130"/>
      <c r="BF251" s="130"/>
      <c r="BG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424"/>
      <c r="B252" s="130"/>
      <c r="L252" s="130"/>
      <c r="V252" s="130"/>
      <c r="AF252" s="130"/>
      <c r="AP252" s="130"/>
      <c r="AZ252" s="130"/>
      <c r="BA252" s="130"/>
      <c r="BB252" s="130"/>
      <c r="BC252" s="130"/>
      <c r="BD252" s="130"/>
      <c r="BE252" s="130"/>
      <c r="BF252" s="130"/>
      <c r="BG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424"/>
      <c r="B253" s="130"/>
      <c r="L253" s="130"/>
      <c r="V253" s="130"/>
      <c r="AF253" s="130"/>
      <c r="AP253" s="130"/>
      <c r="AZ253" s="130"/>
      <c r="BA253" s="130"/>
      <c r="BB253" s="130"/>
      <c r="BC253" s="130"/>
      <c r="BD253" s="130"/>
      <c r="BE253" s="130"/>
      <c r="BF253" s="130"/>
      <c r="BG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424"/>
      <c r="B254" s="130"/>
      <c r="L254" s="130"/>
      <c r="V254" s="130"/>
      <c r="AF254" s="130"/>
      <c r="AP254" s="130"/>
      <c r="AZ254" s="130"/>
      <c r="BA254" s="130"/>
      <c r="BB254" s="130"/>
      <c r="BC254" s="130"/>
      <c r="BD254" s="130"/>
      <c r="BE254" s="130"/>
      <c r="BF254" s="130"/>
      <c r="BG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424"/>
      <c r="B255" s="130"/>
      <c r="L255" s="130"/>
      <c r="V255" s="130"/>
      <c r="AF255" s="130"/>
      <c r="AP255" s="130"/>
      <c r="AZ255" s="130"/>
      <c r="BA255" s="130"/>
      <c r="BB255" s="130"/>
      <c r="BC255" s="130"/>
      <c r="BD255" s="130"/>
      <c r="BE255" s="130"/>
      <c r="BF255" s="130"/>
      <c r="BG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424"/>
      <c r="B256" s="130"/>
      <c r="L256" s="130"/>
      <c r="V256" s="130"/>
      <c r="AF256" s="130"/>
      <c r="AP256" s="130"/>
      <c r="AZ256" s="130"/>
      <c r="BA256" s="130"/>
      <c r="BB256" s="130"/>
      <c r="BC256" s="130"/>
      <c r="BD256" s="130"/>
      <c r="BE256" s="130"/>
      <c r="BF256" s="130"/>
      <c r="BG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424"/>
      <c r="B257" s="130"/>
      <c r="L257" s="130"/>
      <c r="V257" s="130"/>
      <c r="AF257" s="130"/>
      <c r="AP257" s="130"/>
      <c r="AZ257" s="130"/>
      <c r="BA257" s="130"/>
      <c r="BB257" s="130"/>
      <c r="BC257" s="130"/>
      <c r="BD257" s="130"/>
      <c r="BE257" s="130"/>
      <c r="BF257" s="130"/>
      <c r="BG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424"/>
      <c r="B258" s="130"/>
      <c r="L258" s="130"/>
      <c r="V258" s="130"/>
      <c r="AF258" s="130"/>
      <c r="AP258" s="130"/>
      <c r="AZ258" s="130"/>
      <c r="BA258" s="130"/>
      <c r="BB258" s="130"/>
      <c r="BC258" s="130"/>
      <c r="BD258" s="130"/>
      <c r="BE258" s="130"/>
      <c r="BF258" s="130"/>
      <c r="BG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424"/>
      <c r="B259" s="130"/>
      <c r="L259" s="130"/>
      <c r="V259" s="130"/>
      <c r="AF259" s="130"/>
      <c r="AP259" s="130"/>
      <c r="AZ259" s="130"/>
      <c r="BA259" s="130"/>
      <c r="BB259" s="130"/>
      <c r="BC259" s="130"/>
      <c r="BD259" s="130"/>
      <c r="BE259" s="130"/>
      <c r="BF259" s="130"/>
      <c r="BG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424"/>
      <c r="B260" s="130"/>
      <c r="L260" s="130"/>
      <c r="V260" s="130"/>
      <c r="AF260" s="130"/>
      <c r="AP260" s="130"/>
      <c r="AZ260" s="130"/>
      <c r="BA260" s="130"/>
      <c r="BB260" s="130"/>
      <c r="BC260" s="130"/>
      <c r="BD260" s="130"/>
      <c r="BE260" s="130"/>
      <c r="BF260" s="130"/>
      <c r="BG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424"/>
      <c r="B261" s="130"/>
      <c r="L261" s="130"/>
      <c r="V261" s="130"/>
      <c r="AF261" s="130"/>
      <c r="AP261" s="130"/>
      <c r="AZ261" s="130"/>
      <c r="BA261" s="130"/>
      <c r="BB261" s="130"/>
      <c r="BC261" s="130"/>
      <c r="BD261" s="130"/>
      <c r="BE261" s="130"/>
      <c r="BF261" s="130"/>
      <c r="BG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424"/>
      <c r="B262" s="130"/>
      <c r="L262" s="130"/>
      <c r="V262" s="130"/>
      <c r="AF262" s="130"/>
      <c r="AP262" s="130"/>
      <c r="AZ262" s="130"/>
      <c r="BA262" s="130"/>
      <c r="BB262" s="130"/>
      <c r="BC262" s="130"/>
      <c r="BD262" s="130"/>
      <c r="BE262" s="130"/>
      <c r="BF262" s="130"/>
      <c r="BG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424"/>
      <c r="B263" s="130"/>
      <c r="L263" s="130"/>
      <c r="V263" s="130"/>
      <c r="AF263" s="130"/>
      <c r="AP263" s="130"/>
      <c r="AZ263" s="130"/>
      <c r="BA263" s="130"/>
      <c r="BB263" s="130"/>
      <c r="BC263" s="130"/>
      <c r="BD263" s="130"/>
      <c r="BE263" s="130"/>
      <c r="BF263" s="130"/>
      <c r="BG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424"/>
      <c r="B264" s="130"/>
      <c r="L264" s="130"/>
      <c r="V264" s="130"/>
      <c r="AF264" s="130"/>
      <c r="AP264" s="130"/>
      <c r="AZ264" s="130"/>
      <c r="BA264" s="130"/>
      <c r="BB264" s="130"/>
      <c r="BC264" s="130"/>
      <c r="BD264" s="130"/>
      <c r="BE264" s="130"/>
      <c r="BF264" s="130"/>
      <c r="BG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424"/>
      <c r="B265" s="130"/>
      <c r="L265" s="130"/>
      <c r="V265" s="130"/>
      <c r="AF265" s="130"/>
      <c r="AP265" s="130"/>
      <c r="AZ265" s="130"/>
      <c r="BA265" s="130"/>
      <c r="BB265" s="130"/>
      <c r="BC265" s="130"/>
      <c r="BD265" s="130"/>
      <c r="BE265" s="130"/>
      <c r="BF265" s="130"/>
      <c r="BG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424"/>
      <c r="B266" s="130"/>
      <c r="L266" s="130"/>
      <c r="V266" s="130"/>
      <c r="AF266" s="130"/>
      <c r="AP266" s="130"/>
      <c r="AZ266" s="130"/>
      <c r="BA266" s="130"/>
      <c r="BB266" s="130"/>
      <c r="BC266" s="130"/>
      <c r="BD266" s="130"/>
      <c r="BE266" s="130"/>
      <c r="BF266" s="130"/>
      <c r="BG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424"/>
      <c r="B267" s="130"/>
      <c r="L267" s="130"/>
      <c r="V267" s="130"/>
      <c r="AF267" s="130"/>
      <c r="AP267" s="130"/>
      <c r="AZ267" s="130"/>
      <c r="BA267" s="130"/>
      <c r="BB267" s="130"/>
      <c r="BC267" s="130"/>
      <c r="BD267" s="130"/>
      <c r="BE267" s="130"/>
      <c r="BF267" s="130"/>
      <c r="BG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424"/>
      <c r="B268" s="130"/>
      <c r="L268" s="130"/>
      <c r="V268" s="130"/>
      <c r="AF268" s="130"/>
      <c r="AP268" s="130"/>
      <c r="AZ268" s="130"/>
      <c r="BA268" s="130"/>
      <c r="BB268" s="130"/>
      <c r="BC268" s="130"/>
      <c r="BD268" s="130"/>
      <c r="BE268" s="130"/>
      <c r="BF268" s="130"/>
      <c r="BG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424"/>
      <c r="B269" s="130"/>
      <c r="L269" s="130"/>
      <c r="V269" s="130"/>
      <c r="AF269" s="130"/>
      <c r="AP269" s="130"/>
      <c r="AZ269" s="130"/>
      <c r="BA269" s="130"/>
      <c r="BB269" s="130"/>
      <c r="BC269" s="130"/>
      <c r="BD269" s="130"/>
      <c r="BE269" s="130"/>
      <c r="BF269" s="130"/>
      <c r="BG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424"/>
      <c r="B270" s="130"/>
      <c r="L270" s="130"/>
      <c r="V270" s="130"/>
      <c r="AF270" s="130"/>
      <c r="AP270" s="130"/>
      <c r="AZ270" s="130"/>
      <c r="BA270" s="130"/>
      <c r="BB270" s="130"/>
      <c r="BC270" s="130"/>
      <c r="BD270" s="130"/>
      <c r="BE270" s="130"/>
      <c r="BF270" s="130"/>
      <c r="BG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424"/>
      <c r="B271" s="130"/>
      <c r="L271" s="130"/>
      <c r="V271" s="130"/>
      <c r="AF271" s="130"/>
      <c r="AP271" s="130"/>
      <c r="AZ271" s="130"/>
      <c r="BA271" s="130"/>
      <c r="BB271" s="130"/>
      <c r="BC271" s="130"/>
      <c r="BD271" s="130"/>
      <c r="BE271" s="130"/>
      <c r="BF271" s="130"/>
      <c r="BG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424"/>
      <c r="B272" s="130"/>
      <c r="L272" s="130"/>
      <c r="V272" s="130"/>
      <c r="AF272" s="130"/>
      <c r="AP272" s="130"/>
      <c r="AZ272" s="130"/>
      <c r="BA272" s="130"/>
      <c r="BB272" s="130"/>
      <c r="BC272" s="130"/>
      <c r="BD272" s="130"/>
      <c r="BE272" s="130"/>
      <c r="BF272" s="130"/>
      <c r="BG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424"/>
      <c r="B273" s="130"/>
      <c r="L273" s="130"/>
      <c r="V273" s="130"/>
      <c r="AF273" s="130"/>
      <c r="AP273" s="130"/>
      <c r="AZ273" s="130"/>
      <c r="BA273" s="130"/>
      <c r="BB273" s="130"/>
      <c r="BC273" s="130"/>
      <c r="BD273" s="130"/>
      <c r="BE273" s="130"/>
      <c r="BF273" s="130"/>
      <c r="BG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424"/>
      <c r="B274" s="130"/>
      <c r="L274" s="130"/>
      <c r="V274" s="130"/>
      <c r="AF274" s="130"/>
      <c r="AP274" s="130"/>
      <c r="AZ274" s="130"/>
      <c r="BA274" s="130"/>
      <c r="BB274" s="130"/>
      <c r="BC274" s="130"/>
      <c r="BD274" s="130"/>
      <c r="BE274" s="130"/>
      <c r="BF274" s="130"/>
      <c r="BG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424"/>
      <c r="B275" s="130"/>
      <c r="L275" s="130"/>
      <c r="V275" s="130"/>
      <c r="AF275" s="130"/>
      <c r="AP275" s="130"/>
      <c r="AZ275" s="130"/>
      <c r="BA275" s="130"/>
      <c r="BB275" s="130"/>
      <c r="BC275" s="130"/>
      <c r="BD275" s="130"/>
      <c r="BE275" s="130"/>
      <c r="BF275" s="130"/>
      <c r="BG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424"/>
      <c r="B276" s="130"/>
      <c r="L276" s="130"/>
      <c r="V276" s="130"/>
      <c r="AF276" s="130"/>
      <c r="AP276" s="130"/>
      <c r="AZ276" s="130"/>
      <c r="BA276" s="130"/>
      <c r="BB276" s="130"/>
      <c r="BC276" s="130"/>
      <c r="BD276" s="130"/>
      <c r="BE276" s="130"/>
      <c r="BF276" s="130"/>
      <c r="BG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424"/>
      <c r="B277" s="130"/>
      <c r="L277" s="130"/>
      <c r="V277" s="130"/>
      <c r="AF277" s="130"/>
      <c r="AP277" s="130"/>
      <c r="AZ277" s="130"/>
      <c r="BA277" s="130"/>
      <c r="BB277" s="130"/>
      <c r="BC277" s="130"/>
      <c r="BD277" s="130"/>
      <c r="BE277" s="130"/>
      <c r="BF277" s="130"/>
      <c r="BG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424"/>
      <c r="B278" s="130"/>
      <c r="L278" s="130"/>
      <c r="V278" s="130"/>
      <c r="AF278" s="130"/>
      <c r="AP278" s="130"/>
      <c r="AZ278" s="130"/>
      <c r="BA278" s="130"/>
      <c r="BB278" s="130"/>
      <c r="BC278" s="130"/>
      <c r="BD278" s="130"/>
      <c r="BE278" s="130"/>
      <c r="BF278" s="130"/>
      <c r="BG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424"/>
      <c r="B279" s="130"/>
      <c r="L279" s="130"/>
      <c r="V279" s="130"/>
      <c r="AF279" s="130"/>
      <c r="AP279" s="130"/>
      <c r="AZ279" s="130"/>
      <c r="BA279" s="130"/>
      <c r="BB279" s="130"/>
      <c r="BC279" s="130"/>
      <c r="BD279" s="130"/>
      <c r="BE279" s="130"/>
      <c r="BF279" s="130"/>
      <c r="BG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424"/>
      <c r="B280" s="130"/>
      <c r="L280" s="130"/>
      <c r="V280" s="130"/>
      <c r="AF280" s="130"/>
      <c r="AP280" s="130"/>
      <c r="AZ280" s="130"/>
      <c r="BA280" s="130"/>
      <c r="BB280" s="130"/>
      <c r="BC280" s="130"/>
      <c r="BD280" s="130"/>
      <c r="BE280" s="130"/>
      <c r="BF280" s="130"/>
      <c r="BG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424"/>
      <c r="B281" s="130"/>
      <c r="L281" s="130"/>
      <c r="V281" s="130"/>
      <c r="AF281" s="130"/>
      <c r="AP281" s="130"/>
      <c r="AZ281" s="130"/>
      <c r="BA281" s="130"/>
      <c r="BB281" s="130"/>
      <c r="BC281" s="130"/>
      <c r="BD281" s="130"/>
      <c r="BE281" s="130"/>
      <c r="BF281" s="130"/>
      <c r="BG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424"/>
      <c r="B282" s="130"/>
      <c r="L282" s="130"/>
      <c r="V282" s="130"/>
      <c r="AF282" s="130"/>
      <c r="AP282" s="130"/>
      <c r="AZ282" s="130"/>
      <c r="BA282" s="130"/>
      <c r="BB282" s="130"/>
      <c r="BC282" s="130"/>
      <c r="BD282" s="130"/>
      <c r="BE282" s="130"/>
      <c r="BF282" s="130"/>
      <c r="BG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424"/>
      <c r="B283" s="130"/>
      <c r="L283" s="130"/>
      <c r="V283" s="130"/>
      <c r="AF283" s="130"/>
      <c r="AP283" s="130"/>
      <c r="AZ283" s="130"/>
      <c r="BA283" s="130"/>
      <c r="BB283" s="130"/>
      <c r="BC283" s="130"/>
      <c r="BD283" s="130"/>
      <c r="BE283" s="130"/>
      <c r="BF283" s="130"/>
      <c r="BG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424"/>
      <c r="B284" s="130"/>
      <c r="L284" s="130"/>
      <c r="V284" s="130"/>
      <c r="AF284" s="130"/>
      <c r="AP284" s="130"/>
      <c r="AZ284" s="130"/>
      <c r="BA284" s="130"/>
      <c r="BB284" s="130"/>
      <c r="BC284" s="130"/>
      <c r="BD284" s="130"/>
      <c r="BE284" s="130"/>
      <c r="BF284" s="130"/>
      <c r="BG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424"/>
      <c r="B285" s="130"/>
      <c r="L285" s="130"/>
      <c r="V285" s="130"/>
      <c r="AF285" s="130"/>
      <c r="AP285" s="130"/>
      <c r="AZ285" s="130"/>
      <c r="BA285" s="130"/>
      <c r="BB285" s="130"/>
      <c r="BC285" s="130"/>
      <c r="BD285" s="130"/>
      <c r="BE285" s="130"/>
      <c r="BF285" s="130"/>
      <c r="BG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424"/>
      <c r="B286" s="130"/>
      <c r="L286" s="130"/>
      <c r="V286" s="130"/>
      <c r="AF286" s="130"/>
      <c r="AP286" s="130"/>
      <c r="AZ286" s="130"/>
      <c r="BA286" s="130"/>
      <c r="BB286" s="130"/>
      <c r="BC286" s="130"/>
      <c r="BD286" s="130"/>
      <c r="BE286" s="130"/>
      <c r="BF286" s="130"/>
      <c r="BG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424"/>
      <c r="B287" s="130"/>
      <c r="L287" s="130"/>
      <c r="V287" s="130"/>
      <c r="AF287" s="130"/>
      <c r="AP287" s="130"/>
      <c r="AZ287" s="130"/>
      <c r="BA287" s="130"/>
      <c r="BB287" s="130"/>
      <c r="BC287" s="130"/>
      <c r="BD287" s="130"/>
      <c r="BE287" s="130"/>
      <c r="BF287" s="130"/>
      <c r="BG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424"/>
      <c r="B288" s="130"/>
      <c r="L288" s="130"/>
      <c r="V288" s="130"/>
      <c r="AF288" s="130"/>
      <c r="AP288" s="130"/>
      <c r="AZ288" s="130"/>
      <c r="BA288" s="130"/>
      <c r="BB288" s="130"/>
      <c r="BC288" s="130"/>
      <c r="BD288" s="130"/>
      <c r="BE288" s="130"/>
      <c r="BF288" s="130"/>
      <c r="BG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424"/>
      <c r="B289" s="130"/>
      <c r="L289" s="130"/>
      <c r="V289" s="130"/>
      <c r="AF289" s="130"/>
      <c r="AP289" s="130"/>
      <c r="AZ289" s="130"/>
      <c r="BA289" s="130"/>
      <c r="BB289" s="130"/>
      <c r="BC289" s="130"/>
      <c r="BD289" s="130"/>
      <c r="BE289" s="130"/>
      <c r="BF289" s="130"/>
      <c r="BG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424"/>
      <c r="B290" s="130"/>
      <c r="L290" s="130"/>
      <c r="V290" s="130"/>
      <c r="AF290" s="130"/>
      <c r="AP290" s="130"/>
      <c r="AZ290" s="130"/>
      <c r="BA290" s="130"/>
      <c r="BB290" s="130"/>
      <c r="BC290" s="130"/>
      <c r="BD290" s="130"/>
      <c r="BE290" s="130"/>
      <c r="BF290" s="130"/>
      <c r="BG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424"/>
      <c r="B291" s="130"/>
      <c r="L291" s="130"/>
      <c r="V291" s="130"/>
      <c r="AF291" s="130"/>
      <c r="AP291" s="130"/>
      <c r="AZ291" s="130"/>
      <c r="BA291" s="130"/>
      <c r="BB291" s="130"/>
      <c r="BC291" s="130"/>
      <c r="BD291" s="130"/>
      <c r="BE291" s="130"/>
      <c r="BF291" s="130"/>
      <c r="BG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424"/>
      <c r="B292" s="130"/>
      <c r="L292" s="130"/>
      <c r="V292" s="130"/>
      <c r="AF292" s="130"/>
      <c r="AP292" s="130"/>
      <c r="AZ292" s="130"/>
      <c r="BA292" s="130"/>
      <c r="BB292" s="130"/>
      <c r="BC292" s="130"/>
      <c r="BD292" s="130"/>
      <c r="BE292" s="130"/>
      <c r="BF292" s="130"/>
      <c r="BG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424"/>
      <c r="B293" s="130"/>
      <c r="L293" s="130"/>
      <c r="V293" s="130"/>
      <c r="AF293" s="130"/>
      <c r="AP293" s="130"/>
      <c r="AZ293" s="130"/>
      <c r="BA293" s="130"/>
      <c r="BB293" s="130"/>
      <c r="BC293" s="130"/>
      <c r="BD293" s="130"/>
      <c r="BE293" s="130"/>
      <c r="BF293" s="130"/>
      <c r="BG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424"/>
      <c r="B294" s="130"/>
      <c r="L294" s="130"/>
      <c r="V294" s="130"/>
      <c r="AF294" s="130"/>
      <c r="AP294" s="130"/>
      <c r="AZ294" s="130"/>
      <c r="BA294" s="130"/>
      <c r="BB294" s="130"/>
      <c r="BC294" s="130"/>
      <c r="BD294" s="130"/>
      <c r="BE294" s="130"/>
      <c r="BF294" s="130"/>
      <c r="BG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424"/>
      <c r="B295" s="130"/>
      <c r="L295" s="130"/>
      <c r="V295" s="130"/>
      <c r="AF295" s="130"/>
      <c r="AP295" s="130"/>
      <c r="AZ295" s="130"/>
      <c r="BA295" s="130"/>
      <c r="BB295" s="130"/>
      <c r="BC295" s="130"/>
      <c r="BD295" s="130"/>
      <c r="BE295" s="130"/>
      <c r="BF295" s="130"/>
      <c r="BG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424"/>
      <c r="B296" s="130"/>
      <c r="L296" s="130"/>
      <c r="V296" s="130"/>
      <c r="AF296" s="130"/>
      <c r="AP296" s="130"/>
      <c r="AZ296" s="130"/>
      <c r="BA296" s="130"/>
      <c r="BB296" s="130"/>
      <c r="BC296" s="130"/>
      <c r="BD296" s="130"/>
      <c r="BE296" s="130"/>
      <c r="BF296" s="130"/>
      <c r="BG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424"/>
      <c r="B297" s="130"/>
      <c r="L297" s="130"/>
      <c r="V297" s="130"/>
      <c r="AF297" s="130"/>
      <c r="AP297" s="130"/>
      <c r="AZ297" s="130"/>
      <c r="BA297" s="130"/>
      <c r="BB297" s="130"/>
      <c r="BC297" s="130"/>
      <c r="BD297" s="130"/>
      <c r="BE297" s="130"/>
      <c r="BF297" s="130"/>
      <c r="BG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424"/>
      <c r="B298" s="130"/>
      <c r="L298" s="130"/>
      <c r="V298" s="130"/>
      <c r="AF298" s="130"/>
      <c r="AP298" s="130"/>
      <c r="AZ298" s="130"/>
      <c r="BA298" s="130"/>
      <c r="BB298" s="130"/>
      <c r="BC298" s="130"/>
      <c r="BD298" s="130"/>
      <c r="BE298" s="130"/>
      <c r="BF298" s="130"/>
      <c r="BG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424"/>
      <c r="B299" s="130"/>
      <c r="L299" s="130"/>
      <c r="V299" s="130"/>
      <c r="AF299" s="130"/>
      <c r="AP299" s="130"/>
      <c r="AZ299" s="130"/>
      <c r="BA299" s="130"/>
      <c r="BB299" s="130"/>
      <c r="BC299" s="130"/>
      <c r="BD299" s="130"/>
      <c r="BE299" s="130"/>
      <c r="BF299" s="130"/>
      <c r="BG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424"/>
      <c r="B300" s="130"/>
      <c r="L300" s="130"/>
      <c r="V300" s="130"/>
      <c r="AF300" s="130"/>
      <c r="AP300" s="130"/>
      <c r="AZ300" s="130"/>
      <c r="BA300" s="130"/>
      <c r="BB300" s="130"/>
      <c r="BC300" s="130"/>
      <c r="BD300" s="130"/>
      <c r="BE300" s="130"/>
      <c r="BF300" s="130"/>
      <c r="BG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424"/>
      <c r="B301" s="130"/>
      <c r="L301" s="130"/>
      <c r="V301" s="130"/>
      <c r="AF301" s="130"/>
      <c r="AP301" s="130"/>
      <c r="AZ301" s="130"/>
      <c r="BA301" s="130"/>
      <c r="BB301" s="130"/>
      <c r="BC301" s="130"/>
      <c r="BD301" s="130"/>
      <c r="BE301" s="130"/>
      <c r="BF301" s="130"/>
      <c r="BG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424"/>
      <c r="B302" s="130"/>
      <c r="L302" s="130"/>
      <c r="V302" s="130"/>
      <c r="AF302" s="130"/>
      <c r="AP302" s="130"/>
      <c r="AZ302" s="130"/>
      <c r="BA302" s="130"/>
      <c r="BB302" s="130"/>
      <c r="BC302" s="130"/>
      <c r="BD302" s="130"/>
      <c r="BE302" s="130"/>
      <c r="BF302" s="130"/>
      <c r="BG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424"/>
      <c r="B303" s="130"/>
      <c r="L303" s="130"/>
      <c r="V303" s="130"/>
      <c r="AF303" s="130"/>
      <c r="AP303" s="130"/>
      <c r="AZ303" s="130"/>
      <c r="BA303" s="130"/>
      <c r="BB303" s="130"/>
      <c r="BC303" s="130"/>
      <c r="BD303" s="130"/>
      <c r="BE303" s="130"/>
      <c r="BF303" s="130"/>
      <c r="BG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424"/>
      <c r="B304" s="130"/>
      <c r="L304" s="130"/>
      <c r="V304" s="130"/>
      <c r="AF304" s="130"/>
      <c r="AP304" s="130"/>
      <c r="AZ304" s="130"/>
      <c r="BA304" s="130"/>
      <c r="BB304" s="130"/>
      <c r="BC304" s="130"/>
      <c r="BD304" s="130"/>
      <c r="BE304" s="130"/>
      <c r="BF304" s="130"/>
      <c r="BG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424"/>
      <c r="B305" s="130"/>
      <c r="L305" s="130"/>
      <c r="V305" s="130"/>
      <c r="AF305" s="130"/>
      <c r="AP305" s="130"/>
      <c r="AZ305" s="130"/>
      <c r="BA305" s="130"/>
      <c r="BB305" s="130"/>
      <c r="BC305" s="130"/>
      <c r="BD305" s="130"/>
      <c r="BE305" s="130"/>
      <c r="BF305" s="130"/>
      <c r="BG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424"/>
      <c r="B306" s="130"/>
      <c r="L306" s="130"/>
      <c r="V306" s="130"/>
      <c r="AF306" s="130"/>
      <c r="AP306" s="130"/>
      <c r="AZ306" s="130"/>
      <c r="BA306" s="130"/>
      <c r="BB306" s="130"/>
      <c r="BC306" s="130"/>
      <c r="BD306" s="130"/>
      <c r="BE306" s="130"/>
      <c r="BF306" s="130"/>
      <c r="BG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424"/>
      <c r="B307" s="130"/>
      <c r="L307" s="130"/>
      <c r="V307" s="130"/>
      <c r="AF307" s="130"/>
      <c r="AP307" s="130"/>
      <c r="AZ307" s="130"/>
      <c r="BA307" s="130"/>
      <c r="BB307" s="130"/>
      <c r="BC307" s="130"/>
      <c r="BD307" s="130"/>
      <c r="BE307" s="130"/>
      <c r="BF307" s="130"/>
      <c r="BG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424"/>
      <c r="B308" s="130"/>
      <c r="L308" s="130"/>
      <c r="V308" s="130"/>
      <c r="AF308" s="130"/>
      <c r="AP308" s="130"/>
      <c r="AZ308" s="130"/>
      <c r="BA308" s="130"/>
      <c r="BB308" s="130"/>
      <c r="BC308" s="130"/>
      <c r="BD308" s="130"/>
      <c r="BE308" s="130"/>
      <c r="BF308" s="130"/>
      <c r="BG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424"/>
      <c r="B309" s="130"/>
      <c r="L309" s="130"/>
      <c r="V309" s="130"/>
      <c r="AF309" s="130"/>
      <c r="AP309" s="130"/>
      <c r="AZ309" s="130"/>
      <c r="BA309" s="130"/>
      <c r="BB309" s="130"/>
      <c r="BC309" s="130"/>
      <c r="BD309" s="130"/>
      <c r="BE309" s="130"/>
      <c r="BF309" s="130"/>
      <c r="BG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424"/>
      <c r="B310" s="130"/>
      <c r="L310" s="130"/>
      <c r="V310" s="130"/>
      <c r="AF310" s="130"/>
      <c r="AP310" s="130"/>
      <c r="AZ310" s="130"/>
      <c r="BA310" s="130"/>
      <c r="BB310" s="130"/>
      <c r="BC310" s="130"/>
      <c r="BD310" s="130"/>
      <c r="BE310" s="130"/>
      <c r="BF310" s="130"/>
      <c r="BG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424"/>
      <c r="B311" s="130"/>
      <c r="L311" s="130"/>
      <c r="V311" s="130"/>
      <c r="AF311" s="130"/>
      <c r="AP311" s="130"/>
      <c r="AZ311" s="130"/>
      <c r="BA311" s="130"/>
      <c r="BB311" s="130"/>
      <c r="BC311" s="130"/>
      <c r="BD311" s="130"/>
      <c r="BE311" s="130"/>
      <c r="BF311" s="130"/>
      <c r="BG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424"/>
      <c r="B312" s="130"/>
      <c r="L312" s="130"/>
      <c r="V312" s="130"/>
      <c r="AF312" s="130"/>
      <c r="AP312" s="130"/>
      <c r="AZ312" s="130"/>
      <c r="BA312" s="130"/>
      <c r="BB312" s="130"/>
      <c r="BC312" s="130"/>
      <c r="BD312" s="130"/>
      <c r="BE312" s="130"/>
      <c r="BF312" s="130"/>
      <c r="BG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424"/>
      <c r="B313" s="130"/>
      <c r="L313" s="130"/>
      <c r="V313" s="130"/>
      <c r="AF313" s="130"/>
      <c r="AP313" s="130"/>
      <c r="AZ313" s="130"/>
      <c r="BA313" s="130"/>
      <c r="BB313" s="130"/>
      <c r="BC313" s="130"/>
      <c r="BD313" s="130"/>
      <c r="BE313" s="130"/>
      <c r="BF313" s="130"/>
      <c r="BG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424"/>
      <c r="B314" s="130"/>
      <c r="L314" s="130"/>
      <c r="V314" s="130"/>
      <c r="AF314" s="130"/>
      <c r="AP314" s="130"/>
      <c r="AZ314" s="130"/>
      <c r="BA314" s="130"/>
      <c r="BB314" s="130"/>
      <c r="BC314" s="130"/>
      <c r="BD314" s="130"/>
      <c r="BE314" s="130"/>
      <c r="BF314" s="130"/>
      <c r="BG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424"/>
      <c r="B315" s="130"/>
      <c r="L315" s="130"/>
      <c r="V315" s="130"/>
      <c r="AF315" s="130"/>
      <c r="AP315" s="130"/>
      <c r="AZ315" s="130"/>
      <c r="BA315" s="130"/>
      <c r="BB315" s="130"/>
      <c r="BC315" s="130"/>
      <c r="BD315" s="130"/>
      <c r="BE315" s="130"/>
      <c r="BF315" s="130"/>
      <c r="BG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424"/>
      <c r="B316" s="130"/>
      <c r="L316" s="130"/>
      <c r="V316" s="130"/>
      <c r="AF316" s="130"/>
      <c r="AP316" s="130"/>
      <c r="AZ316" s="130"/>
      <c r="BA316" s="130"/>
      <c r="BB316" s="130"/>
      <c r="BC316" s="130"/>
      <c r="BD316" s="130"/>
      <c r="BE316" s="130"/>
      <c r="BF316" s="130"/>
      <c r="BG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424"/>
      <c r="B317" s="130"/>
      <c r="L317" s="130"/>
      <c r="V317" s="130"/>
      <c r="AF317" s="130"/>
      <c r="AP317" s="130"/>
      <c r="AZ317" s="130"/>
      <c r="BA317" s="130"/>
      <c r="BB317" s="130"/>
      <c r="BC317" s="130"/>
      <c r="BD317" s="130"/>
      <c r="BE317" s="130"/>
      <c r="BF317" s="130"/>
      <c r="BG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424"/>
      <c r="B318" s="130"/>
      <c r="L318" s="130"/>
      <c r="V318" s="130"/>
      <c r="AF318" s="130"/>
      <c r="AP318" s="130"/>
      <c r="AZ318" s="130"/>
      <c r="BA318" s="130"/>
      <c r="BB318" s="130"/>
      <c r="BC318" s="130"/>
      <c r="BD318" s="130"/>
      <c r="BE318" s="130"/>
      <c r="BF318" s="130"/>
      <c r="BG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424"/>
      <c r="B319" s="130"/>
      <c r="L319" s="130"/>
      <c r="V319" s="130"/>
      <c r="AF319" s="130"/>
      <c r="AP319" s="130"/>
      <c r="AZ319" s="130"/>
      <c r="BA319" s="130"/>
      <c r="BB319" s="130"/>
      <c r="BC319" s="130"/>
      <c r="BD319" s="130"/>
      <c r="BE319" s="130"/>
      <c r="BF319" s="130"/>
      <c r="BG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424"/>
      <c r="B320" s="130"/>
      <c r="L320" s="130"/>
      <c r="V320" s="130"/>
      <c r="AF320" s="130"/>
      <c r="AP320" s="130"/>
      <c r="AZ320" s="130"/>
      <c r="BA320" s="130"/>
      <c r="BB320" s="130"/>
      <c r="BC320" s="130"/>
      <c r="BD320" s="130"/>
      <c r="BE320" s="130"/>
      <c r="BF320" s="130"/>
      <c r="BG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424"/>
      <c r="B321" s="130"/>
      <c r="L321" s="130"/>
      <c r="V321" s="130"/>
      <c r="AF321" s="130"/>
      <c r="AP321" s="130"/>
      <c r="AZ321" s="130"/>
      <c r="BA321" s="130"/>
      <c r="BB321" s="130"/>
      <c r="BC321" s="130"/>
      <c r="BD321" s="130"/>
      <c r="BE321" s="130"/>
      <c r="BF321" s="130"/>
      <c r="BG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424"/>
      <c r="B322" s="130"/>
      <c r="L322" s="130"/>
      <c r="V322" s="130"/>
      <c r="AF322" s="130"/>
      <c r="AP322" s="130"/>
      <c r="AZ322" s="130"/>
      <c r="BA322" s="130"/>
      <c r="BB322" s="130"/>
      <c r="BC322" s="130"/>
      <c r="BD322" s="130"/>
      <c r="BE322" s="130"/>
      <c r="BF322" s="130"/>
      <c r="BG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424"/>
      <c r="B323" s="130"/>
      <c r="L323" s="130"/>
      <c r="V323" s="130"/>
      <c r="AF323" s="130"/>
      <c r="AP323" s="130"/>
      <c r="AZ323" s="130"/>
      <c r="BA323" s="130"/>
      <c r="BB323" s="130"/>
      <c r="BC323" s="130"/>
      <c r="BD323" s="130"/>
      <c r="BE323" s="130"/>
      <c r="BF323" s="130"/>
      <c r="BG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424"/>
      <c r="B324" s="130"/>
      <c r="L324" s="130"/>
      <c r="V324" s="130"/>
      <c r="AF324" s="130"/>
      <c r="AP324" s="130"/>
      <c r="AZ324" s="130"/>
      <c r="BA324" s="130"/>
      <c r="BB324" s="130"/>
      <c r="BC324" s="130"/>
      <c r="BD324" s="130"/>
      <c r="BE324" s="130"/>
      <c r="BF324" s="130"/>
      <c r="BG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424"/>
      <c r="B325" s="130"/>
      <c r="L325" s="130"/>
      <c r="V325" s="130"/>
      <c r="AF325" s="130"/>
      <c r="AP325" s="130"/>
      <c r="AZ325" s="130"/>
      <c r="BA325" s="130"/>
      <c r="BB325" s="130"/>
      <c r="BC325" s="130"/>
      <c r="BD325" s="130"/>
      <c r="BE325" s="130"/>
      <c r="BF325" s="130"/>
      <c r="BG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424"/>
      <c r="B326" s="130"/>
      <c r="L326" s="130"/>
      <c r="V326" s="130"/>
      <c r="AF326" s="130"/>
      <c r="AP326" s="130"/>
      <c r="AZ326" s="130"/>
      <c r="BA326" s="130"/>
      <c r="BB326" s="130"/>
      <c r="BC326" s="130"/>
      <c r="BD326" s="130"/>
      <c r="BE326" s="130"/>
      <c r="BF326" s="130"/>
      <c r="BG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424"/>
      <c r="B327" s="130"/>
      <c r="L327" s="130"/>
      <c r="V327" s="130"/>
      <c r="AF327" s="130"/>
      <c r="AP327" s="130"/>
      <c r="AZ327" s="130"/>
      <c r="BA327" s="130"/>
      <c r="BB327" s="130"/>
      <c r="BC327" s="130"/>
      <c r="BD327" s="130"/>
      <c r="BE327" s="130"/>
      <c r="BF327" s="130"/>
      <c r="BG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424"/>
      <c r="B328" s="130"/>
      <c r="L328" s="130"/>
      <c r="V328" s="130"/>
      <c r="AF328" s="130"/>
      <c r="AP328" s="130"/>
      <c r="AZ328" s="130"/>
      <c r="BA328" s="130"/>
      <c r="BB328" s="130"/>
      <c r="BC328" s="130"/>
      <c r="BD328" s="130"/>
      <c r="BE328" s="130"/>
      <c r="BF328" s="130"/>
      <c r="BG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424"/>
      <c r="B329" s="130"/>
      <c r="L329" s="130"/>
      <c r="V329" s="130"/>
      <c r="AF329" s="130"/>
      <c r="AP329" s="130"/>
      <c r="AZ329" s="130"/>
      <c r="BA329" s="130"/>
      <c r="BB329" s="130"/>
      <c r="BC329" s="130"/>
      <c r="BD329" s="130"/>
      <c r="BE329" s="130"/>
      <c r="BF329" s="130"/>
      <c r="BG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424"/>
      <c r="B330" s="130"/>
      <c r="L330" s="130"/>
      <c r="V330" s="130"/>
      <c r="AF330" s="130"/>
      <c r="AP330" s="130"/>
      <c r="AZ330" s="130"/>
      <c r="BA330" s="130"/>
      <c r="BB330" s="130"/>
      <c r="BC330" s="130"/>
      <c r="BD330" s="130"/>
      <c r="BE330" s="130"/>
      <c r="BF330" s="130"/>
      <c r="BG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424"/>
      <c r="B331" s="130"/>
      <c r="L331" s="130"/>
      <c r="V331" s="130"/>
      <c r="AF331" s="130"/>
      <c r="AP331" s="130"/>
      <c r="AZ331" s="130"/>
      <c r="BA331" s="130"/>
      <c r="BB331" s="130"/>
      <c r="BC331" s="130"/>
      <c r="BD331" s="130"/>
      <c r="BE331" s="130"/>
      <c r="BF331" s="130"/>
      <c r="BG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424"/>
      <c r="B332" s="130"/>
      <c r="L332" s="130"/>
      <c r="V332" s="130"/>
      <c r="AF332" s="130"/>
      <c r="AP332" s="130"/>
      <c r="AZ332" s="130"/>
      <c r="BA332" s="130"/>
      <c r="BB332" s="130"/>
      <c r="BC332" s="130"/>
      <c r="BD332" s="130"/>
      <c r="BE332" s="130"/>
      <c r="BF332" s="130"/>
      <c r="BG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424"/>
      <c r="B333" s="130"/>
      <c r="L333" s="130"/>
      <c r="V333" s="130"/>
      <c r="AF333" s="130"/>
      <c r="AP333" s="130"/>
      <c r="AZ333" s="130"/>
      <c r="BA333" s="130"/>
      <c r="BB333" s="130"/>
      <c r="BC333" s="130"/>
      <c r="BD333" s="130"/>
      <c r="BE333" s="130"/>
      <c r="BF333" s="130"/>
      <c r="BG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424"/>
      <c r="B334" s="130"/>
      <c r="L334" s="130"/>
      <c r="V334" s="130"/>
      <c r="AF334" s="130"/>
      <c r="AP334" s="130"/>
      <c r="AZ334" s="130"/>
      <c r="BA334" s="130"/>
      <c r="BB334" s="130"/>
      <c r="BC334" s="130"/>
      <c r="BD334" s="130"/>
      <c r="BE334" s="130"/>
      <c r="BF334" s="130"/>
      <c r="BG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424"/>
      <c r="B335" s="130"/>
      <c r="L335" s="130"/>
      <c r="V335" s="130"/>
      <c r="AF335" s="130"/>
      <c r="AP335" s="130"/>
      <c r="AZ335" s="130"/>
      <c r="BA335" s="130"/>
      <c r="BB335" s="130"/>
      <c r="BC335" s="130"/>
      <c r="BD335" s="130"/>
      <c r="BE335" s="130"/>
      <c r="BF335" s="130"/>
      <c r="BG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424"/>
      <c r="B336" s="130"/>
      <c r="L336" s="130"/>
      <c r="V336" s="130"/>
      <c r="AF336" s="130"/>
      <c r="AP336" s="130"/>
      <c r="AZ336" s="130"/>
      <c r="BA336" s="130"/>
      <c r="BB336" s="130"/>
      <c r="BC336" s="130"/>
      <c r="BD336" s="130"/>
      <c r="BE336" s="130"/>
      <c r="BF336" s="130"/>
      <c r="BG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424"/>
      <c r="B337" s="130"/>
      <c r="L337" s="130"/>
      <c r="V337" s="130"/>
      <c r="AF337" s="130"/>
      <c r="AP337" s="130"/>
      <c r="AZ337" s="130"/>
      <c r="BA337" s="130"/>
      <c r="BB337" s="130"/>
      <c r="BC337" s="130"/>
      <c r="BD337" s="130"/>
      <c r="BE337" s="130"/>
      <c r="BF337" s="130"/>
      <c r="BG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424"/>
      <c r="B338" s="130"/>
      <c r="L338" s="130"/>
      <c r="V338" s="130"/>
      <c r="AF338" s="130"/>
      <c r="AP338" s="130"/>
      <c r="AZ338" s="130"/>
      <c r="BA338" s="130"/>
      <c r="BB338" s="130"/>
      <c r="BC338" s="130"/>
      <c r="BD338" s="130"/>
      <c r="BE338" s="130"/>
      <c r="BF338" s="130"/>
      <c r="BG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424"/>
      <c r="B339" s="130"/>
      <c r="L339" s="130"/>
      <c r="V339" s="130"/>
      <c r="AF339" s="130"/>
      <c r="AP339" s="130"/>
      <c r="AZ339" s="130"/>
      <c r="BA339" s="130"/>
      <c r="BB339" s="130"/>
      <c r="BC339" s="130"/>
      <c r="BD339" s="130"/>
      <c r="BE339" s="130"/>
      <c r="BF339" s="130"/>
      <c r="BG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424"/>
      <c r="B340" s="130"/>
      <c r="L340" s="130"/>
      <c r="V340" s="130"/>
      <c r="AF340" s="130"/>
      <c r="AP340" s="130"/>
      <c r="AZ340" s="130"/>
      <c r="BA340" s="130"/>
      <c r="BB340" s="130"/>
      <c r="BC340" s="130"/>
      <c r="BD340" s="130"/>
      <c r="BE340" s="130"/>
      <c r="BF340" s="130"/>
      <c r="BG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424"/>
      <c r="B341" s="130"/>
      <c r="L341" s="130"/>
      <c r="V341" s="130"/>
      <c r="AF341" s="130"/>
      <c r="AP341" s="130"/>
      <c r="AZ341" s="130"/>
      <c r="BA341" s="130"/>
      <c r="BB341" s="130"/>
      <c r="BC341" s="130"/>
      <c r="BD341" s="130"/>
      <c r="BE341" s="130"/>
      <c r="BF341" s="130"/>
      <c r="BG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424"/>
      <c r="B342" s="130"/>
      <c r="L342" s="130"/>
      <c r="V342" s="130"/>
      <c r="AF342" s="130"/>
      <c r="AP342" s="130"/>
      <c r="AZ342" s="130"/>
      <c r="BA342" s="130"/>
      <c r="BB342" s="130"/>
      <c r="BC342" s="130"/>
      <c r="BD342" s="130"/>
      <c r="BE342" s="130"/>
      <c r="BF342" s="130"/>
      <c r="BG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424"/>
      <c r="B343" s="130"/>
      <c r="L343" s="130"/>
      <c r="V343" s="130"/>
      <c r="AF343" s="130"/>
      <c r="AP343" s="130"/>
      <c r="AZ343" s="130"/>
      <c r="BA343" s="130"/>
      <c r="BB343" s="130"/>
      <c r="BC343" s="130"/>
      <c r="BD343" s="130"/>
      <c r="BE343" s="130"/>
      <c r="BF343" s="130"/>
      <c r="BG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424"/>
      <c r="B344" s="130"/>
      <c r="L344" s="130"/>
      <c r="V344" s="130"/>
      <c r="AF344" s="130"/>
      <c r="AP344" s="130"/>
      <c r="AZ344" s="130"/>
      <c r="BA344" s="130"/>
      <c r="BB344" s="130"/>
      <c r="BC344" s="130"/>
      <c r="BD344" s="130"/>
      <c r="BE344" s="130"/>
      <c r="BF344" s="130"/>
      <c r="BG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424"/>
      <c r="B345" s="130"/>
      <c r="L345" s="130"/>
      <c r="V345" s="130"/>
      <c r="AF345" s="130"/>
      <c r="AP345" s="130"/>
      <c r="AZ345" s="130"/>
      <c r="BA345" s="130"/>
      <c r="BB345" s="130"/>
      <c r="BC345" s="130"/>
      <c r="BD345" s="130"/>
      <c r="BE345" s="130"/>
      <c r="BF345" s="130"/>
      <c r="BG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424"/>
      <c r="B346" s="130"/>
      <c r="L346" s="130"/>
      <c r="V346" s="130"/>
      <c r="AF346" s="130"/>
      <c r="AP346" s="130"/>
      <c r="AZ346" s="130"/>
      <c r="BA346" s="130"/>
      <c r="BB346" s="130"/>
      <c r="BC346" s="130"/>
      <c r="BD346" s="130"/>
      <c r="BE346" s="130"/>
      <c r="BF346" s="130"/>
      <c r="BG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424"/>
      <c r="B347" s="130"/>
      <c r="L347" s="130"/>
      <c r="V347" s="130"/>
      <c r="AF347" s="130"/>
      <c r="AP347" s="130"/>
      <c r="AZ347" s="130"/>
      <c r="BA347" s="130"/>
      <c r="BB347" s="130"/>
      <c r="BC347" s="130"/>
      <c r="BD347" s="130"/>
      <c r="BE347" s="130"/>
      <c r="BF347" s="130"/>
      <c r="BG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424"/>
      <c r="B348" s="130"/>
      <c r="L348" s="130"/>
      <c r="V348" s="130"/>
      <c r="AF348" s="130"/>
      <c r="AP348" s="130"/>
      <c r="AZ348" s="130"/>
      <c r="BA348" s="130"/>
      <c r="BB348" s="130"/>
      <c r="BC348" s="130"/>
      <c r="BD348" s="130"/>
      <c r="BE348" s="130"/>
      <c r="BF348" s="130"/>
      <c r="BG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424"/>
      <c r="B349" s="130"/>
      <c r="L349" s="130"/>
      <c r="V349" s="130"/>
      <c r="AF349" s="130"/>
      <c r="AP349" s="130"/>
      <c r="AZ349" s="130"/>
      <c r="BA349" s="130"/>
      <c r="BB349" s="130"/>
      <c r="BC349" s="130"/>
      <c r="BD349" s="130"/>
      <c r="BE349" s="130"/>
      <c r="BF349" s="130"/>
      <c r="BG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424"/>
      <c r="B350" s="130"/>
      <c r="L350" s="130"/>
      <c r="V350" s="130"/>
      <c r="AF350" s="130"/>
      <c r="AP350" s="130"/>
      <c r="AZ350" s="130"/>
      <c r="BA350" s="130"/>
      <c r="BB350" s="130"/>
      <c r="BC350" s="130"/>
      <c r="BD350" s="130"/>
      <c r="BE350" s="130"/>
      <c r="BF350" s="130"/>
      <c r="BG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424"/>
      <c r="B351" s="130"/>
      <c r="L351" s="130"/>
      <c r="V351" s="130"/>
      <c r="AF351" s="130"/>
      <c r="AP351" s="130"/>
      <c r="AZ351" s="130"/>
      <c r="BA351" s="130"/>
      <c r="BB351" s="130"/>
      <c r="BC351" s="130"/>
      <c r="BD351" s="130"/>
      <c r="BE351" s="130"/>
      <c r="BF351" s="130"/>
      <c r="BG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424"/>
      <c r="B352" s="130"/>
      <c r="L352" s="130"/>
      <c r="V352" s="130"/>
      <c r="AF352" s="130"/>
      <c r="AP352" s="130"/>
      <c r="AZ352" s="130"/>
      <c r="BA352" s="130"/>
      <c r="BB352" s="130"/>
      <c r="BC352" s="130"/>
      <c r="BD352" s="130"/>
      <c r="BE352" s="130"/>
      <c r="BF352" s="130"/>
      <c r="BG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424"/>
      <c r="B353" s="130"/>
      <c r="L353" s="130"/>
      <c r="V353" s="130"/>
      <c r="AF353" s="130"/>
      <c r="AP353" s="130"/>
      <c r="AZ353" s="130"/>
      <c r="BA353" s="130"/>
      <c r="BB353" s="130"/>
      <c r="BC353" s="130"/>
      <c r="BD353" s="130"/>
      <c r="BE353" s="130"/>
      <c r="BF353" s="130"/>
      <c r="BG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424"/>
      <c r="B354" s="130"/>
      <c r="L354" s="130"/>
      <c r="V354" s="130"/>
      <c r="AF354" s="130"/>
      <c r="AP354" s="130"/>
      <c r="AZ354" s="130"/>
      <c r="BA354" s="130"/>
      <c r="BB354" s="130"/>
      <c r="BC354" s="130"/>
      <c r="BD354" s="130"/>
      <c r="BE354" s="130"/>
      <c r="BF354" s="130"/>
      <c r="BG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424"/>
      <c r="B355" s="130"/>
      <c r="L355" s="130"/>
      <c r="V355" s="130"/>
      <c r="AF355" s="130"/>
      <c r="AP355" s="130"/>
      <c r="AZ355" s="130"/>
      <c r="BA355" s="130"/>
      <c r="BB355" s="130"/>
      <c r="BC355" s="130"/>
      <c r="BD355" s="130"/>
      <c r="BE355" s="130"/>
      <c r="BF355" s="130"/>
      <c r="BG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424"/>
      <c r="B356" s="130"/>
      <c r="L356" s="130"/>
      <c r="V356" s="130"/>
      <c r="AF356" s="130"/>
      <c r="AP356" s="130"/>
      <c r="AZ356" s="130"/>
      <c r="BA356" s="130"/>
      <c r="BB356" s="130"/>
      <c r="BC356" s="130"/>
      <c r="BD356" s="130"/>
      <c r="BE356" s="130"/>
      <c r="BF356" s="130"/>
      <c r="BG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424"/>
      <c r="B357" s="130"/>
      <c r="L357" s="130"/>
      <c r="V357" s="130"/>
      <c r="AF357" s="130"/>
      <c r="AP357" s="130"/>
      <c r="AZ357" s="130"/>
      <c r="BA357" s="130"/>
      <c r="BB357" s="130"/>
      <c r="BC357" s="130"/>
      <c r="BD357" s="130"/>
      <c r="BE357" s="130"/>
      <c r="BF357" s="130"/>
      <c r="BG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424"/>
      <c r="B358" s="130"/>
      <c r="L358" s="130"/>
      <c r="V358" s="130"/>
      <c r="AF358" s="130"/>
      <c r="AP358" s="130"/>
      <c r="AZ358" s="130"/>
      <c r="BA358" s="130"/>
      <c r="BB358" s="130"/>
      <c r="BC358" s="130"/>
      <c r="BD358" s="130"/>
      <c r="BE358" s="130"/>
      <c r="BF358" s="130"/>
      <c r="BG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424"/>
      <c r="B359" s="130"/>
      <c r="L359" s="130"/>
      <c r="V359" s="130"/>
      <c r="AF359" s="130"/>
      <c r="AP359" s="130"/>
      <c r="AZ359" s="130"/>
      <c r="BA359" s="130"/>
      <c r="BB359" s="130"/>
      <c r="BC359" s="130"/>
      <c r="BD359" s="130"/>
      <c r="BE359" s="130"/>
      <c r="BF359" s="130"/>
      <c r="BG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424"/>
      <c r="B360" s="130"/>
      <c r="L360" s="130"/>
      <c r="V360" s="130"/>
      <c r="AF360" s="130"/>
      <c r="AP360" s="130"/>
      <c r="AZ360" s="130"/>
      <c r="BA360" s="130"/>
      <c r="BB360" s="130"/>
      <c r="BC360" s="130"/>
      <c r="BD360" s="130"/>
      <c r="BE360" s="130"/>
      <c r="BF360" s="130"/>
      <c r="BG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424"/>
      <c r="B361" s="130"/>
      <c r="L361" s="130"/>
      <c r="V361" s="130"/>
      <c r="AF361" s="130"/>
      <c r="AP361" s="130"/>
      <c r="AZ361" s="130"/>
      <c r="BA361" s="130"/>
      <c r="BB361" s="130"/>
      <c r="BC361" s="130"/>
      <c r="BD361" s="130"/>
      <c r="BE361" s="130"/>
      <c r="BF361" s="130"/>
      <c r="BG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424"/>
      <c r="B362" s="130"/>
      <c r="L362" s="130"/>
      <c r="V362" s="130"/>
      <c r="AF362" s="130"/>
      <c r="AP362" s="130"/>
      <c r="AZ362" s="130"/>
      <c r="BA362" s="130"/>
      <c r="BB362" s="130"/>
      <c r="BC362" s="130"/>
      <c r="BD362" s="130"/>
      <c r="BE362" s="130"/>
      <c r="BF362" s="130"/>
      <c r="BG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424"/>
      <c r="B363" s="130"/>
      <c r="L363" s="130"/>
      <c r="V363" s="130"/>
      <c r="AF363" s="130"/>
      <c r="AP363" s="130"/>
      <c r="AZ363" s="130"/>
      <c r="BA363" s="130"/>
      <c r="BB363" s="130"/>
      <c r="BC363" s="130"/>
      <c r="BD363" s="130"/>
      <c r="BE363" s="130"/>
      <c r="BF363" s="130"/>
      <c r="BG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424"/>
      <c r="B364" s="130"/>
      <c r="L364" s="130"/>
      <c r="V364" s="130"/>
      <c r="AF364" s="130"/>
      <c r="AP364" s="130"/>
      <c r="AZ364" s="130"/>
      <c r="BA364" s="130"/>
      <c r="BB364" s="130"/>
      <c r="BC364" s="130"/>
      <c r="BD364" s="130"/>
      <c r="BE364" s="130"/>
      <c r="BF364" s="130"/>
      <c r="BG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424"/>
      <c r="B365" s="130"/>
      <c r="L365" s="130"/>
      <c r="V365" s="130"/>
      <c r="AF365" s="130"/>
      <c r="AP365" s="130"/>
      <c r="AZ365" s="130"/>
      <c r="BA365" s="130"/>
      <c r="BB365" s="130"/>
      <c r="BC365" s="130"/>
      <c r="BD365" s="130"/>
      <c r="BE365" s="130"/>
      <c r="BF365" s="130"/>
      <c r="BG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424"/>
      <c r="B366" s="130"/>
      <c r="L366" s="130"/>
      <c r="V366" s="130"/>
      <c r="AF366" s="130"/>
      <c r="AP366" s="130"/>
      <c r="AZ366" s="130"/>
      <c r="BA366" s="130"/>
      <c r="BB366" s="130"/>
      <c r="BC366" s="130"/>
      <c r="BD366" s="130"/>
      <c r="BE366" s="130"/>
      <c r="BF366" s="130"/>
      <c r="BG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424"/>
      <c r="B367" s="130"/>
      <c r="L367" s="130"/>
      <c r="V367" s="130"/>
      <c r="AF367" s="130"/>
      <c r="AP367" s="130"/>
      <c r="AZ367" s="130"/>
      <c r="BA367" s="130"/>
      <c r="BB367" s="130"/>
      <c r="BC367" s="130"/>
      <c r="BD367" s="130"/>
      <c r="BE367" s="130"/>
      <c r="BF367" s="130"/>
      <c r="BG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424"/>
      <c r="B368" s="130"/>
      <c r="L368" s="130"/>
      <c r="V368" s="130"/>
      <c r="AF368" s="130"/>
      <c r="AP368" s="130"/>
      <c r="AZ368" s="130"/>
      <c r="BA368" s="130"/>
      <c r="BB368" s="130"/>
      <c r="BC368" s="130"/>
      <c r="BD368" s="130"/>
      <c r="BE368" s="130"/>
      <c r="BF368" s="130"/>
      <c r="BG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424"/>
      <c r="B369" s="130"/>
      <c r="L369" s="130"/>
      <c r="V369" s="130"/>
      <c r="AF369" s="130"/>
      <c r="AP369" s="130"/>
      <c r="AZ369" s="130"/>
      <c r="BA369" s="130"/>
      <c r="BB369" s="130"/>
      <c r="BC369" s="130"/>
      <c r="BD369" s="130"/>
      <c r="BE369" s="130"/>
      <c r="BF369" s="130"/>
      <c r="BG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424"/>
      <c r="B370" s="130"/>
      <c r="L370" s="130"/>
      <c r="V370" s="130"/>
      <c r="AF370" s="130"/>
      <c r="AP370" s="130"/>
      <c r="AZ370" s="130"/>
      <c r="BA370" s="130"/>
      <c r="BB370" s="130"/>
      <c r="BC370" s="130"/>
      <c r="BD370" s="130"/>
      <c r="BE370" s="130"/>
      <c r="BF370" s="130"/>
      <c r="BG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424"/>
      <c r="B371" s="130"/>
      <c r="L371" s="130"/>
      <c r="V371" s="130"/>
      <c r="AF371" s="130"/>
      <c r="AP371" s="130"/>
      <c r="AZ371" s="130"/>
      <c r="BA371" s="130"/>
      <c r="BB371" s="130"/>
      <c r="BC371" s="130"/>
      <c r="BD371" s="130"/>
      <c r="BE371" s="130"/>
      <c r="BF371" s="130"/>
      <c r="BG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424"/>
      <c r="B372" s="130"/>
      <c r="L372" s="130"/>
      <c r="V372" s="130"/>
      <c r="AF372" s="130"/>
      <c r="AP372" s="130"/>
      <c r="AZ372" s="130"/>
      <c r="BA372" s="130"/>
      <c r="BB372" s="130"/>
      <c r="BC372" s="130"/>
      <c r="BD372" s="130"/>
      <c r="BE372" s="130"/>
      <c r="BF372" s="130"/>
      <c r="BG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424"/>
      <c r="B373" s="130"/>
      <c r="L373" s="130"/>
      <c r="V373" s="130"/>
      <c r="AF373" s="130"/>
      <c r="AP373" s="130"/>
      <c r="AZ373" s="130"/>
      <c r="BA373" s="130"/>
      <c r="BB373" s="130"/>
      <c r="BC373" s="130"/>
      <c r="BD373" s="130"/>
      <c r="BE373" s="130"/>
      <c r="BF373" s="130"/>
      <c r="BG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424"/>
      <c r="B374" s="130"/>
      <c r="L374" s="130"/>
      <c r="V374" s="130"/>
      <c r="AF374" s="130"/>
      <c r="AP374" s="130"/>
      <c r="AZ374" s="130"/>
      <c r="BA374" s="130"/>
      <c r="BB374" s="130"/>
      <c r="BC374" s="130"/>
      <c r="BD374" s="130"/>
      <c r="BE374" s="130"/>
      <c r="BF374" s="130"/>
      <c r="BG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424"/>
      <c r="B375" s="130"/>
      <c r="L375" s="130"/>
      <c r="V375" s="130"/>
      <c r="AF375" s="130"/>
      <c r="AP375" s="130"/>
      <c r="AZ375" s="130"/>
      <c r="BA375" s="130"/>
      <c r="BB375" s="130"/>
      <c r="BC375" s="130"/>
      <c r="BD375" s="130"/>
      <c r="BE375" s="130"/>
      <c r="BF375" s="130"/>
      <c r="BG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424"/>
      <c r="B376" s="130"/>
      <c r="L376" s="130"/>
      <c r="V376" s="130"/>
      <c r="AF376" s="130"/>
      <c r="AP376" s="130"/>
      <c r="AZ376" s="130"/>
      <c r="BA376" s="130"/>
      <c r="BB376" s="130"/>
      <c r="BC376" s="130"/>
      <c r="BD376" s="130"/>
      <c r="BE376" s="130"/>
      <c r="BF376" s="130"/>
      <c r="BG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424"/>
      <c r="B377" s="130"/>
      <c r="L377" s="130"/>
      <c r="V377" s="130"/>
      <c r="AF377" s="130"/>
      <c r="AP377" s="130"/>
      <c r="AZ377" s="130"/>
      <c r="BA377" s="130"/>
      <c r="BB377" s="130"/>
      <c r="BC377" s="130"/>
      <c r="BD377" s="130"/>
      <c r="BE377" s="130"/>
      <c r="BF377" s="130"/>
      <c r="BG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424"/>
      <c r="B378" s="130"/>
      <c r="L378" s="130"/>
      <c r="V378" s="130"/>
      <c r="AF378" s="130"/>
      <c r="AP378" s="130"/>
      <c r="AZ378" s="130"/>
      <c r="BA378" s="130"/>
      <c r="BB378" s="130"/>
      <c r="BC378" s="130"/>
      <c r="BD378" s="130"/>
      <c r="BE378" s="130"/>
      <c r="BF378" s="130"/>
      <c r="BG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424"/>
      <c r="B379" s="130"/>
      <c r="L379" s="130"/>
      <c r="V379" s="130"/>
      <c r="AF379" s="130"/>
      <c r="AP379" s="130"/>
      <c r="AZ379" s="130"/>
      <c r="BA379" s="130"/>
      <c r="BB379" s="130"/>
      <c r="BC379" s="130"/>
      <c r="BD379" s="130"/>
      <c r="BE379" s="130"/>
      <c r="BF379" s="130"/>
      <c r="BG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424"/>
      <c r="B380" s="130"/>
      <c r="L380" s="130"/>
      <c r="V380" s="130"/>
      <c r="AF380" s="130"/>
      <c r="AP380" s="130"/>
      <c r="AZ380" s="130"/>
      <c r="BA380" s="130"/>
      <c r="BB380" s="130"/>
      <c r="BC380" s="130"/>
      <c r="BD380" s="130"/>
      <c r="BE380" s="130"/>
      <c r="BF380" s="130"/>
      <c r="BG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424"/>
      <c r="B381" s="130"/>
      <c r="L381" s="130"/>
      <c r="V381" s="130"/>
      <c r="AF381" s="130"/>
      <c r="AP381" s="130"/>
      <c r="AZ381" s="130"/>
      <c r="BA381" s="130"/>
      <c r="BB381" s="130"/>
      <c r="BC381" s="130"/>
      <c r="BD381" s="130"/>
      <c r="BE381" s="130"/>
      <c r="BF381" s="130"/>
      <c r="BG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424"/>
      <c r="B382" s="130"/>
      <c r="L382" s="130"/>
      <c r="V382" s="130"/>
      <c r="AF382" s="130"/>
      <c r="AP382" s="130"/>
      <c r="AZ382" s="130"/>
      <c r="BA382" s="130"/>
      <c r="BB382" s="130"/>
      <c r="BC382" s="130"/>
      <c r="BD382" s="130"/>
      <c r="BE382" s="130"/>
      <c r="BF382" s="130"/>
      <c r="BG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424"/>
      <c r="B383" s="130"/>
      <c r="L383" s="130"/>
      <c r="V383" s="130"/>
      <c r="AF383" s="130"/>
      <c r="AP383" s="130"/>
      <c r="AZ383" s="130"/>
      <c r="BA383" s="130"/>
      <c r="BB383" s="130"/>
      <c r="BC383" s="130"/>
      <c r="BD383" s="130"/>
      <c r="BE383" s="130"/>
      <c r="BF383" s="130"/>
      <c r="BG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424"/>
      <c r="B384" s="130"/>
      <c r="L384" s="130"/>
      <c r="V384" s="130"/>
      <c r="AF384" s="130"/>
      <c r="AP384" s="130"/>
      <c r="AZ384" s="130"/>
      <c r="BA384" s="130"/>
      <c r="BB384" s="130"/>
      <c r="BC384" s="130"/>
      <c r="BD384" s="130"/>
      <c r="BE384" s="130"/>
      <c r="BF384" s="130"/>
      <c r="BG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424"/>
      <c r="B385" s="130"/>
      <c r="L385" s="130"/>
      <c r="V385" s="130"/>
      <c r="AF385" s="130"/>
      <c r="AP385" s="130"/>
      <c r="AZ385" s="130"/>
      <c r="BA385" s="130"/>
      <c r="BB385" s="130"/>
      <c r="BC385" s="130"/>
      <c r="BD385" s="130"/>
      <c r="BE385" s="130"/>
      <c r="BF385" s="130"/>
      <c r="BG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424"/>
      <c r="B386" s="130"/>
      <c r="L386" s="130"/>
      <c r="V386" s="130"/>
      <c r="AF386" s="130"/>
      <c r="AP386" s="130"/>
      <c r="AZ386" s="130"/>
      <c r="BA386" s="130"/>
      <c r="BB386" s="130"/>
      <c r="BC386" s="130"/>
      <c r="BD386" s="130"/>
      <c r="BE386" s="130"/>
      <c r="BF386" s="130"/>
      <c r="BG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424"/>
      <c r="B387" s="130"/>
      <c r="L387" s="130"/>
      <c r="V387" s="130"/>
      <c r="AF387" s="130"/>
      <c r="AP387" s="130"/>
      <c r="AZ387" s="130"/>
      <c r="BA387" s="130"/>
      <c r="BB387" s="130"/>
      <c r="BC387" s="130"/>
      <c r="BD387" s="130"/>
      <c r="BE387" s="130"/>
      <c r="BF387" s="130"/>
      <c r="BG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424"/>
      <c r="B388" s="130"/>
      <c r="L388" s="130"/>
      <c r="V388" s="130"/>
      <c r="AF388" s="130"/>
      <c r="AP388" s="130"/>
      <c r="AZ388" s="130"/>
      <c r="BA388" s="130"/>
      <c r="BB388" s="130"/>
      <c r="BC388" s="130"/>
      <c r="BD388" s="130"/>
      <c r="BE388" s="130"/>
      <c r="BF388" s="130"/>
      <c r="BG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424"/>
      <c r="B389" s="130"/>
      <c r="L389" s="130"/>
      <c r="V389" s="130"/>
      <c r="AF389" s="130"/>
      <c r="AP389" s="130"/>
      <c r="AZ389" s="130"/>
      <c r="BA389" s="130"/>
      <c r="BB389" s="130"/>
      <c r="BC389" s="130"/>
      <c r="BD389" s="130"/>
      <c r="BE389" s="130"/>
      <c r="BF389" s="130"/>
      <c r="BG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424"/>
      <c r="B390" s="130"/>
      <c r="L390" s="130"/>
      <c r="V390" s="130"/>
      <c r="AF390" s="130"/>
      <c r="AP390" s="130"/>
      <c r="AZ390" s="130"/>
      <c r="BA390" s="130"/>
      <c r="BB390" s="130"/>
      <c r="BC390" s="130"/>
      <c r="BD390" s="130"/>
      <c r="BE390" s="130"/>
      <c r="BF390" s="130"/>
      <c r="BG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424"/>
      <c r="B391" s="130"/>
      <c r="L391" s="130"/>
      <c r="V391" s="130"/>
      <c r="AF391" s="130"/>
      <c r="AP391" s="130"/>
      <c r="AZ391" s="130"/>
      <c r="BA391" s="130"/>
      <c r="BB391" s="130"/>
      <c r="BC391" s="130"/>
      <c r="BD391" s="130"/>
      <c r="BE391" s="130"/>
      <c r="BF391" s="130"/>
      <c r="BG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424"/>
      <c r="B392" s="130"/>
      <c r="L392" s="130"/>
      <c r="V392" s="130"/>
      <c r="AF392" s="130"/>
      <c r="AP392" s="130"/>
      <c r="AZ392" s="130"/>
      <c r="BA392" s="130"/>
      <c r="BB392" s="130"/>
      <c r="BC392" s="130"/>
      <c r="BD392" s="130"/>
      <c r="BE392" s="130"/>
      <c r="BF392" s="130"/>
      <c r="BG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424"/>
      <c r="B393" s="130"/>
      <c r="L393" s="130"/>
      <c r="V393" s="130"/>
      <c r="AF393" s="130"/>
      <c r="AP393" s="130"/>
      <c r="AZ393" s="130"/>
      <c r="BA393" s="130"/>
      <c r="BB393" s="130"/>
      <c r="BC393" s="130"/>
      <c r="BD393" s="130"/>
      <c r="BE393" s="130"/>
      <c r="BF393" s="130"/>
      <c r="BG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424"/>
      <c r="B394" s="130"/>
      <c r="L394" s="130"/>
      <c r="V394" s="130"/>
      <c r="AF394" s="130"/>
      <c r="AP394" s="130"/>
      <c r="AZ394" s="130"/>
      <c r="BA394" s="130"/>
      <c r="BB394" s="130"/>
      <c r="BC394" s="130"/>
      <c r="BD394" s="130"/>
      <c r="BE394" s="130"/>
      <c r="BF394" s="130"/>
      <c r="BG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424"/>
      <c r="B395" s="130"/>
      <c r="L395" s="130"/>
      <c r="V395" s="130"/>
      <c r="AF395" s="130"/>
      <c r="AP395" s="130"/>
      <c r="AZ395" s="130"/>
      <c r="BA395" s="130"/>
      <c r="BB395" s="130"/>
      <c r="BC395" s="130"/>
      <c r="BD395" s="130"/>
      <c r="BE395" s="130"/>
      <c r="BF395" s="130"/>
      <c r="BG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424"/>
      <c r="B396" s="130"/>
      <c r="L396" s="130"/>
      <c r="V396" s="130"/>
      <c r="AF396" s="130"/>
      <c r="AP396" s="130"/>
      <c r="AZ396" s="130"/>
      <c r="BA396" s="130"/>
      <c r="BB396" s="130"/>
      <c r="BC396" s="130"/>
      <c r="BD396" s="130"/>
      <c r="BE396" s="130"/>
      <c r="BF396" s="130"/>
      <c r="BG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424"/>
      <c r="B397" s="130"/>
      <c r="L397" s="130"/>
      <c r="V397" s="130"/>
      <c r="AF397" s="130"/>
      <c r="AP397" s="130"/>
      <c r="AZ397" s="130"/>
      <c r="BA397" s="130"/>
      <c r="BB397" s="130"/>
      <c r="BC397" s="130"/>
      <c r="BD397" s="130"/>
      <c r="BE397" s="130"/>
      <c r="BF397" s="130"/>
      <c r="BG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424"/>
      <c r="B398" s="130"/>
      <c r="L398" s="130"/>
      <c r="V398" s="130"/>
      <c r="AF398" s="130"/>
      <c r="AP398" s="130"/>
      <c r="AZ398" s="130"/>
      <c r="BA398" s="130"/>
      <c r="BB398" s="130"/>
      <c r="BC398" s="130"/>
      <c r="BD398" s="130"/>
      <c r="BE398" s="130"/>
      <c r="BF398" s="130"/>
      <c r="BG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424"/>
      <c r="B399" s="130"/>
      <c r="L399" s="130"/>
      <c r="V399" s="130"/>
      <c r="AF399" s="130"/>
      <c r="AP399" s="130"/>
      <c r="AZ399" s="130"/>
      <c r="BA399" s="130"/>
      <c r="BB399" s="130"/>
      <c r="BC399" s="130"/>
      <c r="BD399" s="130"/>
      <c r="BE399" s="130"/>
      <c r="BF399" s="130"/>
      <c r="BG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424"/>
      <c r="B400" s="130"/>
      <c r="L400" s="130"/>
      <c r="V400" s="130"/>
      <c r="AF400" s="130"/>
      <c r="AP400" s="130"/>
      <c r="AZ400" s="130"/>
      <c r="BA400" s="130"/>
      <c r="BB400" s="130"/>
      <c r="BC400" s="130"/>
      <c r="BD400" s="130"/>
      <c r="BE400" s="130"/>
      <c r="BF400" s="130"/>
      <c r="BG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424"/>
      <c r="B401" s="130"/>
      <c r="L401" s="130"/>
      <c r="V401" s="130"/>
      <c r="AF401" s="130"/>
      <c r="AP401" s="130"/>
      <c r="AZ401" s="130"/>
      <c r="BA401" s="130"/>
      <c r="BB401" s="130"/>
      <c r="BC401" s="130"/>
      <c r="BD401" s="130"/>
      <c r="BE401" s="130"/>
      <c r="BF401" s="130"/>
      <c r="BG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424"/>
      <c r="B402" s="130"/>
      <c r="L402" s="130"/>
      <c r="V402" s="130"/>
      <c r="AF402" s="130"/>
      <c r="AP402" s="130"/>
      <c r="AZ402" s="130"/>
      <c r="BA402" s="130"/>
      <c r="BB402" s="130"/>
      <c r="BC402" s="130"/>
      <c r="BD402" s="130"/>
      <c r="BE402" s="130"/>
      <c r="BF402" s="130"/>
      <c r="BG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424"/>
      <c r="B403" s="130"/>
      <c r="L403" s="130"/>
      <c r="V403" s="130"/>
      <c r="AF403" s="130"/>
      <c r="AP403" s="130"/>
      <c r="AZ403" s="130"/>
      <c r="BA403" s="130"/>
      <c r="BB403" s="130"/>
      <c r="BC403" s="130"/>
      <c r="BD403" s="130"/>
      <c r="BE403" s="130"/>
      <c r="BF403" s="130"/>
      <c r="BG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424"/>
      <c r="B404" s="130"/>
      <c r="L404" s="130"/>
      <c r="V404" s="130"/>
      <c r="AF404" s="130"/>
      <c r="AP404" s="130"/>
      <c r="AZ404" s="130"/>
      <c r="BA404" s="130"/>
      <c r="BB404" s="130"/>
      <c r="BC404" s="130"/>
      <c r="BD404" s="130"/>
      <c r="BE404" s="130"/>
      <c r="BF404" s="130"/>
      <c r="BG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424"/>
      <c r="B405" s="130"/>
      <c r="L405" s="130"/>
      <c r="V405" s="130"/>
      <c r="AF405" s="130"/>
      <c r="AP405" s="130"/>
      <c r="AZ405" s="130"/>
      <c r="BA405" s="130"/>
      <c r="BB405" s="130"/>
      <c r="BC405" s="130"/>
      <c r="BD405" s="130"/>
      <c r="BE405" s="130"/>
      <c r="BF405" s="130"/>
      <c r="BG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424"/>
      <c r="B406" s="130"/>
      <c r="L406" s="130"/>
      <c r="V406" s="130"/>
      <c r="AF406" s="130"/>
      <c r="AP406" s="130"/>
      <c r="AZ406" s="130"/>
      <c r="BA406" s="130"/>
      <c r="BB406" s="130"/>
      <c r="BC406" s="130"/>
      <c r="BD406" s="130"/>
      <c r="BE406" s="130"/>
      <c r="BF406" s="130"/>
      <c r="BG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424"/>
      <c r="B407" s="130"/>
      <c r="L407" s="130"/>
      <c r="V407" s="130"/>
      <c r="AF407" s="130"/>
      <c r="AP407" s="130"/>
      <c r="AZ407" s="130"/>
      <c r="BA407" s="130"/>
      <c r="BB407" s="130"/>
      <c r="BC407" s="130"/>
      <c r="BD407" s="130"/>
      <c r="BE407" s="130"/>
      <c r="BF407" s="130"/>
      <c r="BG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424"/>
      <c r="B408" s="130"/>
      <c r="L408" s="130"/>
      <c r="V408" s="130"/>
      <c r="AF408" s="130"/>
      <c r="AP408" s="130"/>
      <c r="AZ408" s="130"/>
      <c r="BA408" s="130"/>
      <c r="BB408" s="130"/>
      <c r="BC408" s="130"/>
      <c r="BD408" s="130"/>
      <c r="BE408" s="130"/>
      <c r="BF408" s="130"/>
      <c r="BG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424"/>
      <c r="B409" s="130"/>
      <c r="L409" s="130"/>
      <c r="V409" s="130"/>
      <c r="AF409" s="130"/>
      <c r="AP409" s="130"/>
      <c r="AZ409" s="130"/>
      <c r="BA409" s="130"/>
      <c r="BB409" s="130"/>
      <c r="BC409" s="130"/>
      <c r="BD409" s="130"/>
      <c r="BE409" s="130"/>
      <c r="BF409" s="130"/>
      <c r="BG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424"/>
      <c r="B410" s="130"/>
      <c r="L410" s="130"/>
      <c r="V410" s="130"/>
      <c r="AF410" s="130"/>
      <c r="AP410" s="130"/>
      <c r="AZ410" s="130"/>
      <c r="BA410" s="130"/>
      <c r="BB410" s="130"/>
      <c r="BC410" s="130"/>
      <c r="BD410" s="130"/>
      <c r="BE410" s="130"/>
      <c r="BF410" s="130"/>
      <c r="BG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424"/>
      <c r="B411" s="130"/>
      <c r="L411" s="130"/>
      <c r="V411" s="130"/>
      <c r="AF411" s="130"/>
      <c r="AP411" s="130"/>
      <c r="AZ411" s="130"/>
      <c r="BA411" s="130"/>
      <c r="BB411" s="130"/>
      <c r="BC411" s="130"/>
      <c r="BD411" s="130"/>
      <c r="BE411" s="130"/>
      <c r="BF411" s="130"/>
      <c r="BG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424"/>
      <c r="B412" s="130"/>
      <c r="L412" s="130"/>
      <c r="V412" s="130"/>
      <c r="AF412" s="130"/>
      <c r="AP412" s="130"/>
      <c r="AZ412" s="130"/>
      <c r="BA412" s="130"/>
      <c r="BB412" s="130"/>
      <c r="BC412" s="130"/>
      <c r="BD412" s="130"/>
      <c r="BE412" s="130"/>
      <c r="BF412" s="130"/>
      <c r="BG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424"/>
      <c r="B413" s="130"/>
      <c r="L413" s="130"/>
      <c r="V413" s="130"/>
      <c r="AF413" s="130"/>
      <c r="AP413" s="130"/>
      <c r="AZ413" s="130"/>
      <c r="BA413" s="130"/>
      <c r="BB413" s="130"/>
      <c r="BC413" s="130"/>
      <c r="BD413" s="130"/>
      <c r="BE413" s="130"/>
      <c r="BF413" s="130"/>
      <c r="BG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424"/>
      <c r="B414" s="130"/>
      <c r="L414" s="130"/>
      <c r="V414" s="130"/>
      <c r="AF414" s="130"/>
      <c r="AP414" s="130"/>
      <c r="AZ414" s="130"/>
      <c r="BA414" s="130"/>
      <c r="BB414" s="130"/>
      <c r="BC414" s="130"/>
      <c r="BD414" s="130"/>
      <c r="BE414" s="130"/>
      <c r="BF414" s="130"/>
      <c r="BG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424"/>
      <c r="B415" s="130"/>
      <c r="L415" s="130"/>
      <c r="V415" s="130"/>
      <c r="AF415" s="130"/>
      <c r="AP415" s="130"/>
      <c r="AZ415" s="130"/>
      <c r="BA415" s="130"/>
      <c r="BB415" s="130"/>
      <c r="BC415" s="130"/>
      <c r="BD415" s="130"/>
      <c r="BE415" s="130"/>
      <c r="BF415" s="130"/>
      <c r="BG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424"/>
      <c r="B416" s="130"/>
      <c r="L416" s="130"/>
      <c r="V416" s="130"/>
      <c r="AF416" s="130"/>
      <c r="AP416" s="130"/>
      <c r="AZ416" s="130"/>
      <c r="BA416" s="130"/>
      <c r="BB416" s="130"/>
      <c r="BC416" s="130"/>
      <c r="BD416" s="130"/>
      <c r="BE416" s="130"/>
      <c r="BF416" s="130"/>
      <c r="BG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424"/>
      <c r="B417" s="130"/>
      <c r="L417" s="130"/>
      <c r="V417" s="130"/>
      <c r="AF417" s="130"/>
      <c r="AP417" s="130"/>
      <c r="AZ417" s="130"/>
      <c r="BA417" s="130"/>
      <c r="BB417" s="130"/>
      <c r="BC417" s="130"/>
      <c r="BD417" s="130"/>
      <c r="BE417" s="130"/>
      <c r="BF417" s="130"/>
      <c r="BG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424"/>
      <c r="B418" s="130"/>
      <c r="L418" s="130"/>
      <c r="V418" s="130"/>
      <c r="AF418" s="130"/>
      <c r="AP418" s="130"/>
      <c r="AZ418" s="130"/>
      <c r="BA418" s="130"/>
      <c r="BB418" s="130"/>
      <c r="BC418" s="130"/>
      <c r="BD418" s="130"/>
      <c r="BE418" s="130"/>
      <c r="BF418" s="130"/>
      <c r="BG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424"/>
      <c r="B419" s="130"/>
      <c r="L419" s="130"/>
      <c r="V419" s="130"/>
      <c r="AF419" s="130"/>
      <c r="AP419" s="130"/>
      <c r="AZ419" s="130"/>
      <c r="BA419" s="130"/>
      <c r="BB419" s="130"/>
      <c r="BC419" s="130"/>
      <c r="BD419" s="130"/>
      <c r="BE419" s="130"/>
      <c r="BF419" s="130"/>
      <c r="BG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424"/>
      <c r="B420" s="130"/>
      <c r="L420" s="130"/>
      <c r="V420" s="130"/>
      <c r="AF420" s="130"/>
      <c r="AP420" s="130"/>
      <c r="AZ420" s="130"/>
      <c r="BA420" s="130"/>
      <c r="BB420" s="130"/>
      <c r="BC420" s="130"/>
      <c r="BD420" s="130"/>
      <c r="BE420" s="130"/>
      <c r="BF420" s="130"/>
      <c r="BG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424"/>
      <c r="B421" s="130"/>
      <c r="L421" s="130"/>
      <c r="V421" s="130"/>
      <c r="AF421" s="130"/>
      <c r="AP421" s="130"/>
      <c r="AZ421" s="130"/>
      <c r="BA421" s="130"/>
      <c r="BB421" s="130"/>
      <c r="BC421" s="130"/>
      <c r="BD421" s="130"/>
      <c r="BE421" s="130"/>
      <c r="BF421" s="130"/>
      <c r="BG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424"/>
      <c r="B422" s="130"/>
      <c r="L422" s="130"/>
      <c r="V422" s="130"/>
      <c r="AF422" s="130"/>
      <c r="AP422" s="130"/>
      <c r="AZ422" s="130"/>
      <c r="BA422" s="130"/>
      <c r="BB422" s="130"/>
      <c r="BC422" s="130"/>
      <c r="BD422" s="130"/>
      <c r="BE422" s="130"/>
      <c r="BF422" s="130"/>
      <c r="BG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424"/>
      <c r="B423" s="130"/>
      <c r="L423" s="130"/>
      <c r="V423" s="130"/>
      <c r="AF423" s="130"/>
      <c r="AP423" s="130"/>
      <c r="AZ423" s="130"/>
      <c r="BA423" s="130"/>
      <c r="BB423" s="130"/>
      <c r="BC423" s="130"/>
      <c r="BD423" s="130"/>
      <c r="BE423" s="130"/>
      <c r="BF423" s="130"/>
      <c r="BG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424"/>
      <c r="B424" s="130"/>
      <c r="L424" s="130"/>
      <c r="V424" s="130"/>
      <c r="AF424" s="130"/>
      <c r="AP424" s="130"/>
      <c r="AZ424" s="130"/>
      <c r="BA424" s="130"/>
      <c r="BB424" s="130"/>
      <c r="BC424" s="130"/>
      <c r="BD424" s="130"/>
      <c r="BE424" s="130"/>
      <c r="BF424" s="130"/>
      <c r="BG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424"/>
      <c r="B425" s="130"/>
      <c r="L425" s="130"/>
      <c r="V425" s="130"/>
      <c r="AF425" s="130"/>
      <c r="AP425" s="130"/>
      <c r="AZ425" s="130"/>
      <c r="BA425" s="130"/>
      <c r="BB425" s="130"/>
      <c r="BC425" s="130"/>
      <c r="BD425" s="130"/>
      <c r="BE425" s="130"/>
      <c r="BF425" s="130"/>
      <c r="BG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424"/>
      <c r="B426" s="130"/>
      <c r="L426" s="130"/>
      <c r="V426" s="130"/>
      <c r="AF426" s="130"/>
      <c r="AP426" s="130"/>
      <c r="AZ426" s="130"/>
      <c r="BA426" s="130"/>
      <c r="BB426" s="130"/>
      <c r="BC426" s="130"/>
      <c r="BD426" s="130"/>
      <c r="BE426" s="130"/>
      <c r="BF426" s="130"/>
      <c r="BG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424"/>
      <c r="B427" s="130"/>
      <c r="L427" s="130"/>
      <c r="V427" s="130"/>
      <c r="AF427" s="130"/>
      <c r="AP427" s="130"/>
      <c r="AZ427" s="130"/>
      <c r="BA427" s="130"/>
      <c r="BB427" s="130"/>
      <c r="BC427" s="130"/>
      <c r="BD427" s="130"/>
      <c r="BE427" s="130"/>
      <c r="BF427" s="130"/>
      <c r="BG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424"/>
      <c r="B428" s="130"/>
      <c r="L428" s="130"/>
      <c r="V428" s="130"/>
      <c r="AF428" s="130"/>
      <c r="AP428" s="130"/>
      <c r="AZ428" s="130"/>
      <c r="BA428" s="130"/>
      <c r="BB428" s="130"/>
      <c r="BC428" s="130"/>
      <c r="BD428" s="130"/>
      <c r="BE428" s="130"/>
      <c r="BF428" s="130"/>
      <c r="BG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424"/>
      <c r="B429" s="130"/>
      <c r="L429" s="130"/>
      <c r="V429" s="130"/>
      <c r="AF429" s="130"/>
      <c r="AP429" s="130"/>
      <c r="AZ429" s="130"/>
      <c r="BA429" s="130"/>
      <c r="BB429" s="130"/>
      <c r="BC429" s="130"/>
      <c r="BD429" s="130"/>
      <c r="BE429" s="130"/>
      <c r="BF429" s="130"/>
      <c r="BG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424"/>
      <c r="B430" s="130"/>
      <c r="L430" s="130"/>
      <c r="V430" s="130"/>
      <c r="AF430" s="130"/>
      <c r="AP430" s="130"/>
      <c r="AZ430" s="130"/>
      <c r="BA430" s="130"/>
      <c r="BB430" s="130"/>
      <c r="BC430" s="130"/>
      <c r="BD430" s="130"/>
      <c r="BE430" s="130"/>
      <c r="BF430" s="130"/>
      <c r="BG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424"/>
      <c r="B431" s="130"/>
      <c r="L431" s="130"/>
      <c r="V431" s="130"/>
      <c r="AF431" s="130"/>
      <c r="AP431" s="130"/>
      <c r="AZ431" s="130"/>
      <c r="BA431" s="130"/>
      <c r="BB431" s="130"/>
      <c r="BC431" s="130"/>
      <c r="BD431" s="130"/>
      <c r="BE431" s="130"/>
      <c r="BF431" s="130"/>
      <c r="BG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424"/>
      <c r="B432" s="130"/>
      <c r="L432" s="130"/>
      <c r="V432" s="130"/>
      <c r="AF432" s="130"/>
      <c r="AP432" s="130"/>
      <c r="AZ432" s="130"/>
      <c r="BA432" s="130"/>
      <c r="BB432" s="130"/>
      <c r="BC432" s="130"/>
      <c r="BD432" s="130"/>
      <c r="BE432" s="130"/>
      <c r="BF432" s="130"/>
      <c r="BG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424"/>
      <c r="B433" s="130"/>
      <c r="L433" s="130"/>
      <c r="V433" s="130"/>
      <c r="AF433" s="130"/>
      <c r="AP433" s="130"/>
      <c r="AZ433" s="130"/>
      <c r="BA433" s="130"/>
      <c r="BB433" s="130"/>
      <c r="BC433" s="130"/>
      <c r="BD433" s="130"/>
      <c r="BE433" s="130"/>
      <c r="BF433" s="130"/>
      <c r="BG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424"/>
      <c r="B434" s="130"/>
      <c r="L434" s="130"/>
      <c r="V434" s="130"/>
      <c r="AF434" s="130"/>
      <c r="AP434" s="130"/>
      <c r="AZ434" s="130"/>
      <c r="BA434" s="130"/>
      <c r="BB434" s="130"/>
      <c r="BC434" s="130"/>
      <c r="BD434" s="130"/>
      <c r="BE434" s="130"/>
      <c r="BF434" s="130"/>
      <c r="BG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424"/>
      <c r="B435" s="130"/>
      <c r="L435" s="130"/>
      <c r="V435" s="130"/>
      <c r="AF435" s="130"/>
      <c r="AP435" s="130"/>
      <c r="AZ435" s="130"/>
      <c r="BA435" s="130"/>
      <c r="BB435" s="130"/>
      <c r="BC435" s="130"/>
      <c r="BD435" s="130"/>
      <c r="BE435" s="130"/>
      <c r="BF435" s="130"/>
      <c r="BG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424"/>
      <c r="B436" s="130"/>
      <c r="L436" s="130"/>
      <c r="V436" s="130"/>
      <c r="AF436" s="130"/>
      <c r="AP436" s="130"/>
      <c r="AZ436" s="130"/>
      <c r="BA436" s="130"/>
      <c r="BB436" s="130"/>
      <c r="BC436" s="130"/>
      <c r="BD436" s="130"/>
      <c r="BE436" s="130"/>
      <c r="BF436" s="130"/>
      <c r="BG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424"/>
      <c r="B437" s="130"/>
      <c r="L437" s="130"/>
      <c r="V437" s="130"/>
      <c r="AF437" s="130"/>
      <c r="AP437" s="130"/>
      <c r="AZ437" s="130"/>
      <c r="BA437" s="130"/>
      <c r="BB437" s="130"/>
      <c r="BC437" s="130"/>
      <c r="BD437" s="130"/>
      <c r="BE437" s="130"/>
      <c r="BF437" s="130"/>
      <c r="BG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424"/>
      <c r="B438" s="130"/>
      <c r="L438" s="130"/>
      <c r="V438" s="130"/>
      <c r="AF438" s="130"/>
      <c r="AP438" s="130"/>
      <c r="AZ438" s="130"/>
      <c r="BA438" s="130"/>
      <c r="BB438" s="130"/>
      <c r="BC438" s="130"/>
      <c r="BD438" s="130"/>
      <c r="BE438" s="130"/>
      <c r="BF438" s="130"/>
      <c r="BG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424"/>
      <c r="B439" s="130"/>
      <c r="L439" s="130"/>
      <c r="V439" s="130"/>
      <c r="AF439" s="130"/>
      <c r="AP439" s="130"/>
      <c r="AZ439" s="130"/>
      <c r="BA439" s="130"/>
      <c r="BB439" s="130"/>
      <c r="BC439" s="130"/>
      <c r="BD439" s="130"/>
      <c r="BE439" s="130"/>
      <c r="BF439" s="130"/>
      <c r="BG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424"/>
      <c r="B440" s="130"/>
      <c r="L440" s="130"/>
      <c r="V440" s="130"/>
      <c r="AF440" s="130"/>
      <c r="AP440" s="130"/>
      <c r="AZ440" s="130"/>
      <c r="BA440" s="130"/>
      <c r="BB440" s="130"/>
      <c r="BC440" s="130"/>
      <c r="BD440" s="130"/>
      <c r="BE440" s="130"/>
      <c r="BF440" s="130"/>
      <c r="BG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424"/>
      <c r="B441" s="130"/>
      <c r="L441" s="130"/>
      <c r="V441" s="130"/>
      <c r="AF441" s="130"/>
      <c r="AP441" s="130"/>
      <c r="AZ441" s="130"/>
      <c r="BA441" s="130"/>
      <c r="BB441" s="130"/>
      <c r="BC441" s="130"/>
      <c r="BD441" s="130"/>
      <c r="BE441" s="130"/>
      <c r="BF441" s="130"/>
      <c r="BG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424"/>
      <c r="B442" s="130"/>
      <c r="L442" s="130"/>
      <c r="V442" s="130"/>
      <c r="AF442" s="130"/>
      <c r="AP442" s="130"/>
      <c r="AZ442" s="130"/>
      <c r="BA442" s="130"/>
      <c r="BB442" s="130"/>
      <c r="BC442" s="130"/>
      <c r="BD442" s="130"/>
      <c r="BE442" s="130"/>
      <c r="BF442" s="130"/>
      <c r="BG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424"/>
      <c r="B443" s="130"/>
      <c r="L443" s="130"/>
      <c r="V443" s="130"/>
      <c r="AF443" s="130"/>
      <c r="AP443" s="130"/>
      <c r="AZ443" s="130"/>
      <c r="BA443" s="130"/>
      <c r="BB443" s="130"/>
      <c r="BC443" s="130"/>
      <c r="BD443" s="130"/>
      <c r="BE443" s="130"/>
      <c r="BF443" s="130"/>
      <c r="BG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424"/>
      <c r="B444" s="130"/>
      <c r="L444" s="130"/>
      <c r="V444" s="130"/>
      <c r="AF444" s="130"/>
      <c r="AP444" s="130"/>
      <c r="AZ444" s="130"/>
      <c r="BA444" s="130"/>
      <c r="BB444" s="130"/>
      <c r="BC444" s="130"/>
      <c r="BD444" s="130"/>
      <c r="BE444" s="130"/>
      <c r="BF444" s="130"/>
      <c r="BG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424"/>
      <c r="B445" s="130"/>
      <c r="L445" s="130"/>
      <c r="V445" s="130"/>
      <c r="AF445" s="130"/>
      <c r="AP445" s="130"/>
      <c r="AZ445" s="130"/>
      <c r="BA445" s="130"/>
      <c r="BB445" s="130"/>
      <c r="BC445" s="130"/>
      <c r="BD445" s="130"/>
      <c r="BE445" s="130"/>
      <c r="BF445" s="130"/>
      <c r="BG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424"/>
      <c r="B446" s="130"/>
      <c r="L446" s="130"/>
      <c r="V446" s="130"/>
      <c r="AF446" s="130"/>
      <c r="AP446" s="130"/>
      <c r="AZ446" s="130"/>
      <c r="BA446" s="130"/>
      <c r="BB446" s="130"/>
      <c r="BC446" s="130"/>
      <c r="BD446" s="130"/>
      <c r="BE446" s="130"/>
      <c r="BF446" s="130"/>
      <c r="BG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424"/>
      <c r="B447" s="130"/>
      <c r="L447" s="130"/>
      <c r="V447" s="130"/>
      <c r="AF447" s="130"/>
      <c r="AP447" s="130"/>
      <c r="AZ447" s="130"/>
      <c r="BA447" s="130"/>
      <c r="BB447" s="130"/>
      <c r="BC447" s="130"/>
      <c r="BD447" s="130"/>
      <c r="BE447" s="130"/>
      <c r="BF447" s="130"/>
      <c r="BG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424"/>
      <c r="B448" s="130"/>
      <c r="L448" s="130"/>
      <c r="V448" s="130"/>
      <c r="AF448" s="130"/>
      <c r="AP448" s="130"/>
      <c r="AZ448" s="130"/>
      <c r="BA448" s="130"/>
      <c r="BB448" s="130"/>
      <c r="BC448" s="130"/>
      <c r="BD448" s="130"/>
      <c r="BE448" s="130"/>
      <c r="BF448" s="130"/>
      <c r="BG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424"/>
      <c r="B449" s="130"/>
      <c r="L449" s="130"/>
      <c r="V449" s="130"/>
      <c r="AF449" s="130"/>
      <c r="AP449" s="130"/>
      <c r="AZ449" s="130"/>
      <c r="BA449" s="130"/>
      <c r="BB449" s="130"/>
      <c r="BC449" s="130"/>
      <c r="BD449" s="130"/>
      <c r="BE449" s="130"/>
      <c r="BF449" s="130"/>
      <c r="BG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424"/>
      <c r="B450" s="130"/>
      <c r="L450" s="130"/>
      <c r="V450" s="130"/>
      <c r="AF450" s="130"/>
      <c r="AP450" s="130"/>
      <c r="AZ450" s="130"/>
      <c r="BA450" s="130"/>
      <c r="BB450" s="130"/>
      <c r="BC450" s="130"/>
      <c r="BD450" s="130"/>
      <c r="BE450" s="130"/>
      <c r="BF450" s="130"/>
      <c r="BG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424"/>
      <c r="B451" s="130"/>
      <c r="L451" s="130"/>
      <c r="V451" s="130"/>
      <c r="AF451" s="130"/>
      <c r="AP451" s="130"/>
      <c r="AZ451" s="130"/>
      <c r="BA451" s="130"/>
      <c r="BB451" s="130"/>
      <c r="BC451" s="130"/>
      <c r="BD451" s="130"/>
      <c r="BE451" s="130"/>
      <c r="BF451" s="130"/>
      <c r="BG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424"/>
      <c r="B452" s="130"/>
      <c r="L452" s="130"/>
      <c r="V452" s="130"/>
      <c r="AF452" s="130"/>
      <c r="AP452" s="130"/>
      <c r="AZ452" s="130"/>
      <c r="BA452" s="130"/>
      <c r="BB452" s="130"/>
      <c r="BC452" s="130"/>
      <c r="BD452" s="130"/>
      <c r="BE452" s="130"/>
      <c r="BF452" s="130"/>
      <c r="BG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424"/>
      <c r="B453" s="130"/>
      <c r="L453" s="130"/>
      <c r="V453" s="130"/>
      <c r="AF453" s="130"/>
      <c r="AP453" s="130"/>
      <c r="AZ453" s="130"/>
      <c r="BA453" s="130"/>
      <c r="BB453" s="130"/>
      <c r="BC453" s="130"/>
      <c r="BD453" s="130"/>
      <c r="BE453" s="130"/>
      <c r="BF453" s="130"/>
      <c r="BG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424"/>
      <c r="B454" s="130"/>
      <c r="L454" s="130"/>
      <c r="V454" s="130"/>
      <c r="AF454" s="130"/>
      <c r="AP454" s="130"/>
      <c r="AZ454" s="130"/>
      <c r="BA454" s="130"/>
      <c r="BB454" s="130"/>
      <c r="BC454" s="130"/>
      <c r="BD454" s="130"/>
      <c r="BE454" s="130"/>
      <c r="BF454" s="130"/>
      <c r="BG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424"/>
      <c r="B455" s="130"/>
      <c r="L455" s="130"/>
      <c r="V455" s="130"/>
      <c r="AF455" s="130"/>
      <c r="AP455" s="130"/>
      <c r="AZ455" s="130"/>
      <c r="BA455" s="130"/>
      <c r="BB455" s="130"/>
      <c r="BC455" s="130"/>
      <c r="BD455" s="130"/>
      <c r="BE455" s="130"/>
      <c r="BF455" s="130"/>
      <c r="BG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424"/>
      <c r="B456" s="130"/>
      <c r="L456" s="130"/>
      <c r="V456" s="130"/>
      <c r="AF456" s="130"/>
      <c r="AP456" s="130"/>
      <c r="AZ456" s="130"/>
      <c r="BA456" s="130"/>
      <c r="BB456" s="130"/>
      <c r="BC456" s="130"/>
      <c r="BD456" s="130"/>
      <c r="BE456" s="130"/>
      <c r="BF456" s="130"/>
      <c r="BG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424"/>
      <c r="B457" s="130"/>
      <c r="L457" s="130"/>
      <c r="V457" s="130"/>
      <c r="AF457" s="130"/>
      <c r="AP457" s="130"/>
      <c r="AZ457" s="130"/>
      <c r="BA457" s="130"/>
      <c r="BB457" s="130"/>
      <c r="BC457" s="130"/>
      <c r="BD457" s="130"/>
      <c r="BE457" s="130"/>
      <c r="BF457" s="130"/>
      <c r="BG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424"/>
      <c r="B458" s="130"/>
      <c r="L458" s="130"/>
      <c r="V458" s="130"/>
      <c r="AF458" s="130"/>
      <c r="AP458" s="130"/>
      <c r="AZ458" s="130"/>
      <c r="BA458" s="130"/>
      <c r="BB458" s="130"/>
      <c r="BC458" s="130"/>
      <c r="BD458" s="130"/>
      <c r="BE458" s="130"/>
      <c r="BF458" s="130"/>
      <c r="BG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424"/>
      <c r="B459" s="130"/>
      <c r="L459" s="130"/>
      <c r="V459" s="130"/>
      <c r="AF459" s="130"/>
      <c r="AP459" s="130"/>
      <c r="AZ459" s="130"/>
      <c r="BA459" s="130"/>
      <c r="BB459" s="130"/>
      <c r="BC459" s="130"/>
      <c r="BD459" s="130"/>
      <c r="BE459" s="130"/>
      <c r="BF459" s="130"/>
      <c r="BG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424"/>
      <c r="B460" s="130"/>
      <c r="L460" s="130"/>
      <c r="V460" s="130"/>
      <c r="AF460" s="130"/>
      <c r="AP460" s="130"/>
      <c r="AZ460" s="130"/>
      <c r="BA460" s="130"/>
      <c r="BB460" s="130"/>
      <c r="BC460" s="130"/>
      <c r="BD460" s="130"/>
      <c r="BE460" s="130"/>
      <c r="BF460" s="130"/>
      <c r="BG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424"/>
      <c r="B461" s="130"/>
      <c r="L461" s="130"/>
      <c r="V461" s="130"/>
      <c r="AF461" s="130"/>
      <c r="AP461" s="130"/>
      <c r="AZ461" s="130"/>
      <c r="BA461" s="130"/>
      <c r="BB461" s="130"/>
      <c r="BC461" s="130"/>
      <c r="BD461" s="130"/>
      <c r="BE461" s="130"/>
      <c r="BF461" s="130"/>
      <c r="BG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424"/>
      <c r="B462" s="130"/>
      <c r="L462" s="130"/>
      <c r="V462" s="130"/>
      <c r="AF462" s="130"/>
      <c r="AP462" s="130"/>
      <c r="AZ462" s="130"/>
      <c r="BA462" s="130"/>
      <c r="BB462" s="130"/>
      <c r="BC462" s="130"/>
      <c r="BD462" s="130"/>
      <c r="BE462" s="130"/>
      <c r="BF462" s="130"/>
      <c r="BG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424"/>
      <c r="B463" s="130"/>
      <c r="L463" s="130"/>
      <c r="V463" s="130"/>
      <c r="AF463" s="130"/>
      <c r="AP463" s="130"/>
      <c r="AZ463" s="130"/>
      <c r="BA463" s="130"/>
      <c r="BB463" s="130"/>
      <c r="BC463" s="130"/>
      <c r="BD463" s="130"/>
      <c r="BE463" s="130"/>
      <c r="BF463" s="130"/>
      <c r="BG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424"/>
      <c r="B464" s="130"/>
      <c r="L464" s="130"/>
      <c r="V464" s="130"/>
      <c r="AF464" s="130"/>
      <c r="AP464" s="130"/>
      <c r="AZ464" s="130"/>
      <c r="BA464" s="130"/>
      <c r="BB464" s="130"/>
      <c r="BC464" s="130"/>
      <c r="BD464" s="130"/>
      <c r="BE464" s="130"/>
      <c r="BF464" s="130"/>
      <c r="BG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424"/>
      <c r="B465" s="130"/>
      <c r="L465" s="130"/>
      <c r="V465" s="130"/>
      <c r="AF465" s="130"/>
      <c r="AP465" s="130"/>
      <c r="AZ465" s="130"/>
      <c r="BA465" s="130"/>
      <c r="BB465" s="130"/>
      <c r="BC465" s="130"/>
      <c r="BD465" s="130"/>
      <c r="BE465" s="130"/>
      <c r="BF465" s="130"/>
      <c r="BG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424"/>
      <c r="B466" s="130"/>
      <c r="L466" s="130"/>
      <c r="V466" s="130"/>
      <c r="AF466" s="130"/>
      <c r="AP466" s="130"/>
      <c r="AZ466" s="130"/>
      <c r="BA466" s="130"/>
      <c r="BB466" s="130"/>
      <c r="BC466" s="130"/>
      <c r="BD466" s="130"/>
      <c r="BE466" s="130"/>
      <c r="BF466" s="130"/>
      <c r="BG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424"/>
      <c r="B467" s="130"/>
      <c r="L467" s="130"/>
      <c r="V467" s="130"/>
      <c r="AF467" s="130"/>
      <c r="AP467" s="130"/>
      <c r="AZ467" s="130"/>
      <c r="BA467" s="130"/>
      <c r="BB467" s="130"/>
      <c r="BC467" s="130"/>
      <c r="BD467" s="130"/>
      <c r="BE467" s="130"/>
      <c r="BF467" s="130"/>
      <c r="BG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424"/>
      <c r="B468" s="130"/>
      <c r="L468" s="130"/>
      <c r="V468" s="130"/>
      <c r="AF468" s="130"/>
      <c r="AP468" s="130"/>
      <c r="AZ468" s="130"/>
      <c r="BA468" s="130"/>
      <c r="BB468" s="130"/>
      <c r="BC468" s="130"/>
      <c r="BD468" s="130"/>
      <c r="BE468" s="130"/>
      <c r="BF468" s="130"/>
      <c r="BG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424"/>
      <c r="B469" s="130"/>
      <c r="L469" s="130"/>
      <c r="V469" s="130"/>
      <c r="AF469" s="130"/>
      <c r="AP469" s="130"/>
      <c r="AZ469" s="130"/>
      <c r="BA469" s="130"/>
      <c r="BB469" s="130"/>
      <c r="BC469" s="130"/>
      <c r="BD469" s="130"/>
      <c r="BE469" s="130"/>
      <c r="BF469" s="130"/>
      <c r="BG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424"/>
      <c r="B470" s="130"/>
      <c r="L470" s="130"/>
      <c r="V470" s="130"/>
      <c r="AF470" s="130"/>
      <c r="AP470" s="130"/>
      <c r="AZ470" s="130"/>
      <c r="BA470" s="130"/>
      <c r="BB470" s="130"/>
      <c r="BC470" s="130"/>
      <c r="BD470" s="130"/>
      <c r="BE470" s="130"/>
      <c r="BF470" s="130"/>
      <c r="BG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424"/>
      <c r="B471" s="130"/>
      <c r="L471" s="130"/>
      <c r="V471" s="130"/>
      <c r="AF471" s="130"/>
      <c r="AP471" s="130"/>
      <c r="AZ471" s="130"/>
      <c r="BA471" s="130"/>
      <c r="BB471" s="130"/>
      <c r="BC471" s="130"/>
      <c r="BD471" s="130"/>
      <c r="BE471" s="130"/>
      <c r="BF471" s="130"/>
      <c r="BG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424"/>
      <c r="B472" s="130"/>
      <c r="L472" s="130"/>
      <c r="V472" s="130"/>
      <c r="AF472" s="130"/>
      <c r="AP472" s="130"/>
      <c r="AZ472" s="130"/>
      <c r="BA472" s="130"/>
      <c r="BB472" s="130"/>
      <c r="BC472" s="130"/>
      <c r="BD472" s="130"/>
      <c r="BE472" s="130"/>
      <c r="BF472" s="130"/>
      <c r="BG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424"/>
      <c r="B473" s="130"/>
      <c r="L473" s="130"/>
      <c r="V473" s="130"/>
      <c r="AF473" s="130"/>
      <c r="AP473" s="130"/>
      <c r="AZ473" s="130"/>
      <c r="BA473" s="130"/>
      <c r="BB473" s="130"/>
      <c r="BC473" s="130"/>
      <c r="BD473" s="130"/>
      <c r="BE473" s="130"/>
      <c r="BF473" s="130"/>
      <c r="BG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424"/>
      <c r="B474" s="130"/>
      <c r="L474" s="130"/>
      <c r="V474" s="130"/>
      <c r="AF474" s="130"/>
      <c r="AP474" s="130"/>
      <c r="AZ474" s="130"/>
      <c r="BA474" s="130"/>
      <c r="BB474" s="130"/>
      <c r="BC474" s="130"/>
      <c r="BD474" s="130"/>
      <c r="BE474" s="130"/>
      <c r="BF474" s="130"/>
      <c r="BG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424"/>
      <c r="B475" s="130"/>
      <c r="L475" s="130"/>
      <c r="V475" s="130"/>
      <c r="AF475" s="130"/>
      <c r="AP475" s="130"/>
      <c r="AZ475" s="130"/>
      <c r="BA475" s="130"/>
      <c r="BB475" s="130"/>
      <c r="BC475" s="130"/>
      <c r="BD475" s="130"/>
      <c r="BE475" s="130"/>
      <c r="BF475" s="130"/>
      <c r="BG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424"/>
      <c r="B476" s="130"/>
      <c r="L476" s="130"/>
      <c r="V476" s="130"/>
      <c r="AF476" s="130"/>
      <c r="AP476" s="130"/>
      <c r="AZ476" s="130"/>
      <c r="BA476" s="130"/>
      <c r="BB476" s="130"/>
      <c r="BC476" s="130"/>
      <c r="BD476" s="130"/>
      <c r="BE476" s="130"/>
      <c r="BF476" s="130"/>
      <c r="BG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424"/>
      <c r="B477" s="130"/>
      <c r="L477" s="130"/>
      <c r="V477" s="130"/>
      <c r="AF477" s="130"/>
      <c r="AP477" s="130"/>
      <c r="AZ477" s="130"/>
      <c r="BA477" s="130"/>
      <c r="BB477" s="130"/>
      <c r="BC477" s="130"/>
      <c r="BD477" s="130"/>
      <c r="BE477" s="130"/>
      <c r="BF477" s="130"/>
      <c r="BG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424"/>
      <c r="B478" s="130"/>
      <c r="L478" s="130"/>
      <c r="V478" s="130"/>
      <c r="AF478" s="130"/>
      <c r="AP478" s="130"/>
      <c r="AZ478" s="130"/>
      <c r="BA478" s="130"/>
      <c r="BB478" s="130"/>
      <c r="BC478" s="130"/>
      <c r="BD478" s="130"/>
      <c r="BE478" s="130"/>
      <c r="BF478" s="130"/>
      <c r="BG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424"/>
      <c r="B479" s="130"/>
      <c r="L479" s="130"/>
      <c r="V479" s="130"/>
      <c r="AF479" s="130"/>
      <c r="AP479" s="130"/>
      <c r="AZ479" s="130"/>
      <c r="BA479" s="130"/>
      <c r="BB479" s="130"/>
      <c r="BC479" s="130"/>
      <c r="BD479" s="130"/>
      <c r="BE479" s="130"/>
      <c r="BF479" s="130"/>
      <c r="BG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424"/>
      <c r="B480" s="130"/>
      <c r="L480" s="130"/>
      <c r="V480" s="130"/>
      <c r="AF480" s="130"/>
      <c r="AP480" s="130"/>
      <c r="AZ480" s="130"/>
      <c r="BA480" s="130"/>
      <c r="BB480" s="130"/>
      <c r="BC480" s="130"/>
      <c r="BD480" s="130"/>
      <c r="BE480" s="130"/>
      <c r="BF480" s="130"/>
      <c r="BG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424"/>
      <c r="B481" s="130"/>
      <c r="L481" s="130"/>
      <c r="V481" s="130"/>
      <c r="AF481" s="130"/>
      <c r="AP481" s="130"/>
      <c r="AZ481" s="130"/>
      <c r="BA481" s="130"/>
      <c r="BB481" s="130"/>
      <c r="BC481" s="130"/>
      <c r="BD481" s="130"/>
      <c r="BE481" s="130"/>
      <c r="BF481" s="130"/>
      <c r="BG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424"/>
      <c r="B482" s="130"/>
      <c r="L482" s="130"/>
      <c r="V482" s="130"/>
      <c r="AF482" s="130"/>
      <c r="AP482" s="130"/>
      <c r="AZ482" s="130"/>
      <c r="BA482" s="130"/>
      <c r="BB482" s="130"/>
      <c r="BC482" s="130"/>
      <c r="BD482" s="130"/>
      <c r="BE482" s="130"/>
      <c r="BF482" s="130"/>
      <c r="BG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424"/>
      <c r="B483" s="130"/>
      <c r="L483" s="130"/>
      <c r="V483" s="130"/>
      <c r="AF483" s="130"/>
      <c r="AP483" s="130"/>
      <c r="AZ483" s="130"/>
      <c r="BA483" s="130"/>
      <c r="BB483" s="130"/>
      <c r="BC483" s="130"/>
      <c r="BD483" s="130"/>
      <c r="BE483" s="130"/>
      <c r="BF483" s="130"/>
      <c r="BG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424"/>
      <c r="B484" s="130"/>
      <c r="L484" s="130"/>
      <c r="V484" s="130"/>
      <c r="AF484" s="130"/>
      <c r="AP484" s="130"/>
      <c r="AZ484" s="130"/>
      <c r="BA484" s="130"/>
      <c r="BB484" s="130"/>
      <c r="BC484" s="130"/>
      <c r="BD484" s="130"/>
      <c r="BE484" s="130"/>
      <c r="BF484" s="130"/>
      <c r="BG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424"/>
      <c r="B485" s="130"/>
      <c r="L485" s="130"/>
      <c r="V485" s="130"/>
      <c r="AF485" s="130"/>
      <c r="AP485" s="130"/>
      <c r="AZ485" s="130"/>
      <c r="BA485" s="130"/>
      <c r="BB485" s="130"/>
      <c r="BC485" s="130"/>
      <c r="BD485" s="130"/>
      <c r="BE485" s="130"/>
      <c r="BF485" s="130"/>
      <c r="BG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424"/>
      <c r="B486" s="130"/>
      <c r="L486" s="130"/>
      <c r="V486" s="130"/>
      <c r="AF486" s="130"/>
      <c r="AP486" s="130"/>
      <c r="AZ486" s="130"/>
      <c r="BA486" s="130"/>
      <c r="BB486" s="130"/>
      <c r="BC486" s="130"/>
      <c r="BD486" s="130"/>
      <c r="BE486" s="130"/>
      <c r="BF486" s="130"/>
      <c r="BG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424"/>
      <c r="B487" s="130"/>
      <c r="L487" s="130"/>
      <c r="V487" s="130"/>
      <c r="AF487" s="130"/>
      <c r="AP487" s="130"/>
      <c r="AZ487" s="130"/>
      <c r="BA487" s="130"/>
      <c r="BB487" s="130"/>
      <c r="BC487" s="130"/>
      <c r="BD487" s="130"/>
      <c r="BE487" s="130"/>
      <c r="BF487" s="130"/>
      <c r="BG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424"/>
      <c r="B488" s="130"/>
      <c r="L488" s="130"/>
      <c r="V488" s="130"/>
      <c r="AF488" s="130"/>
      <c r="AP488" s="130"/>
      <c r="AZ488" s="130"/>
      <c r="BA488" s="130"/>
      <c r="BB488" s="130"/>
      <c r="BC488" s="130"/>
      <c r="BD488" s="130"/>
      <c r="BE488" s="130"/>
      <c r="BF488" s="130"/>
      <c r="BG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424"/>
      <c r="B489" s="130"/>
      <c r="L489" s="130"/>
      <c r="V489" s="130"/>
      <c r="AF489" s="130"/>
      <c r="AP489" s="130"/>
      <c r="AZ489" s="130"/>
      <c r="BA489" s="130"/>
      <c r="BB489" s="130"/>
      <c r="BC489" s="130"/>
      <c r="BD489" s="130"/>
      <c r="BE489" s="130"/>
      <c r="BF489" s="130"/>
      <c r="BG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424"/>
      <c r="B490" s="130"/>
      <c r="L490" s="130"/>
      <c r="V490" s="130"/>
      <c r="AF490" s="130"/>
      <c r="AP490" s="130"/>
      <c r="AZ490" s="130"/>
      <c r="BA490" s="130"/>
      <c r="BB490" s="130"/>
      <c r="BC490" s="130"/>
      <c r="BD490" s="130"/>
      <c r="BE490" s="130"/>
      <c r="BF490" s="130"/>
      <c r="BG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424"/>
      <c r="B491" s="130"/>
      <c r="L491" s="130"/>
      <c r="V491" s="130"/>
      <c r="AF491" s="130"/>
      <c r="AP491" s="130"/>
      <c r="AZ491" s="130"/>
      <c r="BA491" s="130"/>
      <c r="BB491" s="130"/>
      <c r="BC491" s="130"/>
      <c r="BD491" s="130"/>
      <c r="BE491" s="130"/>
      <c r="BF491" s="130"/>
      <c r="BG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424"/>
      <c r="B492" s="130"/>
      <c r="L492" s="130"/>
      <c r="V492" s="130"/>
      <c r="AF492" s="130"/>
      <c r="AP492" s="130"/>
      <c r="AZ492" s="130"/>
      <c r="BA492" s="130"/>
      <c r="BB492" s="130"/>
      <c r="BC492" s="130"/>
      <c r="BD492" s="130"/>
      <c r="BE492" s="130"/>
      <c r="BF492" s="130"/>
      <c r="BG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424"/>
      <c r="B493" s="130"/>
      <c r="L493" s="130"/>
      <c r="V493" s="130"/>
      <c r="AF493" s="130"/>
      <c r="AP493" s="130"/>
      <c r="AZ493" s="130"/>
      <c r="BA493" s="130"/>
      <c r="BB493" s="130"/>
      <c r="BC493" s="130"/>
      <c r="BD493" s="130"/>
      <c r="BE493" s="130"/>
      <c r="BF493" s="130"/>
      <c r="BG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424"/>
      <c r="B494" s="130"/>
      <c r="L494" s="130"/>
      <c r="V494" s="130"/>
      <c r="AF494" s="130"/>
      <c r="AP494" s="130"/>
      <c r="AZ494" s="130"/>
      <c r="BA494" s="130"/>
      <c r="BB494" s="130"/>
      <c r="BC494" s="130"/>
      <c r="BD494" s="130"/>
      <c r="BE494" s="130"/>
      <c r="BF494" s="130"/>
      <c r="BG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424"/>
      <c r="B495" s="130"/>
      <c r="L495" s="130"/>
      <c r="V495" s="130"/>
      <c r="AF495" s="130"/>
      <c r="AP495" s="130"/>
      <c r="AZ495" s="130"/>
      <c r="BA495" s="130"/>
      <c r="BB495" s="130"/>
      <c r="BC495" s="130"/>
      <c r="BD495" s="130"/>
      <c r="BE495" s="130"/>
      <c r="BF495" s="130"/>
      <c r="BG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424"/>
      <c r="B496" s="130"/>
      <c r="L496" s="130"/>
      <c r="V496" s="130"/>
      <c r="AF496" s="130"/>
      <c r="AP496" s="130"/>
      <c r="AZ496" s="130"/>
      <c r="BA496" s="130"/>
      <c r="BB496" s="130"/>
      <c r="BC496" s="130"/>
      <c r="BD496" s="130"/>
      <c r="BE496" s="130"/>
      <c r="BF496" s="130"/>
      <c r="BG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424"/>
      <c r="B497" s="130"/>
      <c r="L497" s="130"/>
      <c r="V497" s="130"/>
      <c r="AF497" s="130"/>
      <c r="AP497" s="130"/>
      <c r="AZ497" s="130"/>
      <c r="BA497" s="130"/>
      <c r="BB497" s="130"/>
      <c r="BC497" s="130"/>
      <c r="BD497" s="130"/>
      <c r="BE497" s="130"/>
      <c r="BF497" s="130"/>
      <c r="BG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424"/>
      <c r="B498" s="130"/>
      <c r="L498" s="130"/>
      <c r="V498" s="130"/>
      <c r="AF498" s="130"/>
      <c r="AP498" s="130"/>
      <c r="AZ498" s="130"/>
      <c r="BA498" s="130"/>
      <c r="BB498" s="130"/>
      <c r="BC498" s="130"/>
      <c r="BD498" s="130"/>
      <c r="BE498" s="130"/>
      <c r="BF498" s="130"/>
      <c r="BG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424"/>
      <c r="B499" s="130"/>
      <c r="L499" s="130"/>
      <c r="V499" s="130"/>
      <c r="AF499" s="130"/>
      <c r="AP499" s="130"/>
      <c r="AZ499" s="130"/>
      <c r="BA499" s="130"/>
      <c r="BB499" s="130"/>
      <c r="BC499" s="130"/>
      <c r="BD499" s="130"/>
      <c r="BE499" s="130"/>
      <c r="BF499" s="130"/>
      <c r="BG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424"/>
      <c r="B500" s="130"/>
      <c r="L500" s="130"/>
      <c r="V500" s="130"/>
      <c r="AF500" s="130"/>
      <c r="AP500" s="130"/>
      <c r="AZ500" s="130"/>
      <c r="BA500" s="130"/>
      <c r="BB500" s="130"/>
      <c r="BC500" s="130"/>
      <c r="BD500" s="130"/>
      <c r="BE500" s="130"/>
      <c r="BF500" s="130"/>
      <c r="BG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424"/>
      <c r="B501" s="130"/>
      <c r="L501" s="130"/>
      <c r="V501" s="130"/>
      <c r="AF501" s="130"/>
      <c r="AP501" s="130"/>
      <c r="AZ501" s="130"/>
      <c r="BA501" s="130"/>
      <c r="BB501" s="130"/>
      <c r="BC501" s="130"/>
      <c r="BD501" s="130"/>
      <c r="BE501" s="130"/>
      <c r="BF501" s="130"/>
      <c r="BG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424"/>
      <c r="B502" s="130"/>
      <c r="L502" s="130"/>
      <c r="V502" s="130"/>
      <c r="AF502" s="130"/>
      <c r="AP502" s="130"/>
      <c r="AZ502" s="130"/>
      <c r="BA502" s="130"/>
      <c r="BB502" s="130"/>
      <c r="BC502" s="130"/>
      <c r="BD502" s="130"/>
      <c r="BE502" s="130"/>
      <c r="BF502" s="130"/>
      <c r="BG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424"/>
      <c r="B503" s="130"/>
      <c r="L503" s="130"/>
      <c r="V503" s="130"/>
      <c r="AF503" s="130"/>
      <c r="AP503" s="130"/>
      <c r="AZ503" s="130"/>
      <c r="BA503" s="130"/>
      <c r="BB503" s="130"/>
      <c r="BC503" s="130"/>
      <c r="BD503" s="130"/>
      <c r="BE503" s="130"/>
      <c r="BF503" s="130"/>
      <c r="BG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424"/>
      <c r="B504" s="130"/>
      <c r="L504" s="130"/>
      <c r="V504" s="130"/>
      <c r="AF504" s="130"/>
      <c r="AP504" s="130"/>
      <c r="AZ504" s="130"/>
      <c r="BA504" s="130"/>
      <c r="BB504" s="130"/>
      <c r="BC504" s="130"/>
      <c r="BD504" s="130"/>
      <c r="BE504" s="130"/>
      <c r="BF504" s="130"/>
      <c r="BG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424"/>
      <c r="B505" s="130"/>
      <c r="L505" s="130"/>
      <c r="V505" s="130"/>
      <c r="AF505" s="130"/>
      <c r="AP505" s="130"/>
      <c r="AZ505" s="130"/>
      <c r="BA505" s="130"/>
      <c r="BB505" s="130"/>
      <c r="BC505" s="130"/>
      <c r="BD505" s="130"/>
      <c r="BE505" s="130"/>
      <c r="BF505" s="130"/>
      <c r="BG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424"/>
      <c r="B506" s="130"/>
      <c r="L506" s="130"/>
      <c r="V506" s="130"/>
      <c r="AF506" s="130"/>
      <c r="AP506" s="130"/>
      <c r="AZ506" s="130"/>
      <c r="BA506" s="130"/>
      <c r="BB506" s="130"/>
      <c r="BC506" s="130"/>
      <c r="BD506" s="130"/>
      <c r="BE506" s="130"/>
      <c r="BF506" s="130"/>
      <c r="BG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424"/>
      <c r="B507" s="130"/>
      <c r="L507" s="130"/>
      <c r="V507" s="130"/>
      <c r="AF507" s="130"/>
      <c r="AP507" s="130"/>
      <c r="AZ507" s="130"/>
      <c r="BA507" s="130"/>
      <c r="BB507" s="130"/>
      <c r="BC507" s="130"/>
      <c r="BD507" s="130"/>
      <c r="BE507" s="130"/>
      <c r="BF507" s="130"/>
      <c r="BG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424"/>
      <c r="B508" s="130"/>
      <c r="L508" s="130"/>
      <c r="V508" s="130"/>
      <c r="AF508" s="130"/>
      <c r="AP508" s="130"/>
      <c r="AZ508" s="130"/>
      <c r="BA508" s="130"/>
      <c r="BB508" s="130"/>
      <c r="BC508" s="130"/>
      <c r="BD508" s="130"/>
      <c r="BE508" s="130"/>
      <c r="BF508" s="130"/>
      <c r="BG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424"/>
      <c r="B509" s="130"/>
      <c r="L509" s="130"/>
      <c r="V509" s="130"/>
      <c r="AF509" s="130"/>
      <c r="AP509" s="130"/>
      <c r="AZ509" s="130"/>
      <c r="BA509" s="130"/>
      <c r="BB509" s="130"/>
      <c r="BC509" s="130"/>
      <c r="BD509" s="130"/>
      <c r="BE509" s="130"/>
      <c r="BF509" s="130"/>
      <c r="BG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424"/>
      <c r="B510" s="130"/>
      <c r="L510" s="130"/>
      <c r="V510" s="130"/>
      <c r="AF510" s="130"/>
      <c r="AP510" s="130"/>
      <c r="AZ510" s="130"/>
      <c r="BA510" s="130"/>
      <c r="BB510" s="130"/>
      <c r="BC510" s="130"/>
      <c r="BD510" s="130"/>
      <c r="BE510" s="130"/>
      <c r="BF510" s="130"/>
      <c r="BG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424"/>
      <c r="B511" s="130"/>
      <c r="L511" s="130"/>
      <c r="V511" s="130"/>
      <c r="AF511" s="130"/>
      <c r="AP511" s="130"/>
      <c r="AZ511" s="130"/>
      <c r="BA511" s="130"/>
      <c r="BB511" s="130"/>
      <c r="BC511" s="130"/>
      <c r="BD511" s="130"/>
      <c r="BE511" s="130"/>
      <c r="BF511" s="130"/>
      <c r="BG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424"/>
      <c r="B512" s="130"/>
      <c r="L512" s="130"/>
      <c r="V512" s="130"/>
      <c r="AF512" s="130"/>
      <c r="AP512" s="130"/>
      <c r="AZ512" s="130"/>
      <c r="BA512" s="130"/>
      <c r="BB512" s="130"/>
      <c r="BC512" s="130"/>
      <c r="BD512" s="130"/>
      <c r="BE512" s="130"/>
      <c r="BF512" s="130"/>
      <c r="BG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424"/>
      <c r="B513" s="130"/>
      <c r="L513" s="130"/>
      <c r="V513" s="130"/>
      <c r="AF513" s="130"/>
      <c r="AP513" s="130"/>
      <c r="AZ513" s="130"/>
      <c r="BA513" s="130"/>
      <c r="BB513" s="130"/>
      <c r="BC513" s="130"/>
      <c r="BD513" s="130"/>
      <c r="BE513" s="130"/>
      <c r="BF513" s="130"/>
      <c r="BG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424"/>
      <c r="B514" s="130"/>
      <c r="L514" s="130"/>
      <c r="V514" s="130"/>
      <c r="AF514" s="130"/>
      <c r="AP514" s="130"/>
      <c r="AZ514" s="130"/>
      <c r="BA514" s="130"/>
      <c r="BB514" s="130"/>
      <c r="BC514" s="130"/>
      <c r="BD514" s="130"/>
      <c r="BE514" s="130"/>
      <c r="BF514" s="130"/>
      <c r="BG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424"/>
      <c r="B515" s="130"/>
      <c r="L515" s="130"/>
      <c r="V515" s="130"/>
      <c r="AF515" s="130"/>
      <c r="AP515" s="130"/>
      <c r="AZ515" s="130"/>
      <c r="BA515" s="130"/>
      <c r="BB515" s="130"/>
      <c r="BC515" s="130"/>
      <c r="BD515" s="130"/>
      <c r="BE515" s="130"/>
      <c r="BF515" s="130"/>
      <c r="BG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424"/>
      <c r="B516" s="130"/>
      <c r="L516" s="130"/>
      <c r="V516" s="130"/>
      <c r="AF516" s="130"/>
      <c r="AP516" s="130"/>
      <c r="AZ516" s="130"/>
      <c r="BA516" s="130"/>
      <c r="BB516" s="130"/>
      <c r="BC516" s="130"/>
      <c r="BD516" s="130"/>
      <c r="BE516" s="130"/>
      <c r="BF516" s="130"/>
      <c r="BG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424"/>
      <c r="B517" s="130"/>
      <c r="L517" s="130"/>
      <c r="V517" s="130"/>
      <c r="AF517" s="130"/>
      <c r="AP517" s="130"/>
      <c r="AZ517" s="130"/>
      <c r="BA517" s="130"/>
      <c r="BB517" s="130"/>
      <c r="BC517" s="130"/>
      <c r="BD517" s="130"/>
      <c r="BE517" s="130"/>
      <c r="BF517" s="130"/>
      <c r="BG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424"/>
      <c r="B518" s="130"/>
      <c r="L518" s="130"/>
      <c r="V518" s="130"/>
      <c r="AF518" s="130"/>
      <c r="AP518" s="130"/>
      <c r="AZ518" s="130"/>
      <c r="BA518" s="130"/>
      <c r="BB518" s="130"/>
      <c r="BC518" s="130"/>
      <c r="BD518" s="130"/>
      <c r="BE518" s="130"/>
      <c r="BF518" s="130"/>
      <c r="BG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424"/>
      <c r="B519" s="130"/>
      <c r="L519" s="130"/>
      <c r="V519" s="130"/>
      <c r="AF519" s="130"/>
      <c r="AP519" s="130"/>
      <c r="AZ519" s="130"/>
      <c r="BA519" s="130"/>
      <c r="BB519" s="130"/>
      <c r="BC519" s="130"/>
      <c r="BD519" s="130"/>
      <c r="BE519" s="130"/>
      <c r="BF519" s="130"/>
      <c r="BG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424"/>
      <c r="B520" s="130"/>
      <c r="L520" s="130"/>
      <c r="V520" s="130"/>
      <c r="AF520" s="130"/>
      <c r="AP520" s="130"/>
      <c r="AZ520" s="130"/>
      <c r="BA520" s="130"/>
      <c r="BB520" s="130"/>
      <c r="BC520" s="130"/>
      <c r="BD520" s="130"/>
      <c r="BE520" s="130"/>
      <c r="BF520" s="130"/>
      <c r="BG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424"/>
      <c r="B521" s="130"/>
      <c r="L521" s="130"/>
      <c r="V521" s="130"/>
      <c r="AF521" s="130"/>
      <c r="AP521" s="130"/>
      <c r="AZ521" s="130"/>
      <c r="BA521" s="130"/>
      <c r="BB521" s="130"/>
      <c r="BC521" s="130"/>
      <c r="BD521" s="130"/>
      <c r="BE521" s="130"/>
      <c r="BF521" s="130"/>
      <c r="BG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424"/>
      <c r="B522" s="130"/>
      <c r="L522" s="130"/>
      <c r="V522" s="130"/>
      <c r="AF522" s="130"/>
      <c r="AP522" s="130"/>
      <c r="AZ522" s="130"/>
      <c r="BA522" s="130"/>
      <c r="BB522" s="130"/>
      <c r="BC522" s="130"/>
      <c r="BD522" s="130"/>
      <c r="BE522" s="130"/>
      <c r="BF522" s="130"/>
      <c r="BG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424"/>
      <c r="B523" s="130"/>
      <c r="L523" s="130"/>
      <c r="V523" s="130"/>
      <c r="AF523" s="130"/>
      <c r="AP523" s="130"/>
      <c r="AZ523" s="130"/>
      <c r="BA523" s="130"/>
      <c r="BB523" s="130"/>
      <c r="BC523" s="130"/>
      <c r="BD523" s="130"/>
      <c r="BE523" s="130"/>
      <c r="BF523" s="130"/>
      <c r="BG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424"/>
      <c r="B524" s="130"/>
      <c r="L524" s="130"/>
      <c r="V524" s="130"/>
      <c r="AF524" s="130"/>
      <c r="AP524" s="130"/>
      <c r="AZ524" s="130"/>
      <c r="BA524" s="130"/>
      <c r="BB524" s="130"/>
      <c r="BC524" s="130"/>
      <c r="BD524" s="130"/>
      <c r="BE524" s="130"/>
      <c r="BF524" s="130"/>
      <c r="BG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424"/>
      <c r="B525" s="130"/>
      <c r="L525" s="130"/>
      <c r="V525" s="130"/>
      <c r="AF525" s="130"/>
      <c r="AP525" s="130"/>
      <c r="AZ525" s="130"/>
      <c r="BA525" s="130"/>
      <c r="BB525" s="130"/>
      <c r="BC525" s="130"/>
      <c r="BD525" s="130"/>
      <c r="BE525" s="130"/>
      <c r="BF525" s="130"/>
      <c r="BG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424"/>
      <c r="B526" s="130"/>
      <c r="L526" s="130"/>
      <c r="V526" s="130"/>
      <c r="AF526" s="130"/>
      <c r="AP526" s="130"/>
      <c r="AZ526" s="130"/>
      <c r="BA526" s="130"/>
      <c r="BB526" s="130"/>
      <c r="BC526" s="130"/>
      <c r="BD526" s="130"/>
      <c r="BE526" s="130"/>
      <c r="BF526" s="130"/>
      <c r="BG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424"/>
      <c r="B527" s="130"/>
      <c r="L527" s="130"/>
      <c r="V527" s="130"/>
      <c r="AF527" s="130"/>
      <c r="AP527" s="130"/>
      <c r="AZ527" s="130"/>
      <c r="BA527" s="130"/>
      <c r="BB527" s="130"/>
      <c r="BC527" s="130"/>
      <c r="BD527" s="130"/>
      <c r="BE527" s="130"/>
      <c r="BF527" s="130"/>
      <c r="BG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424"/>
      <c r="B528" s="130"/>
      <c r="L528" s="130"/>
      <c r="V528" s="130"/>
      <c r="AF528" s="130"/>
      <c r="AP528" s="130"/>
      <c r="AZ528" s="130"/>
      <c r="BA528" s="130"/>
      <c r="BB528" s="130"/>
      <c r="BC528" s="130"/>
      <c r="BD528" s="130"/>
      <c r="BE528" s="130"/>
      <c r="BF528" s="130"/>
      <c r="BG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424"/>
      <c r="B529" s="130"/>
      <c r="L529" s="130"/>
      <c r="V529" s="130"/>
      <c r="AF529" s="130"/>
      <c r="AP529" s="130"/>
      <c r="AZ529" s="130"/>
      <c r="BA529" s="130"/>
      <c r="BB529" s="130"/>
      <c r="BC529" s="130"/>
      <c r="BD529" s="130"/>
      <c r="BE529" s="130"/>
      <c r="BF529" s="130"/>
      <c r="BG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424"/>
      <c r="B530" s="130"/>
      <c r="L530" s="130"/>
      <c r="V530" s="130"/>
      <c r="AF530" s="130"/>
      <c r="AP530" s="130"/>
      <c r="AZ530" s="130"/>
      <c r="BA530" s="130"/>
      <c r="BB530" s="130"/>
      <c r="BC530" s="130"/>
      <c r="BD530" s="130"/>
      <c r="BE530" s="130"/>
      <c r="BF530" s="130"/>
      <c r="BG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424"/>
      <c r="B531" s="130"/>
      <c r="L531" s="130"/>
      <c r="V531" s="130"/>
      <c r="AF531" s="130"/>
      <c r="AP531" s="130"/>
      <c r="AZ531" s="130"/>
      <c r="BA531" s="130"/>
      <c r="BB531" s="130"/>
      <c r="BC531" s="130"/>
      <c r="BD531" s="130"/>
      <c r="BE531" s="130"/>
      <c r="BF531" s="130"/>
      <c r="BG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424"/>
      <c r="B532" s="130"/>
      <c r="L532" s="130"/>
      <c r="V532" s="130"/>
      <c r="AF532" s="130"/>
      <c r="AP532" s="130"/>
      <c r="AZ532" s="130"/>
      <c r="BA532" s="130"/>
      <c r="BB532" s="130"/>
      <c r="BC532" s="130"/>
      <c r="BD532" s="130"/>
      <c r="BE532" s="130"/>
      <c r="BF532" s="130"/>
      <c r="BG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424"/>
      <c r="B533" s="130"/>
      <c r="L533" s="130"/>
      <c r="V533" s="130"/>
      <c r="AF533" s="130"/>
      <c r="AP533" s="130"/>
      <c r="AZ533" s="130"/>
      <c r="BA533" s="130"/>
      <c r="BB533" s="130"/>
      <c r="BC533" s="130"/>
      <c r="BD533" s="130"/>
      <c r="BE533" s="130"/>
      <c r="BF533" s="130"/>
      <c r="BG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424"/>
      <c r="B534" s="130"/>
      <c r="L534" s="130"/>
      <c r="V534" s="130"/>
      <c r="AF534" s="130"/>
      <c r="AP534" s="130"/>
      <c r="AZ534" s="130"/>
      <c r="BA534" s="130"/>
      <c r="BB534" s="130"/>
      <c r="BC534" s="130"/>
      <c r="BD534" s="130"/>
      <c r="BE534" s="130"/>
      <c r="BF534" s="130"/>
      <c r="BG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424"/>
      <c r="B535" s="130"/>
      <c r="L535" s="130"/>
      <c r="V535" s="130"/>
      <c r="AF535" s="130"/>
      <c r="AP535" s="130"/>
      <c r="AZ535" s="130"/>
      <c r="BA535" s="130"/>
      <c r="BB535" s="130"/>
      <c r="BC535" s="130"/>
      <c r="BD535" s="130"/>
      <c r="BE535" s="130"/>
      <c r="BF535" s="130"/>
      <c r="BG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424"/>
      <c r="B536" s="130"/>
      <c r="L536" s="130"/>
      <c r="V536" s="130"/>
      <c r="AF536" s="130"/>
      <c r="AP536" s="130"/>
      <c r="AZ536" s="130"/>
      <c r="BA536" s="130"/>
      <c r="BB536" s="130"/>
      <c r="BC536" s="130"/>
      <c r="BD536" s="130"/>
      <c r="BE536" s="130"/>
      <c r="BF536" s="130"/>
      <c r="BG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424"/>
      <c r="B537" s="130"/>
      <c r="L537" s="130"/>
      <c r="V537" s="130"/>
      <c r="AF537" s="130"/>
      <c r="AP537" s="130"/>
      <c r="AZ537" s="130"/>
      <c r="BA537" s="130"/>
      <c r="BB537" s="130"/>
      <c r="BC537" s="130"/>
      <c r="BD537" s="130"/>
      <c r="BE537" s="130"/>
      <c r="BF537" s="130"/>
      <c r="BG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424"/>
      <c r="B538" s="130"/>
      <c r="L538" s="130"/>
      <c r="V538" s="130"/>
      <c r="AF538" s="130"/>
      <c r="AP538" s="130"/>
      <c r="AZ538" s="130"/>
      <c r="BA538" s="130"/>
      <c r="BB538" s="130"/>
      <c r="BC538" s="130"/>
      <c r="BD538" s="130"/>
      <c r="BE538" s="130"/>
      <c r="BF538" s="130"/>
      <c r="BG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424"/>
      <c r="B539" s="130"/>
      <c r="L539" s="130"/>
      <c r="V539" s="130"/>
      <c r="AF539" s="130"/>
      <c r="AP539" s="130"/>
      <c r="AZ539" s="130"/>
      <c r="BA539" s="130"/>
      <c r="BB539" s="130"/>
      <c r="BC539" s="130"/>
      <c r="BD539" s="130"/>
      <c r="BE539" s="130"/>
      <c r="BF539" s="130"/>
      <c r="BG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424"/>
      <c r="B540" s="130"/>
      <c r="L540" s="130"/>
      <c r="V540" s="130"/>
      <c r="AF540" s="130"/>
      <c r="AP540" s="130"/>
      <c r="AZ540" s="130"/>
      <c r="BA540" s="130"/>
      <c r="BB540" s="130"/>
      <c r="BC540" s="130"/>
      <c r="BD540" s="130"/>
      <c r="BE540" s="130"/>
      <c r="BF540" s="130"/>
      <c r="BG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424"/>
      <c r="B541" s="130"/>
      <c r="L541" s="130"/>
      <c r="V541" s="130"/>
      <c r="AF541" s="130"/>
      <c r="AP541" s="130"/>
      <c r="AZ541" s="130"/>
      <c r="BA541" s="130"/>
      <c r="BB541" s="130"/>
      <c r="BC541" s="130"/>
      <c r="BD541" s="130"/>
      <c r="BE541" s="130"/>
      <c r="BF541" s="130"/>
      <c r="BG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424"/>
      <c r="B542" s="130"/>
      <c r="L542" s="130"/>
      <c r="V542" s="130"/>
      <c r="AF542" s="130"/>
      <c r="AP542" s="130"/>
      <c r="AZ542" s="130"/>
      <c r="BA542" s="130"/>
      <c r="BB542" s="130"/>
      <c r="BC542" s="130"/>
      <c r="BD542" s="130"/>
      <c r="BE542" s="130"/>
      <c r="BF542" s="130"/>
      <c r="BG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424"/>
      <c r="B543" s="130"/>
      <c r="L543" s="130"/>
      <c r="V543" s="130"/>
      <c r="AF543" s="130"/>
      <c r="AP543" s="130"/>
      <c r="AZ543" s="130"/>
      <c r="BA543" s="130"/>
      <c r="BB543" s="130"/>
      <c r="BC543" s="130"/>
      <c r="BD543" s="130"/>
      <c r="BE543" s="130"/>
      <c r="BF543" s="130"/>
      <c r="BG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424"/>
      <c r="B544" s="130"/>
      <c r="L544" s="130"/>
      <c r="V544" s="130"/>
      <c r="AF544" s="130"/>
      <c r="AP544" s="130"/>
      <c r="AZ544" s="130"/>
      <c r="BA544" s="130"/>
      <c r="BB544" s="130"/>
      <c r="BC544" s="130"/>
      <c r="BD544" s="130"/>
      <c r="BE544" s="130"/>
      <c r="BF544" s="130"/>
      <c r="BG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424"/>
      <c r="B545" s="130"/>
      <c r="L545" s="130"/>
      <c r="V545" s="130"/>
      <c r="AF545" s="130"/>
      <c r="AP545" s="130"/>
      <c r="AZ545" s="130"/>
      <c r="BA545" s="130"/>
      <c r="BB545" s="130"/>
      <c r="BC545" s="130"/>
      <c r="BD545" s="130"/>
      <c r="BE545" s="130"/>
      <c r="BF545" s="130"/>
      <c r="BG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424"/>
      <c r="B546" s="130"/>
      <c r="L546" s="130"/>
      <c r="V546" s="130"/>
      <c r="AF546" s="130"/>
      <c r="AP546" s="130"/>
      <c r="AZ546" s="130"/>
      <c r="BA546" s="130"/>
      <c r="BB546" s="130"/>
      <c r="BC546" s="130"/>
      <c r="BD546" s="130"/>
      <c r="BE546" s="130"/>
      <c r="BF546" s="130"/>
      <c r="BG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424"/>
      <c r="B547" s="130"/>
      <c r="L547" s="130"/>
      <c r="V547" s="130"/>
      <c r="AF547" s="130"/>
      <c r="AP547" s="130"/>
      <c r="AZ547" s="130"/>
      <c r="BA547" s="130"/>
      <c r="BB547" s="130"/>
      <c r="BC547" s="130"/>
      <c r="BD547" s="130"/>
      <c r="BE547" s="130"/>
      <c r="BF547" s="130"/>
      <c r="BG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424"/>
      <c r="B548" s="130"/>
      <c r="L548" s="130"/>
      <c r="V548" s="130"/>
      <c r="AF548" s="130"/>
      <c r="AP548" s="130"/>
      <c r="AZ548" s="130"/>
      <c r="BA548" s="130"/>
      <c r="BB548" s="130"/>
      <c r="BC548" s="130"/>
      <c r="BD548" s="130"/>
      <c r="BE548" s="130"/>
      <c r="BF548" s="130"/>
      <c r="BG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424"/>
      <c r="B549" s="130"/>
      <c r="L549" s="130"/>
      <c r="V549" s="130"/>
      <c r="AF549" s="130"/>
      <c r="AP549" s="130"/>
      <c r="AZ549" s="130"/>
      <c r="BA549" s="130"/>
      <c r="BB549" s="130"/>
      <c r="BC549" s="130"/>
      <c r="BD549" s="130"/>
      <c r="BE549" s="130"/>
      <c r="BF549" s="130"/>
      <c r="BG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424"/>
      <c r="B550" s="130"/>
      <c r="L550" s="130"/>
      <c r="V550" s="130"/>
      <c r="AF550" s="130"/>
      <c r="AP550" s="130"/>
      <c r="AZ550" s="130"/>
      <c r="BA550" s="130"/>
      <c r="BB550" s="130"/>
      <c r="BC550" s="130"/>
      <c r="BD550" s="130"/>
      <c r="BE550" s="130"/>
      <c r="BF550" s="130"/>
      <c r="BG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424"/>
      <c r="B551" s="130"/>
      <c r="L551" s="130"/>
      <c r="V551" s="130"/>
      <c r="AF551" s="130"/>
      <c r="AP551" s="130"/>
      <c r="AZ551" s="130"/>
      <c r="BA551" s="130"/>
      <c r="BB551" s="130"/>
      <c r="BC551" s="130"/>
      <c r="BD551" s="130"/>
      <c r="BE551" s="130"/>
      <c r="BF551" s="130"/>
      <c r="BG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424"/>
      <c r="B552" s="130"/>
      <c r="L552" s="130"/>
      <c r="V552" s="130"/>
      <c r="AF552" s="130"/>
      <c r="AP552" s="130"/>
      <c r="AZ552" s="130"/>
      <c r="BA552" s="130"/>
      <c r="BB552" s="130"/>
      <c r="BC552" s="130"/>
      <c r="BD552" s="130"/>
      <c r="BE552" s="130"/>
      <c r="BF552" s="130"/>
      <c r="BG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424"/>
      <c r="B553" s="130"/>
      <c r="L553" s="130"/>
      <c r="V553" s="130"/>
      <c r="AF553" s="130"/>
      <c r="AP553" s="130"/>
      <c r="AZ553" s="130"/>
      <c r="BA553" s="130"/>
      <c r="BB553" s="130"/>
      <c r="BC553" s="130"/>
      <c r="BD553" s="130"/>
      <c r="BE553" s="130"/>
      <c r="BF553" s="130"/>
      <c r="BG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424"/>
      <c r="B554" s="130"/>
      <c r="L554" s="130"/>
      <c r="V554" s="130"/>
      <c r="AF554" s="130"/>
      <c r="AP554" s="130"/>
      <c r="AZ554" s="130"/>
      <c r="BA554" s="130"/>
      <c r="BB554" s="130"/>
      <c r="BC554" s="130"/>
      <c r="BD554" s="130"/>
      <c r="BE554" s="130"/>
      <c r="BF554" s="130"/>
      <c r="BG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424"/>
      <c r="B555" s="130"/>
      <c r="L555" s="130"/>
      <c r="V555" s="130"/>
      <c r="AF555" s="130"/>
      <c r="AP555" s="130"/>
      <c r="AZ555" s="130"/>
      <c r="BA555" s="130"/>
      <c r="BB555" s="130"/>
      <c r="BC555" s="130"/>
      <c r="BD555" s="130"/>
      <c r="BE555" s="130"/>
      <c r="BF555" s="130"/>
      <c r="BG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424"/>
      <c r="B556" s="130"/>
      <c r="L556" s="130"/>
      <c r="V556" s="130"/>
      <c r="AF556" s="130"/>
      <c r="AP556" s="130"/>
      <c r="AZ556" s="130"/>
      <c r="BA556" s="130"/>
      <c r="BB556" s="130"/>
      <c r="BC556" s="130"/>
      <c r="BD556" s="130"/>
      <c r="BE556" s="130"/>
      <c r="BF556" s="130"/>
      <c r="BG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424"/>
      <c r="B557" s="130"/>
      <c r="L557" s="130"/>
      <c r="V557" s="130"/>
      <c r="AF557" s="130"/>
      <c r="AP557" s="130"/>
      <c r="AZ557" s="130"/>
      <c r="BA557" s="130"/>
      <c r="BB557" s="130"/>
      <c r="BC557" s="130"/>
      <c r="BD557" s="130"/>
      <c r="BE557" s="130"/>
      <c r="BF557" s="130"/>
      <c r="BG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424"/>
      <c r="B558" s="130"/>
      <c r="L558" s="130"/>
      <c r="V558" s="130"/>
      <c r="AF558" s="130"/>
      <c r="AP558" s="130"/>
      <c r="AZ558" s="130"/>
      <c r="BA558" s="130"/>
      <c r="BB558" s="130"/>
      <c r="BC558" s="130"/>
      <c r="BD558" s="130"/>
      <c r="BE558" s="130"/>
      <c r="BF558" s="130"/>
      <c r="BG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424"/>
      <c r="B559" s="130"/>
      <c r="L559" s="130"/>
      <c r="V559" s="130"/>
      <c r="AF559" s="130"/>
      <c r="AP559" s="130"/>
      <c r="AZ559" s="130"/>
      <c r="BA559" s="130"/>
      <c r="BB559" s="130"/>
      <c r="BC559" s="130"/>
      <c r="BD559" s="130"/>
      <c r="BE559" s="130"/>
      <c r="BF559" s="130"/>
      <c r="BG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424"/>
      <c r="B560" s="130"/>
      <c r="L560" s="130"/>
      <c r="V560" s="130"/>
      <c r="AF560" s="130"/>
      <c r="AP560" s="130"/>
      <c r="AZ560" s="130"/>
      <c r="BA560" s="130"/>
      <c r="BB560" s="130"/>
      <c r="BC560" s="130"/>
      <c r="BD560" s="130"/>
      <c r="BE560" s="130"/>
      <c r="BF560" s="130"/>
      <c r="BG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424"/>
      <c r="B561" s="130"/>
      <c r="L561" s="130"/>
      <c r="V561" s="130"/>
      <c r="AF561" s="130"/>
      <c r="AP561" s="130"/>
      <c r="AZ561" s="130"/>
      <c r="BA561" s="130"/>
      <c r="BB561" s="130"/>
      <c r="BC561" s="130"/>
      <c r="BD561" s="130"/>
      <c r="BE561" s="130"/>
      <c r="BF561" s="130"/>
      <c r="BG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424"/>
      <c r="B562" s="130"/>
      <c r="L562" s="130"/>
      <c r="V562" s="130"/>
      <c r="AF562" s="130"/>
      <c r="AP562" s="130"/>
      <c r="AZ562" s="130"/>
      <c r="BA562" s="130"/>
      <c r="BB562" s="130"/>
      <c r="BC562" s="130"/>
      <c r="BD562" s="130"/>
      <c r="BE562" s="130"/>
      <c r="BF562" s="130"/>
      <c r="BG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424"/>
      <c r="B563" s="130"/>
      <c r="L563" s="130"/>
      <c r="V563" s="130"/>
      <c r="AF563" s="130"/>
      <c r="AP563" s="130"/>
      <c r="AZ563" s="130"/>
      <c r="BA563" s="130"/>
      <c r="BB563" s="130"/>
      <c r="BC563" s="130"/>
      <c r="BD563" s="130"/>
      <c r="BE563" s="130"/>
      <c r="BF563" s="130"/>
      <c r="BG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424"/>
      <c r="B564" s="130"/>
      <c r="L564" s="130"/>
      <c r="V564" s="130"/>
      <c r="AF564" s="130"/>
      <c r="AP564" s="130"/>
      <c r="AZ564" s="130"/>
      <c r="BA564" s="130"/>
      <c r="BB564" s="130"/>
      <c r="BC564" s="130"/>
      <c r="BD564" s="130"/>
      <c r="BE564" s="130"/>
      <c r="BF564" s="130"/>
      <c r="BG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424"/>
      <c r="B565" s="130"/>
      <c r="L565" s="130"/>
      <c r="V565" s="130"/>
      <c r="AF565" s="130"/>
      <c r="AP565" s="130"/>
      <c r="AZ565" s="130"/>
      <c r="BA565" s="130"/>
      <c r="BB565" s="130"/>
      <c r="BC565" s="130"/>
      <c r="BD565" s="130"/>
      <c r="BE565" s="130"/>
      <c r="BF565" s="130"/>
      <c r="BG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424"/>
      <c r="B566" s="130"/>
      <c r="L566" s="130"/>
      <c r="V566" s="130"/>
      <c r="AF566" s="130"/>
      <c r="AP566" s="130"/>
      <c r="AZ566" s="130"/>
      <c r="BA566" s="130"/>
      <c r="BB566" s="130"/>
      <c r="BC566" s="130"/>
      <c r="BD566" s="130"/>
      <c r="BE566" s="130"/>
      <c r="BF566" s="130"/>
      <c r="BG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424"/>
      <c r="B567" s="130"/>
      <c r="L567" s="130"/>
      <c r="V567" s="130"/>
      <c r="AF567" s="130"/>
      <c r="AP567" s="130"/>
      <c r="AZ567" s="130"/>
      <c r="BA567" s="130"/>
      <c r="BB567" s="130"/>
      <c r="BC567" s="130"/>
      <c r="BD567" s="130"/>
      <c r="BE567" s="130"/>
      <c r="BF567" s="130"/>
      <c r="BG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424"/>
      <c r="B568" s="130"/>
      <c r="L568" s="130"/>
      <c r="V568" s="130"/>
      <c r="AF568" s="130"/>
      <c r="AP568" s="130"/>
      <c r="AZ568" s="130"/>
      <c r="BA568" s="130"/>
      <c r="BB568" s="130"/>
      <c r="BC568" s="130"/>
      <c r="BD568" s="130"/>
      <c r="BE568" s="130"/>
      <c r="BF568" s="130"/>
      <c r="BG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424"/>
      <c r="B569" s="130"/>
      <c r="L569" s="130"/>
      <c r="V569" s="130"/>
      <c r="AF569" s="130"/>
      <c r="AP569" s="130"/>
      <c r="AZ569" s="130"/>
      <c r="BA569" s="130"/>
      <c r="BB569" s="130"/>
      <c r="BC569" s="130"/>
      <c r="BD569" s="130"/>
      <c r="BE569" s="130"/>
      <c r="BF569" s="130"/>
      <c r="BG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424"/>
      <c r="B570" s="130"/>
      <c r="L570" s="130"/>
      <c r="V570" s="130"/>
      <c r="AF570" s="130"/>
      <c r="AP570" s="130"/>
      <c r="AZ570" s="130"/>
      <c r="BA570" s="130"/>
      <c r="BB570" s="130"/>
      <c r="BC570" s="130"/>
      <c r="BD570" s="130"/>
      <c r="BE570" s="130"/>
      <c r="BF570" s="130"/>
      <c r="BG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424"/>
      <c r="B571" s="130"/>
      <c r="L571" s="130"/>
      <c r="V571" s="130"/>
      <c r="AF571" s="130"/>
      <c r="AP571" s="130"/>
      <c r="AZ571" s="130"/>
      <c r="BA571" s="130"/>
      <c r="BB571" s="130"/>
      <c r="BC571" s="130"/>
      <c r="BD571" s="130"/>
      <c r="BE571" s="130"/>
      <c r="BF571" s="130"/>
      <c r="BG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424"/>
      <c r="B572" s="130"/>
      <c r="L572" s="130"/>
      <c r="V572" s="130"/>
      <c r="AF572" s="130"/>
      <c r="AP572" s="130"/>
      <c r="AZ572" s="130"/>
      <c r="BA572" s="130"/>
      <c r="BB572" s="130"/>
      <c r="BC572" s="130"/>
      <c r="BD572" s="130"/>
      <c r="BE572" s="130"/>
      <c r="BF572" s="130"/>
      <c r="BG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424"/>
      <c r="B573" s="130"/>
      <c r="L573" s="130"/>
      <c r="V573" s="130"/>
      <c r="AF573" s="130"/>
      <c r="AP573" s="130"/>
      <c r="AZ573" s="130"/>
      <c r="BA573" s="130"/>
      <c r="BB573" s="130"/>
      <c r="BC573" s="130"/>
      <c r="BD573" s="130"/>
      <c r="BE573" s="130"/>
      <c r="BF573" s="130"/>
      <c r="BG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424"/>
      <c r="B574" s="130"/>
      <c r="L574" s="130"/>
      <c r="V574" s="130"/>
      <c r="AF574" s="130"/>
      <c r="AP574" s="130"/>
      <c r="AZ574" s="130"/>
      <c r="BA574" s="130"/>
      <c r="BB574" s="130"/>
      <c r="BC574" s="130"/>
      <c r="BD574" s="130"/>
      <c r="BE574" s="130"/>
      <c r="BF574" s="130"/>
      <c r="BG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424"/>
      <c r="B575" s="130"/>
      <c r="L575" s="130"/>
      <c r="V575" s="130"/>
      <c r="AF575" s="130"/>
      <c r="AP575" s="130"/>
      <c r="AZ575" s="130"/>
      <c r="BA575" s="130"/>
      <c r="BB575" s="130"/>
      <c r="BC575" s="130"/>
      <c r="BD575" s="130"/>
      <c r="BE575" s="130"/>
      <c r="BF575" s="130"/>
      <c r="BG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424"/>
      <c r="B576" s="130"/>
      <c r="L576" s="130"/>
      <c r="V576" s="130"/>
      <c r="AF576" s="130"/>
      <c r="AP576" s="130"/>
      <c r="AZ576" s="130"/>
      <c r="BA576" s="130"/>
      <c r="BB576" s="130"/>
      <c r="BC576" s="130"/>
      <c r="BD576" s="130"/>
      <c r="BE576" s="130"/>
      <c r="BF576" s="130"/>
      <c r="BG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424"/>
      <c r="B577" s="130"/>
      <c r="L577" s="130"/>
      <c r="V577" s="130"/>
      <c r="AF577" s="130"/>
      <c r="AP577" s="130"/>
      <c r="AZ577" s="130"/>
      <c r="BA577" s="130"/>
      <c r="BB577" s="130"/>
      <c r="BC577" s="130"/>
      <c r="BD577" s="130"/>
      <c r="BE577" s="130"/>
      <c r="BF577" s="130"/>
      <c r="BG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424"/>
      <c r="B578" s="130"/>
      <c r="L578" s="130"/>
      <c r="V578" s="130"/>
      <c r="AF578" s="130"/>
      <c r="AP578" s="130"/>
      <c r="AZ578" s="130"/>
      <c r="BA578" s="130"/>
      <c r="BB578" s="130"/>
      <c r="BC578" s="130"/>
      <c r="BD578" s="130"/>
      <c r="BE578" s="130"/>
      <c r="BF578" s="130"/>
      <c r="BG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424"/>
      <c r="B579" s="130"/>
      <c r="L579" s="130"/>
      <c r="V579" s="130"/>
      <c r="AF579" s="130"/>
      <c r="AP579" s="130"/>
      <c r="AZ579" s="130"/>
      <c r="BA579" s="130"/>
      <c r="BB579" s="130"/>
      <c r="BC579" s="130"/>
      <c r="BD579" s="130"/>
      <c r="BE579" s="130"/>
      <c r="BF579" s="130"/>
      <c r="BG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424"/>
      <c r="B580" s="130"/>
      <c r="L580" s="130"/>
      <c r="V580" s="130"/>
      <c r="AF580" s="130"/>
      <c r="AP580" s="130"/>
      <c r="AZ580" s="130"/>
      <c r="BA580" s="130"/>
      <c r="BB580" s="130"/>
      <c r="BC580" s="130"/>
      <c r="BD580" s="130"/>
      <c r="BE580" s="130"/>
      <c r="BF580" s="130"/>
      <c r="BG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424"/>
      <c r="B581" s="130"/>
      <c r="L581" s="130"/>
      <c r="V581" s="130"/>
      <c r="AF581" s="130"/>
      <c r="AP581" s="130"/>
      <c r="AZ581" s="130"/>
      <c r="BA581" s="130"/>
      <c r="BB581" s="130"/>
      <c r="BC581" s="130"/>
      <c r="BD581" s="130"/>
      <c r="BE581" s="130"/>
      <c r="BF581" s="130"/>
      <c r="BG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424"/>
      <c r="B582" s="130"/>
      <c r="L582" s="130"/>
      <c r="V582" s="130"/>
      <c r="AF582" s="130"/>
      <c r="AP582" s="130"/>
      <c r="AZ582" s="130"/>
      <c r="BA582" s="130"/>
      <c r="BB582" s="130"/>
      <c r="BC582" s="130"/>
      <c r="BD582" s="130"/>
      <c r="BE582" s="130"/>
      <c r="BF582" s="130"/>
      <c r="BG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424"/>
      <c r="B583" s="130"/>
      <c r="L583" s="130"/>
      <c r="V583" s="130"/>
      <c r="AF583" s="130"/>
      <c r="AP583" s="130"/>
      <c r="AZ583" s="130"/>
      <c r="BA583" s="130"/>
      <c r="BB583" s="130"/>
      <c r="BC583" s="130"/>
      <c r="BD583" s="130"/>
      <c r="BE583" s="130"/>
      <c r="BF583" s="130"/>
      <c r="BG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424"/>
      <c r="B584" s="130"/>
      <c r="L584" s="130"/>
      <c r="V584" s="130"/>
      <c r="AF584" s="130"/>
      <c r="AP584" s="130"/>
      <c r="AZ584" s="130"/>
      <c r="BA584" s="130"/>
      <c r="BB584" s="130"/>
      <c r="BC584" s="130"/>
      <c r="BD584" s="130"/>
      <c r="BE584" s="130"/>
      <c r="BF584" s="130"/>
      <c r="BG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424"/>
      <c r="B585" s="130"/>
      <c r="L585" s="130"/>
      <c r="V585" s="130"/>
      <c r="AF585" s="130"/>
      <c r="AP585" s="130"/>
      <c r="AZ585" s="130"/>
      <c r="BA585" s="130"/>
      <c r="BB585" s="130"/>
      <c r="BC585" s="130"/>
      <c r="BD585" s="130"/>
      <c r="BE585" s="130"/>
      <c r="BF585" s="130"/>
      <c r="BG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424"/>
      <c r="B586" s="130"/>
      <c r="L586" s="130"/>
      <c r="V586" s="130"/>
      <c r="AF586" s="130"/>
      <c r="AP586" s="130"/>
      <c r="AZ586" s="130"/>
      <c r="BA586" s="130"/>
      <c r="BB586" s="130"/>
      <c r="BC586" s="130"/>
      <c r="BD586" s="130"/>
      <c r="BE586" s="130"/>
      <c r="BF586" s="130"/>
      <c r="BG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424"/>
      <c r="B587" s="130"/>
      <c r="L587" s="130"/>
      <c r="V587" s="130"/>
      <c r="AF587" s="130"/>
      <c r="AP587" s="130"/>
      <c r="AZ587" s="130"/>
      <c r="BA587" s="130"/>
      <c r="BB587" s="130"/>
      <c r="BC587" s="130"/>
      <c r="BD587" s="130"/>
      <c r="BE587" s="130"/>
      <c r="BF587" s="130"/>
      <c r="BG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424"/>
      <c r="B588" s="130"/>
      <c r="L588" s="130"/>
      <c r="V588" s="130"/>
      <c r="AF588" s="130"/>
      <c r="AP588" s="130"/>
      <c r="AZ588" s="130"/>
      <c r="BA588" s="130"/>
      <c r="BB588" s="130"/>
      <c r="BC588" s="130"/>
      <c r="BD588" s="130"/>
      <c r="BE588" s="130"/>
      <c r="BF588" s="130"/>
      <c r="BG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424"/>
      <c r="B589" s="130"/>
      <c r="L589" s="130"/>
      <c r="V589" s="130"/>
      <c r="AF589" s="130"/>
      <c r="AP589" s="130"/>
      <c r="AZ589" s="130"/>
      <c r="BA589" s="130"/>
      <c r="BB589" s="130"/>
      <c r="BC589" s="130"/>
      <c r="BD589" s="130"/>
      <c r="BE589" s="130"/>
      <c r="BF589" s="130"/>
      <c r="BG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424"/>
      <c r="B590" s="130"/>
      <c r="L590" s="130"/>
      <c r="V590" s="130"/>
      <c r="AF590" s="130"/>
      <c r="AP590" s="130"/>
      <c r="AZ590" s="130"/>
      <c r="BA590" s="130"/>
      <c r="BB590" s="130"/>
      <c r="BC590" s="130"/>
      <c r="BD590" s="130"/>
      <c r="BE590" s="130"/>
      <c r="BF590" s="130"/>
      <c r="BG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424"/>
      <c r="B591" s="130"/>
      <c r="L591" s="130"/>
      <c r="V591" s="130"/>
      <c r="AF591" s="130"/>
      <c r="AP591" s="130"/>
      <c r="AZ591" s="130"/>
      <c r="BA591" s="130"/>
      <c r="BB591" s="130"/>
      <c r="BC591" s="130"/>
      <c r="BD591" s="130"/>
      <c r="BE591" s="130"/>
      <c r="BF591" s="130"/>
      <c r="BG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424"/>
      <c r="B592" s="130"/>
      <c r="L592" s="130"/>
      <c r="V592" s="130"/>
      <c r="AF592" s="130"/>
      <c r="AP592" s="130"/>
      <c r="AZ592" s="130"/>
      <c r="BA592" s="130"/>
      <c r="BB592" s="130"/>
      <c r="BC592" s="130"/>
      <c r="BD592" s="130"/>
      <c r="BE592" s="130"/>
      <c r="BF592" s="130"/>
      <c r="BG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424"/>
      <c r="B593" s="130"/>
      <c r="L593" s="130"/>
      <c r="V593" s="130"/>
      <c r="AF593" s="130"/>
      <c r="AP593" s="130"/>
      <c r="AZ593" s="130"/>
      <c r="BA593" s="130"/>
      <c r="BB593" s="130"/>
      <c r="BC593" s="130"/>
      <c r="BD593" s="130"/>
      <c r="BE593" s="130"/>
      <c r="BF593" s="130"/>
      <c r="BG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424"/>
      <c r="B594" s="130"/>
      <c r="L594" s="130"/>
      <c r="V594" s="130"/>
      <c r="AF594" s="130"/>
      <c r="AP594" s="130"/>
      <c r="AZ594" s="130"/>
      <c r="BA594" s="130"/>
      <c r="BB594" s="130"/>
      <c r="BC594" s="130"/>
      <c r="BD594" s="130"/>
      <c r="BE594" s="130"/>
      <c r="BF594" s="130"/>
      <c r="BG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424"/>
      <c r="B595" s="130"/>
      <c r="L595" s="130"/>
      <c r="V595" s="130"/>
      <c r="AF595" s="130"/>
      <c r="AP595" s="130"/>
      <c r="AZ595" s="130"/>
      <c r="BA595" s="130"/>
      <c r="BB595" s="130"/>
      <c r="BC595" s="130"/>
      <c r="BD595" s="130"/>
      <c r="BE595" s="130"/>
      <c r="BF595" s="130"/>
      <c r="BG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424"/>
      <c r="B596" s="130"/>
      <c r="L596" s="130"/>
      <c r="V596" s="130"/>
      <c r="AF596" s="130"/>
      <c r="AP596" s="130"/>
      <c r="AZ596" s="130"/>
      <c r="BA596" s="130"/>
      <c r="BB596" s="130"/>
      <c r="BC596" s="130"/>
      <c r="BD596" s="130"/>
      <c r="BE596" s="130"/>
      <c r="BF596" s="130"/>
      <c r="BG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424"/>
      <c r="B597" s="130"/>
      <c r="L597" s="130"/>
      <c r="V597" s="130"/>
      <c r="AF597" s="130"/>
      <c r="AP597" s="130"/>
      <c r="AZ597" s="130"/>
      <c r="BA597" s="130"/>
      <c r="BB597" s="130"/>
      <c r="BC597" s="130"/>
      <c r="BD597" s="130"/>
      <c r="BE597" s="130"/>
      <c r="BF597" s="130"/>
      <c r="BG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424"/>
      <c r="B598" s="130"/>
      <c r="L598" s="130"/>
      <c r="V598" s="130"/>
      <c r="AF598" s="130"/>
      <c r="AP598" s="130"/>
      <c r="AZ598" s="130"/>
      <c r="BA598" s="130"/>
      <c r="BB598" s="130"/>
      <c r="BC598" s="130"/>
      <c r="BD598" s="130"/>
      <c r="BE598" s="130"/>
      <c r="BF598" s="130"/>
      <c r="BG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424"/>
      <c r="B599" s="130"/>
      <c r="L599" s="130"/>
      <c r="V599" s="130"/>
      <c r="AF599" s="130"/>
      <c r="AP599" s="130"/>
      <c r="AZ599" s="130"/>
      <c r="BA599" s="130"/>
      <c r="BB599" s="130"/>
      <c r="BC599" s="130"/>
      <c r="BD599" s="130"/>
      <c r="BE599" s="130"/>
      <c r="BF599" s="130"/>
      <c r="BG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424"/>
      <c r="B600" s="130"/>
      <c r="L600" s="130"/>
      <c r="V600" s="130"/>
      <c r="AF600" s="130"/>
      <c r="AP600" s="130"/>
      <c r="AZ600" s="130"/>
      <c r="BA600" s="130"/>
      <c r="BB600" s="130"/>
      <c r="BC600" s="130"/>
      <c r="BD600" s="130"/>
      <c r="BE600" s="130"/>
      <c r="BF600" s="130"/>
      <c r="BG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424"/>
      <c r="B601" s="130"/>
      <c r="L601" s="130"/>
      <c r="V601" s="130"/>
      <c r="AF601" s="130"/>
      <c r="AP601" s="130"/>
      <c r="AZ601" s="130"/>
      <c r="BA601" s="130"/>
      <c r="BB601" s="130"/>
      <c r="BC601" s="130"/>
      <c r="BD601" s="130"/>
      <c r="BE601" s="130"/>
      <c r="BF601" s="130"/>
      <c r="BG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424"/>
      <c r="B602" s="130"/>
      <c r="L602" s="130"/>
      <c r="V602" s="130"/>
      <c r="AF602" s="130"/>
      <c r="AP602" s="130"/>
      <c r="AZ602" s="130"/>
      <c r="BA602" s="130"/>
      <c r="BB602" s="130"/>
      <c r="BC602" s="130"/>
      <c r="BD602" s="130"/>
      <c r="BE602" s="130"/>
      <c r="BF602" s="130"/>
      <c r="BG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424"/>
      <c r="B603" s="130"/>
      <c r="L603" s="130"/>
      <c r="V603" s="130"/>
      <c r="AF603" s="130"/>
      <c r="AP603" s="130"/>
      <c r="AZ603" s="130"/>
      <c r="BA603" s="130"/>
      <c r="BB603" s="130"/>
      <c r="BC603" s="130"/>
      <c r="BD603" s="130"/>
      <c r="BE603" s="130"/>
      <c r="BF603" s="130"/>
      <c r="BG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424"/>
      <c r="B604" s="130"/>
      <c r="L604" s="130"/>
      <c r="V604" s="130"/>
      <c r="AF604" s="130"/>
      <c r="AP604" s="130"/>
      <c r="AZ604" s="130"/>
      <c r="BA604" s="130"/>
      <c r="BB604" s="130"/>
      <c r="BC604" s="130"/>
      <c r="BD604" s="130"/>
      <c r="BE604" s="130"/>
      <c r="BF604" s="130"/>
      <c r="BG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424"/>
      <c r="B605" s="130"/>
      <c r="L605" s="130"/>
      <c r="V605" s="130"/>
      <c r="AF605" s="130"/>
      <c r="AP605" s="130"/>
      <c r="AZ605" s="130"/>
      <c r="BA605" s="130"/>
      <c r="BB605" s="130"/>
      <c r="BC605" s="130"/>
      <c r="BD605" s="130"/>
      <c r="BE605" s="130"/>
      <c r="BF605" s="130"/>
      <c r="BG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424"/>
      <c r="B606" s="130"/>
      <c r="L606" s="130"/>
      <c r="V606" s="130"/>
      <c r="AF606" s="130"/>
      <c r="AP606" s="130"/>
      <c r="AZ606" s="130"/>
      <c r="BA606" s="130"/>
      <c r="BB606" s="130"/>
      <c r="BC606" s="130"/>
      <c r="BD606" s="130"/>
      <c r="BE606" s="130"/>
      <c r="BF606" s="130"/>
      <c r="BG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424"/>
      <c r="B607" s="130"/>
      <c r="L607" s="130"/>
      <c r="V607" s="130"/>
      <c r="AF607" s="130"/>
      <c r="AP607" s="130"/>
      <c r="AZ607" s="130"/>
      <c r="BA607" s="130"/>
      <c r="BB607" s="130"/>
      <c r="BC607" s="130"/>
      <c r="BD607" s="130"/>
      <c r="BE607" s="130"/>
      <c r="BF607" s="130"/>
      <c r="BG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424"/>
      <c r="B608" s="130"/>
      <c r="L608" s="130"/>
      <c r="V608" s="130"/>
      <c r="AF608" s="130"/>
      <c r="AP608" s="130"/>
      <c r="AZ608" s="130"/>
      <c r="BA608" s="130"/>
      <c r="BB608" s="130"/>
      <c r="BC608" s="130"/>
      <c r="BD608" s="130"/>
      <c r="BE608" s="130"/>
      <c r="BF608" s="130"/>
      <c r="BG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424"/>
      <c r="B609" s="130"/>
      <c r="L609" s="130"/>
      <c r="V609" s="130"/>
      <c r="AF609" s="130"/>
      <c r="AP609" s="130"/>
      <c r="AZ609" s="130"/>
      <c r="BA609" s="130"/>
      <c r="BB609" s="130"/>
      <c r="BC609" s="130"/>
      <c r="BD609" s="130"/>
      <c r="BE609" s="130"/>
      <c r="BF609" s="130"/>
      <c r="BG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424"/>
      <c r="B610" s="130"/>
      <c r="L610" s="130"/>
      <c r="V610" s="130"/>
      <c r="AF610" s="130"/>
      <c r="AP610" s="130"/>
      <c r="AZ610" s="130"/>
      <c r="BA610" s="130"/>
      <c r="BB610" s="130"/>
      <c r="BC610" s="130"/>
      <c r="BD610" s="130"/>
      <c r="BE610" s="130"/>
      <c r="BF610" s="130"/>
      <c r="BG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424"/>
      <c r="B611" s="130"/>
      <c r="L611" s="130"/>
      <c r="V611" s="130"/>
      <c r="AF611" s="130"/>
      <c r="AP611" s="130"/>
      <c r="AZ611" s="130"/>
      <c r="BA611" s="130"/>
      <c r="BB611" s="130"/>
      <c r="BC611" s="130"/>
      <c r="BD611" s="130"/>
      <c r="BE611" s="130"/>
      <c r="BF611" s="130"/>
      <c r="BG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424"/>
      <c r="B612" s="130"/>
      <c r="L612" s="130"/>
      <c r="V612" s="130"/>
      <c r="AF612" s="130"/>
      <c r="AP612" s="130"/>
      <c r="AZ612" s="130"/>
      <c r="BA612" s="130"/>
      <c r="BB612" s="130"/>
      <c r="BC612" s="130"/>
      <c r="BD612" s="130"/>
      <c r="BE612" s="130"/>
      <c r="BF612" s="130"/>
      <c r="BG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424"/>
      <c r="B613" s="130"/>
      <c r="L613" s="130"/>
      <c r="V613" s="130"/>
      <c r="AF613" s="130"/>
      <c r="AP613" s="130"/>
      <c r="AZ613" s="130"/>
      <c r="BA613" s="130"/>
      <c r="BB613" s="130"/>
      <c r="BC613" s="130"/>
      <c r="BD613" s="130"/>
      <c r="BE613" s="130"/>
      <c r="BF613" s="130"/>
      <c r="BG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424"/>
      <c r="B614" s="130"/>
      <c r="L614" s="130"/>
      <c r="V614" s="130"/>
      <c r="AF614" s="130"/>
      <c r="AP614" s="130"/>
      <c r="AZ614" s="130"/>
      <c r="BA614" s="130"/>
      <c r="BB614" s="130"/>
      <c r="BC614" s="130"/>
      <c r="BD614" s="130"/>
      <c r="BE614" s="130"/>
      <c r="BF614" s="130"/>
      <c r="BG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424"/>
      <c r="B615" s="130"/>
      <c r="L615" s="130"/>
      <c r="V615" s="130"/>
      <c r="AF615" s="130"/>
      <c r="AP615" s="130"/>
      <c r="AZ615" s="130"/>
      <c r="BA615" s="130"/>
      <c r="BB615" s="130"/>
      <c r="BC615" s="130"/>
      <c r="BD615" s="130"/>
      <c r="BE615" s="130"/>
      <c r="BF615" s="130"/>
      <c r="BG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424"/>
      <c r="B616" s="130"/>
      <c r="L616" s="130"/>
      <c r="V616" s="130"/>
      <c r="AF616" s="130"/>
      <c r="AP616" s="130"/>
      <c r="AZ616" s="130"/>
      <c r="BA616" s="130"/>
      <c r="BB616" s="130"/>
      <c r="BC616" s="130"/>
      <c r="BD616" s="130"/>
      <c r="BE616" s="130"/>
      <c r="BF616" s="130"/>
      <c r="BG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424"/>
      <c r="B617" s="130"/>
      <c r="L617" s="130"/>
      <c r="V617" s="130"/>
      <c r="AF617" s="130"/>
      <c r="AP617" s="130"/>
      <c r="AZ617" s="130"/>
      <c r="BA617" s="130"/>
      <c r="BB617" s="130"/>
      <c r="BC617" s="130"/>
      <c r="BD617" s="130"/>
      <c r="BE617" s="130"/>
      <c r="BF617" s="130"/>
      <c r="BG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424"/>
      <c r="B618" s="130"/>
      <c r="L618" s="130"/>
      <c r="V618" s="130"/>
      <c r="AF618" s="130"/>
      <c r="AP618" s="130"/>
      <c r="AZ618" s="130"/>
      <c r="BA618" s="130"/>
      <c r="BB618" s="130"/>
      <c r="BC618" s="130"/>
      <c r="BD618" s="130"/>
      <c r="BE618" s="130"/>
      <c r="BF618" s="130"/>
      <c r="BG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424"/>
      <c r="B619" s="130"/>
      <c r="L619" s="130"/>
      <c r="V619" s="130"/>
      <c r="AF619" s="130"/>
      <c r="AP619" s="130"/>
      <c r="AZ619" s="130"/>
      <c r="BA619" s="130"/>
      <c r="BB619" s="130"/>
      <c r="BC619" s="130"/>
      <c r="BD619" s="130"/>
      <c r="BE619" s="130"/>
      <c r="BF619" s="130"/>
      <c r="BG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424"/>
      <c r="B620" s="130"/>
      <c r="L620" s="130"/>
      <c r="V620" s="130"/>
      <c r="AF620" s="130"/>
      <c r="AP620" s="130"/>
      <c r="AZ620" s="130"/>
      <c r="BA620" s="130"/>
      <c r="BB620" s="130"/>
      <c r="BC620" s="130"/>
      <c r="BD620" s="130"/>
      <c r="BE620" s="130"/>
      <c r="BF620" s="130"/>
      <c r="BG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424"/>
      <c r="B621" s="130"/>
      <c r="L621" s="130"/>
      <c r="V621" s="130"/>
      <c r="AF621" s="130"/>
      <c r="AP621" s="130"/>
      <c r="AZ621" s="130"/>
      <c r="BA621" s="130"/>
      <c r="BB621" s="130"/>
      <c r="BC621" s="130"/>
      <c r="BD621" s="130"/>
      <c r="BE621" s="130"/>
      <c r="BF621" s="130"/>
      <c r="BG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424"/>
      <c r="B622" s="130"/>
      <c r="L622" s="130"/>
      <c r="V622" s="130"/>
      <c r="AF622" s="130"/>
      <c r="AP622" s="130"/>
      <c r="AZ622" s="130"/>
      <c r="BA622" s="130"/>
      <c r="BB622" s="130"/>
      <c r="BC622" s="130"/>
      <c r="BD622" s="130"/>
      <c r="BE622" s="130"/>
      <c r="BF622" s="130"/>
      <c r="BG622" s="130"/>
      <c r="BJ622" s="130"/>
      <c r="BT622" s="130"/>
      <c r="CD622" s="130"/>
      <c r="CN622" s="130"/>
      <c r="CX622" s="130"/>
      <c r="DH622" s="130"/>
      <c r="DR622" s="130"/>
      <c r="EB622" s="130"/>
      <c r="EL622" s="130"/>
      <c r="EV622" s="130"/>
      <c r="FF622" s="130"/>
      <c r="FP622" s="130"/>
      <c r="FZ622" s="130"/>
      <c r="GJ622" s="130"/>
      <c r="GT622" s="130"/>
      <c r="HD622" s="130"/>
      <c r="HN622" s="130"/>
      <c r="HX622" s="130"/>
    </row>
  </sheetData>
  <mergeCells count="27">
    <mergeCell ref="DS10:DY10"/>
    <mergeCell ref="EC10:EI10"/>
    <mergeCell ref="AG10:AM10"/>
    <mergeCell ref="AQ10:AW10"/>
    <mergeCell ref="DI10:DO10"/>
    <mergeCell ref="BK10:BQ10"/>
    <mergeCell ref="BU10:CA10"/>
    <mergeCell ref="CE10:CK10"/>
    <mergeCell ref="CO10:CU10"/>
    <mergeCell ref="CY10:DE10"/>
    <mergeCell ref="BA10:BG10"/>
    <mergeCell ref="A2:A3"/>
    <mergeCell ref="IS10:IY10"/>
    <mergeCell ref="HE10:HK10"/>
    <mergeCell ref="HO10:HU10"/>
    <mergeCell ref="HY10:IE10"/>
    <mergeCell ref="GU10:HA10"/>
    <mergeCell ref="II10:IO10"/>
    <mergeCell ref="EW10:FC10"/>
    <mergeCell ref="FG10:FM10"/>
    <mergeCell ref="GK10:GQ10"/>
    <mergeCell ref="GA10:GG10"/>
    <mergeCell ref="FQ10:FW10"/>
    <mergeCell ref="EM10:ES10"/>
    <mergeCell ref="C10:I10"/>
    <mergeCell ref="M10:S10"/>
    <mergeCell ref="W10:AC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 ref="A25" location="myrangeH21" display="myrangeH21"/>
    <hyperlink ref="A26" location="myrangeH22" display="myrangeH22"/>
    <hyperlink ref="A27" location="myrangeH23" display="myrangeH23"/>
    <hyperlink ref="A28" location="myrangeH24" display="myrangeH24"/>
    <hyperlink ref="A29" location="myrangeH25" display="myrangeH2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8"/>
    <col min="3" max="7" width="11.625" style="118" customWidth="true"/>
    <col min="8" max="16384" width="9" style="118"/>
  </cols>
  <sheetData>
    <row xmlns:x14ac="http://schemas.microsoft.com/office/spreadsheetml/2009/9/ac" r="2" ht="20.25" x14ac:dyDescent="0.2">
      <c r="B2" s="114" t="str">
        <f>+Introduction!C7</f>
        <v>Ghana</v>
      </c>
      <c r="C2" s="115"/>
      <c r="D2" s="116"/>
      <c r="E2" s="116"/>
      <c r="F2" s="116"/>
      <c r="G2" s="117"/>
    </row>
    <row xmlns:x14ac="http://schemas.microsoft.com/office/spreadsheetml/2009/9/ac" r="3" x14ac:dyDescent="0.2">
      <c r="B3" s="621" t="s">
        <v>211</v>
      </c>
      <c r="C3" s="621"/>
      <c r="D3" s="621"/>
      <c r="E3" s="621"/>
      <c r="F3" s="621"/>
      <c r="G3" s="622"/>
    </row>
    <row xmlns:x14ac="http://schemas.microsoft.com/office/spreadsheetml/2009/9/ac" r="4" ht="13.5" x14ac:dyDescent="0.2">
      <c r="B4" s="119" t="s">
        <v>4</v>
      </c>
      <c r="C4" s="119" t="s">
        <v>60</v>
      </c>
      <c r="D4" s="119" t="s">
        <v>64</v>
      </c>
      <c r="E4" s="119" t="s">
        <v>61</v>
      </c>
      <c r="F4" s="119" t="s">
        <v>62</v>
      </c>
      <c r="G4" s="119" t="s">
        <v>63</v>
      </c>
    </row>
    <row xmlns:x14ac="http://schemas.microsoft.com/office/spreadsheetml/2009/9/ac" r="5" x14ac:dyDescent="0.2">
      <c r="B5" s="828">
        <v>2000</v>
      </c>
      <c r="C5" s="972">
        <v>7725160</v>
      </c>
      <c r="D5" s="973">
        <v>43.928997039794922</v>
      </c>
      <c r="E5" s="974">
        <v>1115655</v>
      </c>
      <c r="F5" s="975">
        <v>3213100</v>
      </c>
      <c r="G5" s="976">
        <v>3396405</v>
      </c>
    </row>
    <row xmlns:x14ac="http://schemas.microsoft.com/office/spreadsheetml/2009/9/ac" r="6" x14ac:dyDescent="0.2">
      <c r="B6" s="834">
        <v>2001</v>
      </c>
      <c r="C6" s="977">
        <v>7816323</v>
      </c>
      <c r="D6" s="978">
        <v>44.600997924804688</v>
      </c>
      <c r="E6" s="979">
        <v>1123871</v>
      </c>
      <c r="F6" s="980">
        <v>3235237</v>
      </c>
      <c r="G6" s="981">
        <v>3457215</v>
      </c>
    </row>
    <row xmlns:x14ac="http://schemas.microsoft.com/office/spreadsheetml/2009/9/ac" r="7" x14ac:dyDescent="0.2">
      <c r="B7" s="840">
        <v>2002</v>
      </c>
      <c r="C7" s="982">
        <v>7905651</v>
      </c>
      <c r="D7" s="983">
        <v>45.275001525878906</v>
      </c>
      <c r="E7" s="984">
        <v>1139741</v>
      </c>
      <c r="F7" s="985">
        <v>3258784</v>
      </c>
      <c r="G7" s="986">
        <v>3507126</v>
      </c>
    </row>
    <row xmlns:x14ac="http://schemas.microsoft.com/office/spreadsheetml/2009/9/ac" r="8" x14ac:dyDescent="0.2">
      <c r="B8" s="846">
        <v>2003</v>
      </c>
      <c r="C8" s="987">
        <v>7990366</v>
      </c>
      <c r="D8" s="988">
        <v>45.951000213623047</v>
      </c>
      <c r="E8" s="989">
        <v>1169874</v>
      </c>
      <c r="F8" s="990">
        <v>3278538</v>
      </c>
      <c r="G8" s="991">
        <v>3541954</v>
      </c>
    </row>
    <row xmlns:x14ac="http://schemas.microsoft.com/office/spreadsheetml/2009/9/ac" r="9" x14ac:dyDescent="0.2">
      <c r="B9" s="852">
        <v>2004</v>
      </c>
      <c r="C9" s="992">
        <v>8103270</v>
      </c>
      <c r="D9" s="993">
        <v>46.630001068115234</v>
      </c>
      <c r="E9" s="994">
        <v>1207453</v>
      </c>
      <c r="F9" s="995">
        <v>3305271</v>
      </c>
      <c r="G9" s="996">
        <v>3590546</v>
      </c>
    </row>
    <row xmlns:x14ac="http://schemas.microsoft.com/office/spreadsheetml/2009/9/ac" r="10" x14ac:dyDescent="0.2">
      <c r="B10" s="858">
        <v>2005</v>
      </c>
      <c r="C10" s="997">
        <v>8233865</v>
      </c>
      <c r="D10" s="998">
        <v>47.308002471923828</v>
      </c>
      <c r="E10" s="999">
        <v>1254641</v>
      </c>
      <c r="F10" s="1000">
        <v>3345278</v>
      </c>
      <c r="G10" s="1001">
        <v>3633946</v>
      </c>
    </row>
    <row xmlns:x14ac="http://schemas.microsoft.com/office/spreadsheetml/2009/9/ac" r="11" x14ac:dyDescent="0.2">
      <c r="B11" s="864">
        <v>2006</v>
      </c>
      <c r="C11" s="1002">
        <v>8369265</v>
      </c>
      <c r="D11" s="1003">
        <v>47.987998962402344</v>
      </c>
      <c r="E11" s="1004">
        <v>1296623</v>
      </c>
      <c r="F11" s="1005">
        <v>3402429</v>
      </c>
      <c r="G11" s="1006">
        <v>3670213</v>
      </c>
    </row>
    <row xmlns:x14ac="http://schemas.microsoft.com/office/spreadsheetml/2009/9/ac" r="12" x14ac:dyDescent="0.2">
      <c r="B12" s="870">
        <v>2007</v>
      </c>
      <c r="C12" s="1007">
        <v>8512729</v>
      </c>
      <c r="D12" s="1008">
        <v>48.669002532958984</v>
      </c>
      <c r="E12" s="1009">
        <v>1326927</v>
      </c>
      <c r="F12" s="1010">
        <v>3488178</v>
      </c>
      <c r="G12" s="1011">
        <v>3697624</v>
      </c>
    </row>
    <row xmlns:x14ac="http://schemas.microsoft.com/office/spreadsheetml/2009/9/ac" r="13" x14ac:dyDescent="0.2">
      <c r="B13" s="876">
        <v>2008</v>
      </c>
      <c r="C13" s="1012">
        <v>8664765</v>
      </c>
      <c r="D13" s="1013">
        <v>49.351001739501953</v>
      </c>
      <c r="E13" s="1014">
        <v>1354619</v>
      </c>
      <c r="F13" s="1015">
        <v>3583451</v>
      </c>
      <c r="G13" s="1016">
        <v>3726695</v>
      </c>
    </row>
    <row xmlns:x14ac="http://schemas.microsoft.com/office/spreadsheetml/2009/9/ac" r="14" x14ac:dyDescent="0.2">
      <c r="B14" s="882">
        <v>2009</v>
      </c>
      <c r="C14" s="1017">
        <v>8823756</v>
      </c>
      <c r="D14" s="1018">
        <v>50.031002044677734</v>
      </c>
      <c r="E14" s="1019">
        <v>1379541</v>
      </c>
      <c r="F14" s="1020">
        <v>3690216</v>
      </c>
      <c r="G14" s="1021">
        <v>3753999</v>
      </c>
    </row>
    <row xmlns:x14ac="http://schemas.microsoft.com/office/spreadsheetml/2009/9/ac" r="15" x14ac:dyDescent="0.2">
      <c r="B15" s="888">
        <v>2010</v>
      </c>
      <c r="C15" s="1022">
        <v>9003116</v>
      </c>
      <c r="D15" s="1023">
        <v>50.713001251220703</v>
      </c>
      <c r="E15" s="1024">
        <v>1420050</v>
      </c>
      <c r="F15" s="1025">
        <v>3796679</v>
      </c>
      <c r="G15" s="1026">
        <v>3786387</v>
      </c>
    </row>
    <row xmlns:x14ac="http://schemas.microsoft.com/office/spreadsheetml/2009/9/ac" r="16" x14ac:dyDescent="0.2">
      <c r="B16" s="894">
        <v>2011</v>
      </c>
      <c r="C16" s="1027">
        <v>9177498</v>
      </c>
      <c r="D16" s="1028">
        <v>51.393997192382813</v>
      </c>
      <c r="E16" s="1029">
        <v>1452757</v>
      </c>
      <c r="F16" s="1030">
        <v>3897540</v>
      </c>
      <c r="G16" s="1031">
        <v>3827201</v>
      </c>
    </row>
    <row xmlns:x14ac="http://schemas.microsoft.com/office/spreadsheetml/2009/9/ac" r="17" x14ac:dyDescent="0.2">
      <c r="B17" s="900">
        <v>2012</v>
      </c>
      <c r="C17" s="1032">
        <v>9358804</v>
      </c>
      <c r="D17" s="1033">
        <v>52.073001861572266</v>
      </c>
      <c r="E17" s="1034">
        <v>1466414</v>
      </c>
      <c r="F17" s="1035">
        <v>4006579</v>
      </c>
      <c r="G17" s="1036">
        <v>3885811</v>
      </c>
    </row>
    <row xmlns:x14ac="http://schemas.microsoft.com/office/spreadsheetml/2009/9/ac" r="18" x14ac:dyDescent="0.2">
      <c r="B18" s="906">
        <v>2013</v>
      </c>
      <c r="C18" s="1037">
        <v>9019228</v>
      </c>
      <c r="D18" s="1038">
        <v>52.748001098632813</v>
      </c>
      <c r="E18" s="1039">
        <v>1488536</v>
      </c>
      <c r="F18" s="1040">
        <v>4094494</v>
      </c>
      <c r="G18" s="1041">
        <v>3436198</v>
      </c>
    </row>
    <row xmlns:x14ac="http://schemas.microsoft.com/office/spreadsheetml/2009/9/ac" r="19" x14ac:dyDescent="0.2">
      <c r="B19" s="912">
        <v>2014</v>
      </c>
      <c r="C19" s="1042">
        <v>9224035</v>
      </c>
      <c r="D19" s="1043">
        <v>53.418998718261719</v>
      </c>
      <c r="E19" s="1044">
        <v>1518018</v>
      </c>
      <c r="F19" s="1045">
        <v>4176038</v>
      </c>
      <c r="G19" s="1046">
        <v>3529979</v>
      </c>
    </row>
    <row xmlns:x14ac="http://schemas.microsoft.com/office/spreadsheetml/2009/9/ac" r="20" x14ac:dyDescent="0.2">
      <c r="B20" s="918">
        <v>2015</v>
      </c>
      <c r="C20" s="1047">
        <v>9448666</v>
      </c>
      <c r="D20" s="1048">
        <v>54.08599853515625</v>
      </c>
      <c r="E20" s="1049">
        <v>1556688</v>
      </c>
      <c r="F20" s="1050">
        <v>4256510</v>
      </c>
      <c r="G20" s="1051">
        <v>3635468</v>
      </c>
    </row>
    <row xmlns:x14ac="http://schemas.microsoft.com/office/spreadsheetml/2009/9/ac" r="21" x14ac:dyDescent="0.2">
      <c r="B21" s="924">
        <v>2016</v>
      </c>
      <c r="C21" s="1052">
        <v>9680036</v>
      </c>
      <c r="D21" s="1053">
        <v>54.749000549316406</v>
      </c>
      <c r="E21" s="1054">
        <v>1599664</v>
      </c>
      <c r="F21" s="1055">
        <v>4340134</v>
      </c>
      <c r="G21" s="1056">
        <v>3740238</v>
      </c>
    </row>
    <row xmlns:x14ac="http://schemas.microsoft.com/office/spreadsheetml/2009/9/ac" r="22" x14ac:dyDescent="0.2">
      <c r="B22" s="930">
        <v>2017</v>
      </c>
      <c r="C22" s="1057">
        <v>9919302</v>
      </c>
      <c r="D22" s="1058">
        <v>55.406997680664063</v>
      </c>
      <c r="E22" s="1059">
        <v>1641627</v>
      </c>
      <c r="F22" s="1060">
        <v>4435192</v>
      </c>
      <c r="G22" s="1061">
        <v>3842483</v>
      </c>
    </row>
    <row xmlns:x14ac="http://schemas.microsoft.com/office/spreadsheetml/2009/9/ac" r="23" x14ac:dyDescent="0.2">
      <c r="B23" s="936">
        <v>2018</v>
      </c>
      <c r="C23" s="1062">
        <v>10150085</v>
      </c>
      <c r="D23" s="1063">
        <v>56.05999755859375</v>
      </c>
      <c r="E23" s="1064">
        <v>1676181</v>
      </c>
      <c r="F23" s="1065">
        <v>4522621</v>
      </c>
      <c r="G23" s="1066">
        <v>3951283</v>
      </c>
    </row>
    <row xmlns:x14ac="http://schemas.microsoft.com/office/spreadsheetml/2009/9/ac" r="24" x14ac:dyDescent="0.2">
      <c r="B24" s="942">
        <v>2019</v>
      </c>
      <c r="C24" s="1067">
        <v>10356574</v>
      </c>
      <c r="D24" s="1068">
        <v>56.707000732421875</v>
      </c>
      <c r="E24" s="1069">
        <v>1693626</v>
      </c>
      <c r="F24" s="1070">
        <v>4624929</v>
      </c>
      <c r="G24" s="1071">
        <v>4038019</v>
      </c>
    </row>
    <row xmlns:x14ac="http://schemas.microsoft.com/office/spreadsheetml/2009/9/ac" r="25" x14ac:dyDescent="0.2">
      <c r="B25" s="948">
        <v>2020</v>
      </c>
      <c r="C25" s="1072">
        <v>10568354</v>
      </c>
      <c r="D25" s="1073">
        <v>57.349002838134766</v>
      </c>
      <c r="E25" s="1074">
        <v>1716817</v>
      </c>
      <c r="F25" s="1075">
        <v>4732420</v>
      </c>
      <c r="G25" s="1076">
        <v>4119117</v>
      </c>
    </row>
    <row xmlns:x14ac="http://schemas.microsoft.com/office/spreadsheetml/2009/9/ac" r="26" x14ac:dyDescent="0.2">
      <c r="B26" s="954">
        <v>2021</v>
      </c>
      <c r="C26" s="1077">
        <v>10755957</v>
      </c>
      <c r="D26" s="1078">
        <v>57.985000610351563</v>
      </c>
      <c r="E26" s="1079">
        <v>1724801</v>
      </c>
      <c r="F26" s="1080">
        <v>4830735</v>
      </c>
      <c r="G26" s="1081">
        <v>4200421</v>
      </c>
    </row>
    <row xmlns:x14ac="http://schemas.microsoft.com/office/spreadsheetml/2009/9/ac" r="27" x14ac:dyDescent="0.2">
      <c r="B27" s="960">
        <v>2022</v>
      </c>
      <c r="C27" s="961">
        <v>10905357</v>
      </c>
      <c r="D27" s="962">
        <v>58.614997863769531</v>
      </c>
      <c r="E27" s="963">
        <v>1689613</v>
      </c>
      <c r="F27" s="964">
        <v>4931459</v>
      </c>
      <c r="G27" s="965">
        <v>4284285</v>
      </c>
    </row>
    <row xmlns:x14ac="http://schemas.microsoft.com/office/spreadsheetml/2009/9/ac" r="28" x14ac:dyDescent="0.2">
      <c r="B28" s="966">
        <v>2023</v>
      </c>
      <c r="C28" s="1082">
        <v>10830586</v>
      </c>
      <c r="D28" s="968">
        <v>59.237998962402344</v>
      </c>
      <c r="E28" s="1083">
        <v>1797020</v>
      </c>
      <c r="F28" s="1084">
        <v>4934519</v>
      </c>
      <c r="G28" s="1085">
        <v>4099047</v>
      </c>
    </row>
    <row xmlns:x14ac="http://schemas.microsoft.com/office/spreadsheetml/2009/9/ac" r="29" x14ac:dyDescent="0.2">
      <c r="B29" s="226">
        <v>2024</v>
      </c>
      <c r="C29" s="396"/>
      <c r="D29" s="397"/>
      <c r="E29" s="398"/>
      <c r="F29" s="399"/>
      <c r="G29" s="400"/>
    </row>
    <row xmlns:x14ac="http://schemas.microsoft.com/office/spreadsheetml/2009/9/ac" r="30" x14ac:dyDescent="0.2">
      <c r="B30" s="225">
        <v>2025</v>
      </c>
      <c r="C30" s="396"/>
      <c r="D30" s="397"/>
      <c r="E30" s="398"/>
      <c r="F30" s="399"/>
      <c r="G30" s="400"/>
    </row>
    <row xmlns:x14ac="http://schemas.microsoft.com/office/spreadsheetml/2009/9/ac" r="31" x14ac:dyDescent="0.2">
      <c r="B31" s="226">
        <v>2026</v>
      </c>
      <c r="C31" s="396"/>
      <c r="D31" s="397"/>
      <c r="E31" s="398"/>
      <c r="F31" s="399"/>
      <c r="G31" s="400"/>
    </row>
    <row xmlns:x14ac="http://schemas.microsoft.com/office/spreadsheetml/2009/9/ac" r="32" x14ac:dyDescent="0.2">
      <c r="B32" s="225">
        <v>2027</v>
      </c>
      <c r="C32" s="396"/>
      <c r="D32" s="397"/>
      <c r="E32" s="398"/>
      <c r="F32" s="399"/>
      <c r="G32" s="400"/>
    </row>
    <row xmlns:x14ac="http://schemas.microsoft.com/office/spreadsheetml/2009/9/ac" r="33" x14ac:dyDescent="0.2">
      <c r="B33" s="226">
        <v>2028</v>
      </c>
      <c r="C33" s="396"/>
      <c r="D33" s="397"/>
      <c r="E33" s="398"/>
      <c r="F33" s="399"/>
      <c r="G33" s="400"/>
    </row>
    <row xmlns:x14ac="http://schemas.microsoft.com/office/spreadsheetml/2009/9/ac" r="34" x14ac:dyDescent="0.2">
      <c r="B34" s="225">
        <v>2029</v>
      </c>
      <c r="C34" s="396"/>
      <c r="D34" s="397"/>
      <c r="E34" s="398"/>
      <c r="F34" s="399"/>
      <c r="G34" s="400"/>
    </row>
    <row xmlns:x14ac="http://schemas.microsoft.com/office/spreadsheetml/2009/9/ac" r="35" x14ac:dyDescent="0.2">
      <c r="B35" s="226">
        <v>2030</v>
      </c>
      <c r="C35" s="230"/>
      <c r="D35" s="227"/>
      <c r="E35" s="231"/>
      <c r="F35" s="228"/>
      <c r="G35" s="229"/>
    </row>
    <row xmlns:x14ac="http://schemas.microsoft.com/office/spreadsheetml/2009/9/ac" r="36" ht="14.25" x14ac:dyDescent="0.2">
      <c r="B36" s="122" t="s">
        <v>214</v>
      </c>
      <c r="G36" s="120"/>
    </row>
    <row xmlns:x14ac="http://schemas.microsoft.com/office/spreadsheetml/2009/9/ac" r="37" ht="14.25" x14ac:dyDescent="0.2">
      <c r="B37" s="122" t="s">
        <v>239</v>
      </c>
    </row>
    <row xmlns:x14ac="http://schemas.microsoft.com/office/spreadsheetml/2009/9/ac" r="38" ht="14.25" x14ac:dyDescent="0.2">
      <c r="B38" s="122" t="s">
        <v>383</v>
      </c>
    </row>
    <row xmlns:x14ac="http://schemas.microsoft.com/office/spreadsheetml/2009/9/ac" r="39" x14ac:dyDescent="0.2">
      <c r="B39" s="1087" t="s">
        <v>240</v>
      </c>
    </row>
    <row xmlns:x14ac="http://schemas.microsoft.com/office/spreadsheetml/2009/9/ac" r="41" x14ac:dyDescent="0.2">
      <c r="B41" s="121"/>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FC3BC-1FA5-49D8-9E26-30D006D11165}">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412" customWidth="true"/>
  </cols>
  <sheetData>
    <row xmlns:x14ac="http://schemas.microsoft.com/office/spreadsheetml/2009/9/ac" r="2" ht="33" customHeight="true" x14ac:dyDescent="0.25">
      <c r="B2" s="623" t="s">
        <v>340</v>
      </c>
      <c r="C2" s="623"/>
    </row>
    <row xmlns:x14ac="http://schemas.microsoft.com/office/spreadsheetml/2009/9/ac" r="3" ht="6" customHeight="true" x14ac:dyDescent="0.25">
      <c r="B3" s="411"/>
    </row>
    <row xmlns:x14ac="http://schemas.microsoft.com/office/spreadsheetml/2009/9/ac" r="4" ht="30" customHeight="true" x14ac:dyDescent="0.25">
      <c r="B4" s="413" t="s">
        <v>341</v>
      </c>
      <c r="C4" s="414" t="s">
        <v>342</v>
      </c>
    </row>
    <row xmlns:x14ac="http://schemas.microsoft.com/office/spreadsheetml/2009/9/ac" r="5" ht="30" customHeight="true" x14ac:dyDescent="0.25">
      <c r="B5" s="413" t="s">
        <v>48</v>
      </c>
      <c r="C5" s="414" t="s">
        <v>343</v>
      </c>
    </row>
    <row xmlns:x14ac="http://schemas.microsoft.com/office/spreadsheetml/2009/9/ac" r="6" ht="30" customHeight="true" x14ac:dyDescent="0.25">
      <c r="B6" s="413" t="s">
        <v>344</v>
      </c>
      <c r="C6" s="414" t="s">
        <v>345</v>
      </c>
    </row>
    <row xmlns:x14ac="http://schemas.microsoft.com/office/spreadsheetml/2009/9/ac" r="7" ht="30" customHeight="true" x14ac:dyDescent="0.25">
      <c r="B7" s="413" t="s">
        <v>346</v>
      </c>
      <c r="C7" s="414" t="s">
        <v>347</v>
      </c>
    </row>
    <row xmlns:x14ac="http://schemas.microsoft.com/office/spreadsheetml/2009/9/ac" r="8" ht="30" customHeight="true" x14ac:dyDescent="0.25">
      <c r="B8" s="413" t="s">
        <v>146</v>
      </c>
      <c r="C8" s="414" t="s">
        <v>348</v>
      </c>
    </row>
    <row xmlns:x14ac="http://schemas.microsoft.com/office/spreadsheetml/2009/9/ac" r="9" ht="30" customHeight="true" x14ac:dyDescent="0.25">
      <c r="B9" s="413" t="s">
        <v>349</v>
      </c>
      <c r="C9" s="414" t="s">
        <v>350</v>
      </c>
    </row>
    <row xmlns:x14ac="http://schemas.microsoft.com/office/spreadsheetml/2009/9/ac" r="10" ht="30" customHeight="true" x14ac:dyDescent="0.25">
      <c r="B10" s="413" t="s">
        <v>150</v>
      </c>
      <c r="C10" s="414" t="s">
        <v>351</v>
      </c>
    </row>
    <row xmlns:x14ac="http://schemas.microsoft.com/office/spreadsheetml/2009/9/ac" r="11" s="417" customFormat="true" ht="6.75" customHeight="true" x14ac:dyDescent="0.25">
      <c r="B11" s="415"/>
      <c r="C11" s="416"/>
    </row>
    <row xmlns:x14ac="http://schemas.microsoft.com/office/spreadsheetml/2009/9/ac" r="12" s="419" customFormat="true" ht="11.25" x14ac:dyDescent="0.2">
      <c r="B12" s="418" t="s">
        <v>352</v>
      </c>
    </row>
    <row xmlns:x14ac="http://schemas.microsoft.com/office/spreadsheetml/2009/9/ac" r="13" x14ac:dyDescent="0.25">
      <c r="B13" s="418" t="s">
        <v>361</v>
      </c>
    </row>
    <row xmlns:x14ac="http://schemas.microsoft.com/office/spreadsheetml/2009/9/ac" r="14" x14ac:dyDescent="0.25">
      <c r="B14" s="420" t="s">
        <v>353</v>
      </c>
    </row>
    <row xmlns:x14ac="http://schemas.microsoft.com/office/spreadsheetml/2009/9/ac" r="15" ht="76.5" customHeight="true" x14ac:dyDescent="0.25">
      <c r="B15" s="624" t="s">
        <v>354</v>
      </c>
      <c r="C15" s="62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FF0C7-B603-49E3-8B85-72E0C73E9DB0}">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26" customWidth="true"/>
    <col min="2" max="2" width="12.375" style="626" customWidth="true"/>
    <col min="3" max="8" width="9" style="626" customWidth="true"/>
    <col min="9" max="9" width="12.375" style="626" customWidth="true"/>
    <col min="10" max="15" width="9" style="626" customWidth="true"/>
    <col min="16" max="16" width="12.375" style="626" customWidth="true"/>
    <col min="17" max="22" width="9" style="626" customWidth="true"/>
    <col min="23" max="38" width="9" style="626"/>
    <col min="39" max="16384" width="9" style="634"/>
  </cols>
  <sheetData>
    <row xmlns:x14ac="http://schemas.microsoft.com/office/spreadsheetml/2009/9/ac" r="1" s="626" customFormat="true" x14ac:dyDescent="0.2">
      <c r="A1" s="625" t="s">
        <v>152</v>
      </c>
      <c r="B1" s="625"/>
      <c r="C1" s="625"/>
      <c r="D1" s="625"/>
      <c r="E1" s="625"/>
      <c r="F1" s="625"/>
      <c r="G1" s="625"/>
      <c r="H1" s="625"/>
      <c r="I1" s="625"/>
      <c r="J1" s="625"/>
      <c r="K1" s="625"/>
      <c r="L1" s="625"/>
      <c r="M1" s="625"/>
      <c r="N1" s="625"/>
      <c r="O1" s="625"/>
      <c r="P1" s="625"/>
      <c r="Q1" s="625"/>
      <c r="R1" s="625"/>
      <c r="S1" s="625"/>
      <c r="T1" s="625"/>
      <c r="U1" s="625"/>
      <c r="V1" s="625"/>
    </row>
    <row xmlns:x14ac="http://schemas.microsoft.com/office/spreadsheetml/2009/9/ac" r="2" s="626" customFormat="true" x14ac:dyDescent="0.2">
      <c r="A2" s="625"/>
      <c r="B2" s="625"/>
      <c r="C2" s="625"/>
      <c r="D2" s="625"/>
      <c r="E2" s="625"/>
      <c r="F2" s="625"/>
      <c r="G2" s="625"/>
      <c r="H2" s="625"/>
      <c r="I2" s="625"/>
      <c r="J2" s="625"/>
      <c r="K2" s="625"/>
      <c r="L2" s="625"/>
      <c r="M2" s="625"/>
      <c r="N2" s="625"/>
      <c r="O2" s="625"/>
      <c r="P2" s="625"/>
      <c r="Q2" s="625"/>
      <c r="R2" s="625"/>
      <c r="S2" s="625"/>
      <c r="T2" s="625"/>
      <c r="U2" s="625"/>
      <c r="V2" s="625"/>
    </row>
    <row xmlns:x14ac="http://schemas.microsoft.com/office/spreadsheetml/2009/9/ac" r="3" s="626" customFormat="true" ht="18" x14ac:dyDescent="0.2">
      <c r="A3" s="627"/>
      <c r="B3" s="627"/>
      <c r="C3" s="627"/>
      <c r="D3" s="627"/>
      <c r="E3" s="627"/>
      <c r="F3" s="627"/>
      <c r="G3" s="627"/>
      <c r="H3" s="627"/>
      <c r="I3" s="627"/>
      <c r="J3" s="627"/>
      <c r="K3" s="627"/>
      <c r="L3" s="627"/>
      <c r="M3" s="627"/>
      <c r="N3" s="627"/>
      <c r="O3" s="627"/>
      <c r="P3" s="627"/>
      <c r="Q3" s="627"/>
      <c r="R3" s="627"/>
      <c r="S3" s="627"/>
      <c r="T3" s="627"/>
      <c r="U3" s="627"/>
      <c r="V3" s="627"/>
    </row>
    <row xmlns:x14ac="http://schemas.microsoft.com/office/spreadsheetml/2009/9/ac" r="4" ht="15.75" x14ac:dyDescent="0.25">
      <c r="B4" s="628" t="s">
        <v>13</v>
      </c>
      <c r="E4" s="629"/>
      <c r="I4" s="630" t="s">
        <v>14</v>
      </c>
      <c r="P4" s="631" t="s">
        <v>15</v>
      </c>
    </row>
    <row xmlns:x14ac="http://schemas.microsoft.com/office/spreadsheetml/2009/9/ac" r="6" x14ac:dyDescent="0.2">
      <c r="G6" s="632"/>
      <c r="H6" s="632"/>
      <c r="I6" s="632"/>
      <c r="K6" s="632"/>
      <c r="L6" s="632"/>
    </row>
    <row xmlns:x14ac="http://schemas.microsoft.com/office/spreadsheetml/2009/9/ac" r="7" ht="15.75" x14ac:dyDescent="0.2">
      <c r="G7" s="632"/>
      <c r="H7" s="632"/>
      <c r="I7" s="632"/>
      <c r="K7" s="633"/>
      <c r="L7" s="632"/>
    </row>
    <row xmlns:x14ac="http://schemas.microsoft.com/office/spreadsheetml/2009/9/ac" r="8" x14ac:dyDescent="0.2">
      <c r="G8" s="632"/>
      <c r="H8" s="632"/>
      <c r="I8" s="632"/>
      <c r="K8" s="632"/>
      <c r="L8" s="632"/>
    </row>
    <row xmlns:x14ac="http://schemas.microsoft.com/office/spreadsheetml/2009/9/ac" r="9" x14ac:dyDescent="0.2">
      <c r="G9" s="632"/>
      <c r="H9" s="632"/>
      <c r="I9" s="632"/>
      <c r="K9" s="632"/>
      <c r="L9" s="632"/>
    </row>
    <row xmlns:x14ac="http://schemas.microsoft.com/office/spreadsheetml/2009/9/ac" r="10" x14ac:dyDescent="0.2">
      <c r="G10" s="632"/>
      <c r="H10" s="632"/>
      <c r="I10" s="632"/>
      <c r="K10" s="632"/>
      <c r="L10" s="632"/>
    </row>
    <row xmlns:x14ac="http://schemas.microsoft.com/office/spreadsheetml/2009/9/ac" r="11" x14ac:dyDescent="0.2">
      <c r="G11" s="632"/>
      <c r="H11" s="632"/>
      <c r="I11" s="632"/>
      <c r="K11" s="632"/>
      <c r="L11" s="632"/>
    </row>
    <row xmlns:x14ac="http://schemas.microsoft.com/office/spreadsheetml/2009/9/ac" r="12" x14ac:dyDescent="0.2">
      <c r="G12" s="632"/>
      <c r="H12" s="632"/>
      <c r="I12" s="632"/>
      <c r="K12" s="632"/>
      <c r="L12" s="632"/>
    </row>
    <row xmlns:x14ac="http://schemas.microsoft.com/office/spreadsheetml/2009/9/ac" r="13" x14ac:dyDescent="0.2">
      <c r="G13" s="632"/>
      <c r="H13" s="632"/>
      <c r="I13" s="632"/>
      <c r="K13" s="632"/>
      <c r="L13" s="632"/>
    </row>
    <row xmlns:x14ac="http://schemas.microsoft.com/office/spreadsheetml/2009/9/ac" r="14" x14ac:dyDescent="0.2">
      <c r="G14" s="632"/>
      <c r="H14" s="632"/>
      <c r="I14" s="632"/>
      <c r="K14" s="632"/>
      <c r="L14" s="632"/>
    </row>
    <row xmlns:x14ac="http://schemas.microsoft.com/office/spreadsheetml/2009/9/ac" r="15" x14ac:dyDescent="0.2">
      <c r="G15" s="632"/>
      <c r="H15" s="632"/>
      <c r="I15" s="632"/>
      <c r="K15" s="632"/>
      <c r="L15" s="632"/>
    </row>
    <row xmlns:x14ac="http://schemas.microsoft.com/office/spreadsheetml/2009/9/ac" r="16" x14ac:dyDescent="0.2">
      <c r="G16" s="632"/>
      <c r="H16" s="632"/>
      <c r="I16" s="632"/>
      <c r="K16" s="632"/>
      <c r="L16" s="632"/>
    </row>
    <row xmlns:x14ac="http://schemas.microsoft.com/office/spreadsheetml/2009/9/ac" r="17" x14ac:dyDescent="0.2">
      <c r="G17" s="632"/>
      <c r="H17" s="632"/>
      <c r="I17" s="632"/>
      <c r="K17" s="632"/>
      <c r="L17" s="632"/>
    </row>
    <row xmlns:x14ac="http://schemas.microsoft.com/office/spreadsheetml/2009/9/ac" r="18" x14ac:dyDescent="0.2">
      <c r="G18" s="632"/>
      <c r="H18" s="632"/>
      <c r="I18" s="632"/>
      <c r="K18" s="632"/>
      <c r="L18" s="632"/>
    </row>
    <row xmlns:x14ac="http://schemas.microsoft.com/office/spreadsheetml/2009/9/ac" r="19" x14ac:dyDescent="0.2">
      <c r="G19" s="632"/>
      <c r="H19" s="632"/>
      <c r="I19" s="632"/>
      <c r="K19" s="632"/>
      <c r="L19" s="632"/>
    </row>
    <row xmlns:x14ac="http://schemas.microsoft.com/office/spreadsheetml/2009/9/ac" r="20" x14ac:dyDescent="0.2">
      <c r="G20" s="632"/>
      <c r="H20" s="632"/>
      <c r="I20" s="632"/>
      <c r="K20" s="632"/>
      <c r="L20" s="632"/>
    </row>
    <row xmlns:x14ac="http://schemas.microsoft.com/office/spreadsheetml/2009/9/ac" r="21" x14ac:dyDescent="0.2">
      <c r="G21" s="632"/>
      <c r="H21" s="632"/>
      <c r="I21" s="632"/>
      <c r="K21" s="632"/>
      <c r="L21" s="632"/>
    </row>
    <row xmlns:x14ac="http://schemas.microsoft.com/office/spreadsheetml/2009/9/ac" r="23" x14ac:dyDescent="0.2">
      <c r="B23" s="635"/>
    </row>
    <row xmlns:x14ac="http://schemas.microsoft.com/office/spreadsheetml/2009/9/ac" r="25" x14ac:dyDescent="0.2">
      <c r="B25" s="636"/>
      <c r="C25" s="636" t="str">
        <f>+IF(OR((C28="National*"),(D28="Urban*"),(E28="Rural*"),(F28="Pre-primary*"),(G28="Primary*"),(H28="Secondary^"),(C28="National*^"),(D28="Urban*^"),(E28="Rural*^"),(F28="Pre-primary*^"),(G28="Primary*^"),(H28="Secondary*^")),"*No basic service estimate available","")</f>
        <v/>
      </c>
      <c r="J25" s="636" t="str">
        <f>+IF(OR((J28="National*"),(K28="Urban*"),(L28="Rural*"),(M28="Pre-primary*"),(N28="Primary*"),(O28="Secondary^"),(J28="National*^"),(K28="Urban*^"),(L28="Rural*^"),(M28="Pre-primary*^"),(N28="Primary*^"),(O28="Secondary*^")),"*No basic service estimate available","")</f>
        <v/>
      </c>
      <c r="Q25" s="636" t="str">
        <f>+IF(OR((Q28="National*"),(R28="Urban*"),(S28="Rural*"),(T28="Pre-primary*"),(U28="Primary*"),(V28="Secondary^"),(Q28="National*^"),(R28="Urban*^"),(S28="Rural*^"),(T28="Pre-primary*^"),(U28="Primary*^"),(V28="Secondary*^")),"*No basic service estimate available","")</f>
        <v/>
      </c>
    </row>
    <row xmlns:x14ac="http://schemas.microsoft.com/office/spreadsheetml/2009/9/ac" r="26" ht="15.75" thickBot="true" x14ac:dyDescent="0.25">
      <c r="B26" s="635"/>
      <c r="C26" s="636" t="str">
        <f>+IF(OR((C28="National*^"),(D28="Urban*^"),(E28="Rural*^"),(F28="Pre-primary*^"),(G28="Primary*^"),(H28="Secondary*^")),"^Facilities that cannot be classified as improved or unimproved are treated as limited","")</f>
        <v/>
      </c>
      <c r="J26" s="636" t="str">
        <f>+IF(OR((J28="National*^"),(K28="Urban*^"),(L28="Rural*^"),(M28="Pre-primary*^"),(N28="Primary*^"),(O28="Secondary*^")),"^Facilities that cannot be classified as improved or unimproved are treated as limited","")</f>
        <v/>
      </c>
      <c r="Q26" s="636" t="str">
        <f>+IF(OR((Q28="National*^"),(R28="Urban*^"),(S28="Rural*^"),(T28="Pre-primary*^"),(U28="Primary*^"),(V28="Secondary*^")),"^Facilities that cannot be classified as having water or not are treated as limited","")</f>
        <v/>
      </c>
    </row>
    <row xmlns:x14ac="http://schemas.microsoft.com/office/spreadsheetml/2009/9/ac" r="27" x14ac:dyDescent="0.2">
      <c r="B27" s="637" t="str">
        <f>+Introduction!C7</f>
        <v>Ghana</v>
      </c>
      <c r="C27" s="638" t="s">
        <v>233</v>
      </c>
      <c r="D27" s="638"/>
      <c r="E27" s="638"/>
      <c r="F27" s="638"/>
      <c r="G27" s="638"/>
      <c r="H27" s="638"/>
      <c r="I27" s="639" t="str">
        <f>+B27</f>
        <v>Ghana</v>
      </c>
      <c r="J27" s="640" t="s">
        <v>14</v>
      </c>
      <c r="K27" s="641"/>
      <c r="L27" s="641"/>
      <c r="M27" s="641"/>
      <c r="N27" s="641"/>
      <c r="O27" s="641"/>
      <c r="P27" s="642" t="str">
        <f>+B27</f>
        <v>Ghana</v>
      </c>
      <c r="Q27" s="643" t="s">
        <v>15</v>
      </c>
      <c r="R27" s="643"/>
      <c r="S27" s="643"/>
      <c r="T27" s="643"/>
      <c r="U27" s="643"/>
      <c r="V27" s="644"/>
      <c r="AM27" s="626"/>
      <c r="AN27" s="626"/>
      <c r="AO27" s="626"/>
      <c r="AP27" s="626"/>
      <c r="AQ27" s="626"/>
      <c r="AR27" s="626"/>
      <c r="AS27" s="626"/>
      <c r="AT27" s="626"/>
      <c r="AU27" s="626"/>
    </row>
    <row xmlns:x14ac="http://schemas.microsoft.com/office/spreadsheetml/2009/9/ac" r="28" x14ac:dyDescent="0.2">
      <c r="B28" s="645"/>
      <c r="C28" s="646" t="str">
        <f>IF(AND(C30=0.0000000001,C31=0.0000000001,C32=0.0000000001), "National*",IF(AND(C30=0.0000000001,ISNUMBER(C32)),"National*", "National"))</f>
        <v>National</v>
      </c>
      <c r="D28" s="647" t="str">
        <f>IF(AND(D30=0.0000000001,D31=0.0000000001,D32=0.0000000001), "Urban*",IF(AND(D30=0.0000000001,ISNUMBER(D32)),"Urban*", "Urban"))</f>
        <v>Urban</v>
      </c>
      <c r="E28" s="647" t="str">
        <f>IF(AND(E30=0.0000000001,E31=0.0000000001,E32=0.0000000001), "Rural*",IF(AND(E30=0.0000000001,ISNUMBER(E32)),"Rural*", "Rural"))</f>
        <v>Rural</v>
      </c>
      <c r="F28" s="647" t="str">
        <f>IF(AND(F30=0.0000000001,F31=0.0000000001,F32=0.0000000001), "Pre-primary*",IF(AND(F30=0.0000000001,ISNUMBER(F32)),"Pre-primary*", "Pre-primary"))</f>
        <v>Pre-primary</v>
      </c>
      <c r="G28" s="647" t="str">
        <f>IF(AND(G30=0.0000000001,G31=0.0000000001,G32=0.0000000001), "Primary*",IF(AND(G30=0.0000000001,ISNUMBER(G32)),"Primary*", "Primary"))</f>
        <v>Primary</v>
      </c>
      <c r="H28" s="647" t="str">
        <f>IF(AND(H30=0.0000000001,H31=0.0000000001,H32=0.0000000001), "Secondary*",IF(AND(H30=0.0000000001,ISNUMBER(H32)),"Secondary*", "Secondary"))</f>
        <v>Secondary</v>
      </c>
      <c r="I28" s="645"/>
      <c r="J28" s="648" t="str">
        <f>IF(AND(J30=0.0000000001,J31=0.0000000001,J32=0.0000000001), "National*",IF(AND(J30=0.0000000001,ISNUMBER(J32)),"National*", "National"))</f>
        <v>National</v>
      </c>
      <c r="K28" s="647" t="str">
        <f>IF(AND(K30=0.0000000001,K31=0.0000000001,K32=0.0000000001), "Urban*",IF(AND(K30=0.0000000001,ISNUMBER(K32)),"Urban*", "Urban"))</f>
        <v>Urban</v>
      </c>
      <c r="L28" s="647" t="str">
        <f>IF(AND(L30=0.0000000001,L31=0.0000000001,L32=0.0000000001), "Rural*",IF(AND(L30=0.0000000001,ISNUMBER(L32)),"Rural*", "Rural"))</f>
        <v>Rural</v>
      </c>
      <c r="M28" s="647" t="str">
        <f>IF(AND(M30=0.0000000001,M31=0.0000000001,M32=0.0000000001), "Pre-primary*",IF(AND(M30=0.0000000001,ISNUMBER(M32)),"Pre-primary*", "Pre-primary"))</f>
        <v>Pre-primary</v>
      </c>
      <c r="N28" s="647" t="str">
        <f>IF(AND(N30=0.0000000001,N31=0.0000000001,N32=0.0000000001), "Primary*",IF(AND(N30=0.0000000001,ISNUMBER(N32)),"Primary*", "Primary"))</f>
        <v>Primary</v>
      </c>
      <c r="O28" s="647" t="str">
        <f>IF(AND(O30=0.0000000001,O31=0.0000000001,O32=0.0000000001), "Secondary*",IF(AND(O30=0.0000000001,ISNUMBER(O32)),"Secondary*", "Secondary"))</f>
        <v>Secondary</v>
      </c>
      <c r="P28" s="649"/>
      <c r="Q28" s="650" t="str">
        <f>IF(AND(Q30=0.0000000001,Q31=0.0000000001,Q32=0.0000000001), "National*",IF(AND(Q30=0.0000000001,ISNUMBER(Q32)),"National*", "National"))</f>
        <v>National</v>
      </c>
      <c r="R28" s="647" t="str">
        <f>IF(AND(R30=0.0000000001,R31=0.0000000001,R32=0.0000000001), "Urban*",IF(AND(R30=0.0000000001,ISNUMBER(R32)),"Urban*", "Urban"))</f>
        <v>Urban</v>
      </c>
      <c r="S28" s="647" t="str">
        <f>IF(AND(S30=0.0000000001,S31=0.0000000001,S32=0.0000000001), "Rural*",IF(AND(S30=0.0000000001,ISNUMBER(S32)),"Rural*", "Rural"))</f>
        <v>Rural</v>
      </c>
      <c r="T28" s="647" t="str">
        <f>IF(AND(T30=0.0000000001,T31=0.0000000001,T32=0.0000000001), "Pre-primary*",IF(AND(T30=0.0000000001,ISNUMBER(T32)),"Pre-primary*", "Pre-primary"))</f>
        <v>Pre-primary</v>
      </c>
      <c r="U28" s="647" t="str">
        <f>IF(AND(U30=0.0000000001,U31=0.0000000001,U32=0.0000000001), "Primary*",IF(AND(U30=0.0000000001,ISNUMBER(U32)),"Primary*", "Primary"))</f>
        <v>Primary</v>
      </c>
      <c r="V28" s="651" t="str">
        <f>IF(AND(V30=0.0000000001,V31=0.0000000001,V32=0.0000000001), "Secondary*",IF(AND(V30=0.0000000001,ISNUMBER(V32)),"Secondary*", "Secondary"))</f>
        <v>Secondary</v>
      </c>
      <c r="AM28" s="626"/>
      <c r="AN28" s="626"/>
      <c r="AO28" s="626"/>
      <c r="AP28" s="626"/>
      <c r="AQ28" s="626"/>
      <c r="AR28" s="626"/>
      <c r="AS28" s="626"/>
      <c r="AT28" s="626"/>
      <c r="AU28" s="626"/>
    </row>
    <row xmlns:x14ac="http://schemas.microsoft.com/office/spreadsheetml/2009/9/ac" r="29" ht="15.75" thickBot="true" x14ac:dyDescent="0.25">
      <c r="B29" s="645"/>
      <c r="C29" s="652">
        <f>IF(ISNUMBER(Regressions!B4), Regressions!B4, "-")</f>
        <v>2023</v>
      </c>
      <c r="D29" s="653">
        <f>C29</f>
        <v>2023</v>
      </c>
      <c r="E29" s="653">
        <f>D29</f>
        <v>2023</v>
      </c>
      <c r="F29" s="653">
        <f>E29</f>
        <v>2023</v>
      </c>
      <c r="G29" s="653">
        <f>F29</f>
        <v>2023</v>
      </c>
      <c r="H29" s="653">
        <f>F29</f>
        <v>2023</v>
      </c>
      <c r="I29" s="645"/>
      <c r="J29" s="654">
        <f>IF(ISNUMBER(Regressions!K4), Regressions!K4, "-")</f>
        <v>2023</v>
      </c>
      <c r="K29" s="655">
        <f>J29</f>
        <v>2023</v>
      </c>
      <c r="L29" s="655">
        <f>K29</f>
        <v>2023</v>
      </c>
      <c r="M29" s="655">
        <f>L29</f>
        <v>2023</v>
      </c>
      <c r="N29" s="655">
        <f>M29</f>
        <v>2023</v>
      </c>
      <c r="O29" s="655">
        <f>M29</f>
        <v>2023</v>
      </c>
      <c r="P29" s="649"/>
      <c r="Q29" s="656">
        <f>IF(ISNUMBER(Regressions!T4), Regressions!T4, "-")</f>
        <v>2023</v>
      </c>
      <c r="R29" s="657">
        <f>Q29</f>
        <v>2023</v>
      </c>
      <c r="S29" s="657">
        <f>R29</f>
        <v>2023</v>
      </c>
      <c r="T29" s="657">
        <f>S29</f>
        <v>2023</v>
      </c>
      <c r="U29" s="657">
        <f>T29</f>
        <v>2023</v>
      </c>
      <c r="V29" s="658">
        <f>T29</f>
        <v>2023</v>
      </c>
      <c r="AM29" s="626"/>
      <c r="AN29" s="626"/>
      <c r="AO29" s="626"/>
      <c r="AP29" s="626"/>
      <c r="AQ29" s="626"/>
      <c r="AR29" s="626"/>
      <c r="AS29" s="626"/>
      <c r="AT29" s="626"/>
      <c r="AU29" s="626"/>
    </row>
    <row xmlns:x14ac="http://schemas.microsoft.com/office/spreadsheetml/2009/9/ac" r="30" x14ac:dyDescent="0.2">
      <c r="B30" s="659" t="s">
        <v>155</v>
      </c>
      <c r="C30" s="660">
        <f>IF(ISNUMBER(Regressions!C4), Regressions!C4, 0.0000000001)</f>
        <v>78.478562330000003</v>
      </c>
      <c r="D30" s="660">
        <f>IF(ISNUMBER(Regressions!D4), Regressions!D4, 0.0000000001)</f>
        <v>84.606939999999994</v>
      </c>
      <c r="E30" s="660">
        <f>IF(ISNUMBER(Regressions!E4), Regressions!E4, 0.0000000001)</f>
        <v>73.267930000000007</v>
      </c>
      <c r="F30" s="660">
        <f>IF(ISNUMBER(Regressions!F4), Regressions!F4, 0.0000000001)</f>
        <v>78.615675289999999</v>
      </c>
      <c r="G30" s="660">
        <f>IF(ISNUMBER(Regressions!G4), Regressions!G4, 0.0000000001)</f>
        <v>77.561534140000006</v>
      </c>
      <c r="H30" s="660">
        <f>IF(ISNUMBER(Regressions!H4), Regressions!H4, 0.0000000001)</f>
        <v>79.487832890000007</v>
      </c>
      <c r="I30" s="661" t="s">
        <v>155</v>
      </c>
      <c r="J30" s="660">
        <f>IF(ISNUMBER(Regressions!L4), Regressions!L4,0.0000000001)</f>
        <v>58.732747189999998</v>
      </c>
      <c r="K30" s="660">
        <f>IF(ISNUMBER(Regressions!M4), Regressions!M4,0.0000000001)</f>
        <v>71.658662759999999</v>
      </c>
      <c r="L30" s="660">
        <f>IF(ISNUMBER(Regressions!N4), Regressions!N4,0.0000000001)</f>
        <v>57.341849230000001</v>
      </c>
      <c r="M30" s="660">
        <f>IF(ISNUMBER(Regressions!O4), Regressions!O4,0.0000000001)</f>
        <v>64.012582570000006</v>
      </c>
      <c r="N30" s="660">
        <f>IF(ISNUMBER(Regressions!P4), Regressions!P4,0.0000000001)</f>
        <v>62.23448424</v>
      </c>
      <c r="O30" s="660">
        <f>IF(ISNUMBER(Regressions!Q4), Regressions!Q4,0.0000000001)</f>
        <v>64.849222240000003</v>
      </c>
      <c r="P30" s="662" t="s">
        <v>155</v>
      </c>
      <c r="Q30" s="660">
        <f>IF(ISNUMBER(Regressions!U4), Regressions!U4,0.0000000001)</f>
        <v>53.557221429999998</v>
      </c>
      <c r="R30" s="660">
        <f>IF(ISNUMBER(Regressions!V4), Regressions!V4,0.0000000001)</f>
        <v>65.148888470000003</v>
      </c>
      <c r="S30" s="660">
        <f>IF(ISNUMBER(Regressions!W4), Regressions!W4,0.0000000001)</f>
        <v>44.704045000000001</v>
      </c>
      <c r="T30" s="660">
        <f>IF(ISNUMBER(Regressions!X4), Regressions!X4,0.0000000001)</f>
        <v>55.684449620000002</v>
      </c>
      <c r="U30" s="660">
        <f>IF(ISNUMBER(Regressions!Y4), Regressions!Y4,0.0000000001)</f>
        <v>51.560964570000003</v>
      </c>
      <c r="V30" s="663">
        <f>IF(ISNUMBER(Regressions!Z4), Regressions!Z4,0.0000000001)</f>
        <v>52.322102180000002</v>
      </c>
      <c r="AM30" s="626"/>
      <c r="AN30" s="626"/>
      <c r="AO30" s="626"/>
      <c r="AP30" s="626"/>
      <c r="AQ30" s="626"/>
      <c r="AR30" s="626"/>
      <c r="AS30" s="626"/>
      <c r="AT30" s="626"/>
      <c r="AU30" s="626"/>
    </row>
    <row xmlns:x14ac="http://schemas.microsoft.com/office/spreadsheetml/2009/9/ac" r="31" x14ac:dyDescent="0.2">
      <c r="B31" s="664" t="s">
        <v>156</v>
      </c>
      <c r="C31" s="660">
        <f>IF(ISNUMBER(Regressions!C5), Regressions!C5, 0.0000000001)</f>
        <v>3.7113740329999998</v>
      </c>
      <c r="D31" s="660">
        <f>IF(ISNUMBER(Regressions!D5), Regressions!D5, 0.0000000001)</f>
        <v>8.7591244059999998</v>
      </c>
      <c r="E31" s="660">
        <f>IF(ISNUMBER(Regressions!E5), Regressions!E5, 0.0000000001)</f>
        <v>10.22605684</v>
      </c>
      <c r="F31" s="660">
        <f>IF(ISNUMBER(Regressions!F5), Regressions!F5, 0.0000000001)</f>
        <v>12.34676485</v>
      </c>
      <c r="G31" s="660">
        <f>IF(ISNUMBER(Regressions!G5), Regressions!G5, 0.0000000001)</f>
        <v>11.50983441</v>
      </c>
      <c r="H31" s="660">
        <f>IF(ISNUMBER(Regressions!H5), Regressions!H5, 0.0000000001)</f>
        <v>16.292443939999998</v>
      </c>
      <c r="I31" s="665" t="s">
        <v>156</v>
      </c>
      <c r="J31" s="660">
        <f>IF(ISNUMBER(Regressions!L5), Regressions!L5,0.0000000001)</f>
        <v>23.937759920000001</v>
      </c>
      <c r="K31" s="660">
        <f>IF(ISNUMBER(Regressions!M5), Regressions!M5,0.0000000001)</f>
        <v>18.069655940000001</v>
      </c>
      <c r="L31" s="660">
        <f>IF(ISNUMBER(Regressions!N5), Regressions!N5,0.0000000001)</f>
        <v>16.73424657</v>
      </c>
      <c r="M31" s="660">
        <f>IF(ISNUMBER(Regressions!O5), Regressions!O5,0.0000000001)</f>
        <v>21.005699270000001</v>
      </c>
      <c r="N31" s="660">
        <f>IF(ISNUMBER(Regressions!P5), Regressions!P5,0.0000000001)</f>
        <v>20.679456500000001</v>
      </c>
      <c r="O31" s="660">
        <f>IF(ISNUMBER(Regressions!Q5), Regressions!Q5,0.0000000001)</f>
        <v>19.256931990000002</v>
      </c>
      <c r="P31" s="666" t="s">
        <v>156</v>
      </c>
      <c r="Q31" s="660">
        <f>IF(ISNUMBER(Regressions!U5), Regressions!U5,0.0000000001)</f>
        <v>8.146839366</v>
      </c>
      <c r="R31" s="660">
        <f>IF(ISNUMBER(Regressions!V5), Regressions!V5,0.0000000001)</f>
        <v>6.1777112550000002</v>
      </c>
      <c r="S31" s="660">
        <f>IF(ISNUMBER(Regressions!W5), Regressions!W5,0.0000000001)</f>
        <v>9.5686967200000002</v>
      </c>
      <c r="T31" s="660">
        <f>IF(ISNUMBER(Regressions!X5), Regressions!X5,0.0000000001)</f>
        <v>7.4909381369999997</v>
      </c>
      <c r="U31" s="660">
        <f>IF(ISNUMBER(Regressions!Y5), Regressions!Y5,0.0000000001)</f>
        <v>8.8001117939999993</v>
      </c>
      <c r="V31" s="663">
        <f>IF(ISNUMBER(Regressions!Z5), Regressions!Z5,0.0000000001)</f>
        <v>8.4640247520000003</v>
      </c>
      <c r="AM31" s="626"/>
      <c r="AN31" s="626"/>
      <c r="AO31" s="626"/>
      <c r="AP31" s="626"/>
      <c r="AQ31" s="626"/>
      <c r="AR31" s="626"/>
      <c r="AS31" s="626"/>
      <c r="AT31" s="626"/>
      <c r="AU31" s="626"/>
    </row>
    <row xmlns:x14ac="http://schemas.microsoft.com/office/spreadsheetml/2009/9/ac" r="32" x14ac:dyDescent="0.2">
      <c r="B32" s="664" t="s">
        <v>154</v>
      </c>
      <c r="C32" s="660">
        <f>IF(ISNUMBER(Regressions!C6), Regressions!C6, 0.0000000001)</f>
        <v>17.810063629999998</v>
      </c>
      <c r="D32" s="660">
        <f>IF(ISNUMBER(Regressions!D6), Regressions!D6, 0.0000000001)</f>
        <v>6.6339355940000004</v>
      </c>
      <c r="E32" s="660">
        <f>IF(ISNUMBER(Regressions!E6), Regressions!E6, 0.0000000001)</f>
        <v>16.506013159999998</v>
      </c>
      <c r="F32" s="660">
        <f>IF(ISNUMBER(Regressions!F6), Regressions!F6, 0.0000000001)</f>
        <v>9.0375598579999998</v>
      </c>
      <c r="G32" s="660">
        <f>IF(ISNUMBER(Regressions!G6), Regressions!G6, 0.0000000001)</f>
        <v>10.928631449999999</v>
      </c>
      <c r="H32" s="660">
        <f>IF(ISNUMBER(Regressions!H6), Regressions!H6, 0.0000000001)</f>
        <v>4.2197231679999998</v>
      </c>
      <c r="I32" s="667" t="s">
        <v>154</v>
      </c>
      <c r="J32" s="660">
        <f>IF(ISNUMBER(Regressions!L6), Regressions!L6,0.0000000001)</f>
        <v>17.329492890000001</v>
      </c>
      <c r="K32" s="660">
        <f>IF(ISNUMBER(Regressions!M6), Regressions!M6,0.0000000001)</f>
        <v>10.271681299999999</v>
      </c>
      <c r="L32" s="660">
        <f>IF(ISNUMBER(Regressions!N6), Regressions!N6,0.0000000001)</f>
        <v>25.923904199999999</v>
      </c>
      <c r="M32" s="660">
        <f>IF(ISNUMBER(Regressions!O6), Regressions!O6,0.0000000001)</f>
        <v>14.98171816</v>
      </c>
      <c r="N32" s="660">
        <f>IF(ISNUMBER(Regressions!P6), Regressions!P6,0.0000000001)</f>
        <v>17.086059259999999</v>
      </c>
      <c r="O32" s="660">
        <f>IF(ISNUMBER(Regressions!Q6), Regressions!Q6,0.0000000001)</f>
        <v>15.89384577</v>
      </c>
      <c r="P32" s="668" t="s">
        <v>154</v>
      </c>
      <c r="Q32" s="660">
        <f>IF(ISNUMBER(Regressions!U6), Regressions!U6,0.0000000001)</f>
        <v>38.295939199999999</v>
      </c>
      <c r="R32" s="660">
        <f>IF(ISNUMBER(Regressions!V6), Regressions!V6,0.0000000001)</f>
        <v>28.673400269999998</v>
      </c>
      <c r="S32" s="660">
        <f>IF(ISNUMBER(Regressions!W6), Regressions!W6,0.0000000001)</f>
        <v>45.727258280000001</v>
      </c>
      <c r="T32" s="660">
        <f>IF(ISNUMBER(Regressions!X6), Regressions!X6,0.0000000001)</f>
        <v>36.82461224</v>
      </c>
      <c r="U32" s="660">
        <f>IF(ISNUMBER(Regressions!Y6), Regressions!Y6,0.0000000001)</f>
        <v>39.638923630000001</v>
      </c>
      <c r="V32" s="663">
        <f>IF(ISNUMBER(Regressions!Z6), Regressions!Z6,0.0000000001)</f>
        <v>39.213873059999997</v>
      </c>
      <c r="AM32" s="626"/>
      <c r="AN32" s="626"/>
      <c r="AO32" s="626"/>
      <c r="AP32" s="626"/>
      <c r="AQ32" s="626"/>
      <c r="AR32" s="626"/>
      <c r="AS32" s="626"/>
      <c r="AT32" s="626"/>
      <c r="AU32" s="626"/>
    </row>
    <row xmlns:x14ac="http://schemas.microsoft.com/office/spreadsheetml/2009/9/ac" r="33" ht="15.75" thickBot="true" x14ac:dyDescent="0.25">
      <c r="B33" s="669" t="s">
        <v>234</v>
      </c>
      <c r="C33" s="670">
        <f>IF(ISNUMBER(Regressions!C7), Regressions!C7, 0.0000000001)</f>
        <v>0</v>
      </c>
      <c r="D33" s="670">
        <f>IF(ISNUMBER(Regressions!D7), Regressions!D7, 0.0000000001)</f>
        <v>0</v>
      </c>
      <c r="E33" s="670">
        <f>IF(ISNUMBER(Regressions!E7), Regressions!E7, 0.0000000001)</f>
        <v>0</v>
      </c>
      <c r="F33" s="670">
        <f>IF(ISNUMBER(Regressions!F7), Regressions!F7, 0.0000000001)</f>
        <v>0</v>
      </c>
      <c r="G33" s="670">
        <f>IF(ISNUMBER(Regressions!G7), Regressions!G7, 0.0000000001)</f>
        <v>0</v>
      </c>
      <c r="H33" s="670">
        <f>IF(ISNUMBER(Regressions!H7), Regressions!H7, 0.0000000001)</f>
        <v>0</v>
      </c>
      <c r="I33" s="671" t="s">
        <v>234</v>
      </c>
      <c r="J33" s="672">
        <f>IF(ISNUMBER(Regressions!L7), Regressions!L7,0.0000000001)</f>
        <v>0</v>
      </c>
      <c r="K33" s="670">
        <f>IF(ISNUMBER(Regressions!M7), Regressions!M7,0.0000000001)</f>
        <v>0</v>
      </c>
      <c r="L33" s="670">
        <f>IF(ISNUMBER(Regressions!N7), Regressions!N7,0.0000000001)</f>
        <v>0</v>
      </c>
      <c r="M33" s="670">
        <f>IF(ISNUMBER(Regressions!O7), Regressions!O7,0.0000000001)</f>
        <v>0</v>
      </c>
      <c r="N33" s="670">
        <f>IF(ISNUMBER(Regressions!P7), Regressions!P7,0.0000000001)</f>
        <v>0</v>
      </c>
      <c r="O33" s="670">
        <f>IF(ISNUMBER(Regressions!Q7), Regressions!Q7,0.0000000001)</f>
        <v>0</v>
      </c>
      <c r="P33" s="673" t="s">
        <v>234</v>
      </c>
      <c r="Q33" s="672">
        <f>IF(ISNUMBER(Regressions!U7), Regressions!U7,0.0000000001)</f>
        <v>0</v>
      </c>
      <c r="R33" s="672">
        <f>IF(ISNUMBER(Regressions!V7), Regressions!V7,0.0000000001)</f>
        <v>0</v>
      </c>
      <c r="S33" s="670">
        <f>IF(ISNUMBER(Regressions!W7), Regressions!W7,0.0000000001)</f>
        <v>0</v>
      </c>
      <c r="T33" s="670">
        <f>IF(ISNUMBER(Regressions!X7), Regressions!X7,0.0000000001)</f>
        <v>0</v>
      </c>
      <c r="U33" s="670">
        <f>IF(ISNUMBER(Regressions!Y7), Regressions!Y7,0.0000000001)</f>
        <v>0</v>
      </c>
      <c r="V33" s="674">
        <f>IF(ISNUMBER(Regressions!Z7), Regressions!Z7,0.0000000001)</f>
        <v>0</v>
      </c>
    </row>
    <row xmlns:x14ac="http://schemas.microsoft.com/office/spreadsheetml/2009/9/ac" r="34" x14ac:dyDescent="0.2">
      <c r="B34" s="675" t="s">
        <v>381</v>
      </c>
    </row>
    <row xmlns:x14ac="http://schemas.microsoft.com/office/spreadsheetml/2009/9/ac" r="35" ht="6" customHeight="true" x14ac:dyDescent="0.2"/>
    <row xmlns:x14ac="http://schemas.microsoft.com/office/spreadsheetml/2009/9/ac" r="36" s="626" customFormat="true" ht="50.1" customHeight="true" x14ac:dyDescent="0.2">
      <c r="B36" s="676" t="s">
        <v>34</v>
      </c>
      <c r="C36" s="677" t="s">
        <v>385</v>
      </c>
      <c r="D36" s="677"/>
      <c r="E36" s="677"/>
      <c r="F36" s="677"/>
      <c r="G36" s="677"/>
      <c r="H36" s="677"/>
      <c r="I36" s="676" t="s">
        <v>34</v>
      </c>
      <c r="J36" s="678" t="s">
        <v>386</v>
      </c>
      <c r="K36" s="679"/>
      <c r="L36" s="679"/>
      <c r="M36" s="679"/>
      <c r="N36" s="679"/>
      <c r="O36" s="679"/>
      <c r="P36" s="676" t="s">
        <v>34</v>
      </c>
      <c r="Q36" s="680" t="s">
        <v>387</v>
      </c>
      <c r="R36" s="680"/>
      <c r="S36" s="680"/>
      <c r="T36" s="680"/>
      <c r="U36" s="680"/>
      <c r="V36" s="680"/>
    </row>
    <row xmlns:x14ac="http://schemas.microsoft.com/office/spreadsheetml/2009/9/ac" r="37" ht="50.1" customHeight="true" x14ac:dyDescent="0.2">
      <c r="B37" s="676" t="s">
        <v>35</v>
      </c>
      <c r="C37" s="681" t="s">
        <v>388</v>
      </c>
      <c r="D37" s="681"/>
      <c r="E37" s="681"/>
      <c r="F37" s="681"/>
      <c r="G37" s="681"/>
      <c r="H37" s="681"/>
      <c r="I37" s="676" t="s">
        <v>35</v>
      </c>
      <c r="J37" s="681" t="s">
        <v>389</v>
      </c>
      <c r="K37" s="681"/>
      <c r="L37" s="681"/>
      <c r="M37" s="681"/>
      <c r="N37" s="681"/>
      <c r="O37" s="681"/>
      <c r="P37" s="676" t="s">
        <v>35</v>
      </c>
      <c r="Q37" s="681" t="s">
        <v>390</v>
      </c>
      <c r="R37" s="681"/>
      <c r="S37" s="681"/>
      <c r="T37" s="681"/>
      <c r="U37" s="681"/>
      <c r="V37" s="681"/>
    </row>
    <row xmlns:x14ac="http://schemas.microsoft.com/office/spreadsheetml/2009/9/ac" r="38" ht="50.1" customHeight="true" x14ac:dyDescent="0.2">
      <c r="B38" s="676" t="s">
        <v>36</v>
      </c>
      <c r="C38" s="682" t="s">
        <v>391</v>
      </c>
      <c r="D38" s="682"/>
      <c r="E38" s="682"/>
      <c r="F38" s="682"/>
      <c r="G38" s="682"/>
      <c r="H38" s="682"/>
      <c r="I38" s="676" t="s">
        <v>36</v>
      </c>
      <c r="J38" s="682" t="s">
        <v>392</v>
      </c>
      <c r="K38" s="682"/>
      <c r="L38" s="682"/>
      <c r="M38" s="682"/>
      <c r="N38" s="682"/>
      <c r="O38" s="682"/>
      <c r="P38" s="676" t="s">
        <v>36</v>
      </c>
      <c r="Q38" s="682" t="s">
        <v>393</v>
      </c>
      <c r="R38" s="682"/>
      <c r="S38" s="682"/>
      <c r="T38" s="682"/>
      <c r="U38" s="682"/>
      <c r="V38" s="682"/>
    </row>
    <row xmlns:x14ac="http://schemas.microsoft.com/office/spreadsheetml/2009/9/ac" r="39" ht="50.1" customHeight="true" x14ac:dyDescent="0.2">
      <c r="B39" s="676" t="s">
        <v>234</v>
      </c>
      <c r="C39" s="683" t="s">
        <v>394</v>
      </c>
      <c r="D39" s="683"/>
      <c r="E39" s="683"/>
      <c r="F39" s="683"/>
      <c r="G39" s="683"/>
      <c r="H39" s="683"/>
      <c r="I39" s="676" t="s">
        <v>234</v>
      </c>
      <c r="J39" s="683" t="s">
        <v>394</v>
      </c>
      <c r="K39" s="683"/>
      <c r="L39" s="683"/>
      <c r="M39" s="683"/>
      <c r="N39" s="683"/>
      <c r="O39" s="683"/>
      <c r="P39" s="676" t="s">
        <v>234</v>
      </c>
      <c r="Q39" s="683" t="s">
        <v>394</v>
      </c>
      <c r="R39" s="683"/>
      <c r="S39" s="683"/>
      <c r="T39" s="683"/>
      <c r="U39" s="683"/>
      <c r="V39" s="68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381</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381</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381</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6" t="s">
        <v>25</v>
      </c>
      <c r="E4" s="137" t="s">
        <v>19</v>
      </c>
      <c r="F4" s="138" t="s">
        <v>121</v>
      </c>
      <c r="G4" s="136" t="s">
        <v>25</v>
      </c>
      <c r="H4" s="137" t="s">
        <v>19</v>
      </c>
      <c r="I4" s="138" t="s">
        <v>121</v>
      </c>
      <c r="J4" s="136" t="s">
        <v>25</v>
      </c>
      <c r="K4" s="137" t="s">
        <v>19</v>
      </c>
      <c r="L4" s="138" t="s">
        <v>121</v>
      </c>
      <c r="M4" s="136" t="s">
        <v>25</v>
      </c>
      <c r="N4" s="137" t="s">
        <v>19</v>
      </c>
      <c r="O4" s="138" t="s">
        <v>121</v>
      </c>
      <c r="P4" s="136" t="s">
        <v>25</v>
      </c>
      <c r="Q4" s="137" t="s">
        <v>19</v>
      </c>
      <c r="R4" s="138" t="s">
        <v>121</v>
      </c>
      <c r="S4" s="136" t="s">
        <v>25</v>
      </c>
      <c r="T4" s="137" t="s">
        <v>19</v>
      </c>
      <c r="U4" s="139" t="s">
        <v>121</v>
      </c>
      <c r="V4" s="140" t="s">
        <v>25</v>
      </c>
      <c r="W4" s="141" t="s">
        <v>19</v>
      </c>
      <c r="X4" s="141" t="s">
        <v>21</v>
      </c>
      <c r="Y4" s="141" t="s">
        <v>29</v>
      </c>
      <c r="Z4" s="143" t="s">
        <v>122</v>
      </c>
      <c r="AA4" s="140" t="s">
        <v>25</v>
      </c>
      <c r="AB4" s="141" t="s">
        <v>19</v>
      </c>
      <c r="AC4" s="141" t="s">
        <v>21</v>
      </c>
      <c r="AD4" s="141" t="s">
        <v>29</v>
      </c>
      <c r="AE4" s="143" t="s">
        <v>122</v>
      </c>
      <c r="AF4" s="140" t="s">
        <v>25</v>
      </c>
      <c r="AG4" s="141" t="s">
        <v>19</v>
      </c>
      <c r="AH4" s="141" t="s">
        <v>21</v>
      </c>
      <c r="AI4" s="141" t="s">
        <v>29</v>
      </c>
      <c r="AJ4" s="143" t="s">
        <v>122</v>
      </c>
      <c r="AK4" s="140" t="s">
        <v>25</v>
      </c>
      <c r="AL4" s="141" t="s">
        <v>19</v>
      </c>
      <c r="AM4" s="141" t="s">
        <v>21</v>
      </c>
      <c r="AN4" s="141" t="s">
        <v>29</v>
      </c>
      <c r="AO4" s="143" t="s">
        <v>122</v>
      </c>
      <c r="AP4" s="140" t="s">
        <v>25</v>
      </c>
      <c r="AQ4" s="141" t="s">
        <v>19</v>
      </c>
      <c r="AR4" s="141" t="s">
        <v>21</v>
      </c>
      <c r="AS4" s="141" t="s">
        <v>29</v>
      </c>
      <c r="AT4" s="143" t="s">
        <v>122</v>
      </c>
      <c r="AU4" s="140" t="s">
        <v>25</v>
      </c>
      <c r="AV4" s="141" t="s">
        <v>19</v>
      </c>
      <c r="AW4" s="141" t="s">
        <v>21</v>
      </c>
      <c r="AX4" s="141" t="s">
        <v>29</v>
      </c>
      <c r="AY4" s="144" t="s">
        <v>122</v>
      </c>
      <c r="AZ4" s="145" t="s">
        <v>25</v>
      </c>
      <c r="BA4" s="146" t="s">
        <v>141</v>
      </c>
      <c r="BB4" s="147" t="s">
        <v>143</v>
      </c>
      <c r="BC4" s="145" t="s">
        <v>25</v>
      </c>
      <c r="BD4" s="146" t="s">
        <v>141</v>
      </c>
      <c r="BE4" s="147" t="s">
        <v>143</v>
      </c>
      <c r="BF4" s="145" t="s">
        <v>25</v>
      </c>
      <c r="BG4" s="146" t="s">
        <v>141</v>
      </c>
      <c r="BH4" s="147" t="s">
        <v>143</v>
      </c>
      <c r="BI4" s="145" t="s">
        <v>25</v>
      </c>
      <c r="BJ4" s="146" t="s">
        <v>141</v>
      </c>
      <c r="BK4" s="147" t="s">
        <v>143</v>
      </c>
      <c r="BL4" s="145" t="s">
        <v>25</v>
      </c>
      <c r="BM4" s="146" t="s">
        <v>141</v>
      </c>
      <c r="BN4" s="147" t="s">
        <v>143</v>
      </c>
      <c r="BO4" s="145" t="s">
        <v>25</v>
      </c>
      <c r="BP4" s="146" t="s">
        <v>141</v>
      </c>
      <c r="BQ4" s="147" t="s">
        <v>143</v>
      </c>
    </row>
    <row xmlns:x14ac="http://schemas.microsoft.com/office/spreadsheetml/2009/9/ac" r="5" ht="48" hidden="true" x14ac:dyDescent="0.2">
      <c r="A5" s="43" t="s">
        <v>39</v>
      </c>
      <c r="B5" s="43" t="s">
        <v>40</v>
      </c>
      <c r="C5" s="43" t="s">
        <v>41</v>
      </c>
      <c r="D5" s="136" t="s">
        <v>135</v>
      </c>
      <c r="E5" s="137" t="s">
        <v>42</v>
      </c>
      <c r="F5" s="138" t="s">
        <v>215</v>
      </c>
      <c r="G5" s="136" t="s">
        <v>136</v>
      </c>
      <c r="H5" s="137" t="s">
        <v>43</v>
      </c>
      <c r="I5" s="138" t="s">
        <v>216</v>
      </c>
      <c r="J5" s="136" t="s">
        <v>137</v>
      </c>
      <c r="K5" s="137" t="s">
        <v>44</v>
      </c>
      <c r="L5" s="138" t="s">
        <v>217</v>
      </c>
      <c r="M5" s="136" t="s">
        <v>138</v>
      </c>
      <c r="N5" s="137" t="s">
        <v>86</v>
      </c>
      <c r="O5" s="138" t="s">
        <v>218</v>
      </c>
      <c r="P5" s="136" t="s">
        <v>139</v>
      </c>
      <c r="Q5" s="137" t="s">
        <v>87</v>
      </c>
      <c r="R5" s="138" t="s">
        <v>219</v>
      </c>
      <c r="S5" s="136" t="s">
        <v>140</v>
      </c>
      <c r="T5" s="137" t="s">
        <v>88</v>
      </c>
      <c r="U5" s="139" t="s">
        <v>220</v>
      </c>
      <c r="V5" s="140" t="s">
        <v>129</v>
      </c>
      <c r="W5" s="141" t="s">
        <v>45</v>
      </c>
      <c r="X5" s="142" t="s">
        <v>65</v>
      </c>
      <c r="Y5" s="142" t="s">
        <v>66</v>
      </c>
      <c r="Z5" s="143" t="s">
        <v>221</v>
      </c>
      <c r="AA5" s="140" t="s">
        <v>130</v>
      </c>
      <c r="AB5" s="141" t="s">
        <v>46</v>
      </c>
      <c r="AC5" s="142" t="s">
        <v>67</v>
      </c>
      <c r="AD5" s="142" t="s">
        <v>68</v>
      </c>
      <c r="AE5" s="143" t="s">
        <v>222</v>
      </c>
      <c r="AF5" s="140" t="s">
        <v>131</v>
      </c>
      <c r="AG5" s="141" t="s">
        <v>47</v>
      </c>
      <c r="AH5" s="142" t="s">
        <v>69</v>
      </c>
      <c r="AI5" s="142" t="s">
        <v>70</v>
      </c>
      <c r="AJ5" s="143" t="s">
        <v>223</v>
      </c>
      <c r="AK5" s="140" t="s">
        <v>132</v>
      </c>
      <c r="AL5" s="141" t="s">
        <v>71</v>
      </c>
      <c r="AM5" s="142" t="s">
        <v>72</v>
      </c>
      <c r="AN5" s="142" t="s">
        <v>73</v>
      </c>
      <c r="AO5" s="143" t="s">
        <v>224</v>
      </c>
      <c r="AP5" s="140" t="s">
        <v>133</v>
      </c>
      <c r="AQ5" s="141" t="s">
        <v>74</v>
      </c>
      <c r="AR5" s="142" t="s">
        <v>75</v>
      </c>
      <c r="AS5" s="142" t="s">
        <v>76</v>
      </c>
      <c r="AT5" s="143" t="s">
        <v>225</v>
      </c>
      <c r="AU5" s="140" t="s">
        <v>134</v>
      </c>
      <c r="AV5" s="141" t="s">
        <v>77</v>
      </c>
      <c r="AW5" s="142" t="s">
        <v>78</v>
      </c>
      <c r="AX5" s="142" t="s">
        <v>79</v>
      </c>
      <c r="AY5" s="144" t="s">
        <v>226</v>
      </c>
      <c r="AZ5" s="145" t="s">
        <v>80</v>
      </c>
      <c r="BA5" s="146" t="s">
        <v>114</v>
      </c>
      <c r="BB5" s="147" t="s">
        <v>227</v>
      </c>
      <c r="BC5" s="145" t="s">
        <v>85</v>
      </c>
      <c r="BD5" s="146" t="s">
        <v>115</v>
      </c>
      <c r="BE5" s="147" t="s">
        <v>228</v>
      </c>
      <c r="BF5" s="145" t="s">
        <v>84</v>
      </c>
      <c r="BG5" s="146" t="s">
        <v>116</v>
      </c>
      <c r="BH5" s="147" t="s">
        <v>229</v>
      </c>
      <c r="BI5" s="145" t="s">
        <v>83</v>
      </c>
      <c r="BJ5" s="146" t="s">
        <v>117</v>
      </c>
      <c r="BK5" s="147" t="s">
        <v>230</v>
      </c>
      <c r="BL5" s="145" t="s">
        <v>82</v>
      </c>
      <c r="BM5" s="146" t="s">
        <v>118</v>
      </c>
      <c r="BN5" s="147" t="s">
        <v>231</v>
      </c>
      <c r="BO5" s="145" t="s">
        <v>81</v>
      </c>
      <c r="BP5" s="146" t="s">
        <v>119</v>
      </c>
      <c r="BQ5" s="147" t="s">
        <v>232</v>
      </c>
    </row>
    <row xmlns:x14ac="http://schemas.microsoft.com/office/spreadsheetml/2009/9/ac" r="6" x14ac:dyDescent="0.2">
      <c r="A6" s="376" t="str">
        <f>+RIGHT('Data Summary'!A6,LEN('Data Summary'!A6)-9)</f>
        <v>EMIS</v>
      </c>
      <c r="B6" s="36" t="str">
        <f>+IF(ISTEXT('Data Summary'!B6),'Data Summary'!B6,"")</f>
        <v>EMIS</v>
      </c>
      <c r="C6" s="375">
        <f>+VALUE('Data Summary'!C6)</f>
        <v>2002</v>
      </c>
      <c r="D6" s="96">
        <f>+IF(AND(ISNUMBER('Water Data'!D4),'Data Summary'!BS6="Yes"),100-'Water Data'!D4,NA())</f>
        <v>47.64586709886548</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f>+IF(AND(ISNUMBER('Water Data'!G4),'Data Summary'!CB6="Yes"),100-'Water Data'!G4,NA())</f>
        <v>53.160492445439274</v>
      </c>
      <c r="N6" s="96" t="e">
        <f>+IF(AND(ISNUMBER('Water Data'!G6),'Data Summary'!CC6="Yes"),'Water Data'!G6,NA())</f>
        <v>#N/A</v>
      </c>
      <c r="O6" s="96" t="e">
        <f>+IF(AND(ISNUMBER('Water Data'!G9),'Data Summary'!CD6="Yes"),'Water Data'!G9,NA())</f>
        <v>#N/A</v>
      </c>
      <c r="P6" s="96">
        <f>+IF(AND(ISNUMBER('Water Data'!H4),'Data Summary'!CE6="Yes"),100-'Water Data'!H4,NA())</f>
        <v>44.715834248079034</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f>+IF(AND(ISNUMBER('Sanitation Data'!D4),'Data Summary'!CK6="Yes"),100-'Sanitation Data'!D4,NA())</f>
        <v>57.108589951377631</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f>+IF(AND(ISNUMBER('Sanitation Data'!G4),'Data Summary'!CZ6="Yes"),100-'Sanitation Data'!G4,NA())</f>
        <v>54.87409065472859</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59.707738748627882</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76" t="str">
        <f ca="true">+RIGHT('Data Summary'!A7,LEN('Data Summary'!A7)-9)</f>
        <v>EMIS</v>
      </c>
      <c r="B7" s="36" t="str">
        <f ca="true">+IF(ISTEXT('Data Summary'!B7),'Data Summary'!B7,"")</f>
        <v>EMIS</v>
      </c>
      <c r="C7" s="375">
        <f ca="true">+VALUE('Data Summary'!C7)</f>
        <v>2003</v>
      </c>
      <c r="D7" s="96">
        <f ca="true">+IF(AND(ISNUMBER(OFFSET('Water Data'!$D$4,0,10*ROW('Water Data'!D1))),'Data Summary'!BS7="Yes"),100-OFFSET('Water Data'!$D$4,0,10*ROW('Water Data'!D1)),NA())</f>
        <v>47.507716467748864</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f ca="true">+IF(AND(ISNUMBER(OFFSET('Water Data'!$G$4,0,10*ROW('Water Data'!G1))),'Data Summary'!CB7="Yes"),100-OFFSET('Water Data'!$G$4,0,10*ROW('Water Data'!G1)),NA())</f>
        <v>52.858909293266557</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f ca="true">+IF(AND(ISNUMBER(OFFSET('Water Data'!$H$4,0,10*ROW('Water Data'!H1))),'Data Summary'!CE7="Yes"),100-OFFSET('Water Data'!$H$4,0,10*ROW('Water Data'!H1)),NA())</f>
        <v>44.686696230598677</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55.972493139815512</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f ca="true">+IF(AND(ISNUMBER(OFFSET('Sanitation Data'!$G$4,0,10*ROW('Sanitation Data'!G1))),'Data Summary'!CZ7="Yes"),100-OFFSET('Sanitation Data'!$G$4,0,10*ROW('Sanitation Data'!G1)),NA())</f>
        <v>55.670562047857544</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56.898648165367284</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76" t="str">
        <f ca="true">+RIGHT('Data Summary'!A8,LEN('Data Summary'!A8)-9)</f>
        <v>EMIS</v>
      </c>
      <c r="B8" s="36" t="str">
        <f ca="true">+IF(ISTEXT('Data Summary'!B8),'Data Summary'!B8,"")</f>
        <v>EMIS</v>
      </c>
      <c r="C8" s="375">
        <f ca="true">+VALUE('Data Summary'!C8)</f>
        <v>2004</v>
      </c>
      <c r="D8" s="96">
        <f ca="true">+IF(AND(ISNUMBER(OFFSET('Water Data'!$D$4,0,10*ROW('Water Data'!D2))),'Data Summary'!BS8="Yes"),100-OFFSET('Water Data'!$D$4,0,10*ROW('Water Data'!D2)),NA())</f>
        <v>47.347436587605692</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f ca="true">+IF(AND(ISNUMBER(OFFSET('Water Data'!$G$4,0,10*ROW('Water Data'!G2))),'Data Summary'!CB8="Yes"),100-OFFSET('Water Data'!$G$4,0,10*ROW('Water Data'!G2)),NA())</f>
        <v>52.378347975144635</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f ca="true">+IF(AND(ISNUMBER(OFFSET('Water Data'!$H$4,0,10*ROW('Water Data'!H2))),'Data Summary'!CE8="Yes"),100-OFFSET('Water Data'!$H$4,0,10*ROW('Water Data'!H2)),NA())</f>
        <v>44.287482043915446</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f ca="true">+IF(AND(ISNUMBER(OFFSET('Sanitation Data'!$D$4,0,10*ROW('Sanitation Data'!D2))),'Data Summary'!CK8="Yes"),100-OFFSET('Sanitation Data'!$D$4,0,10*ROW('Sanitation Data'!D2)),NA())</f>
        <v>53.405744323759464</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f ca="true">+IF(AND(ISNUMBER(OFFSET('Sanitation Data'!$G$4,0,10*ROW('Sanitation Data'!G2))),'Data Summary'!CZ8="Yes"),100-OFFSET('Sanitation Data'!$G$4,0,10*ROW('Sanitation Data'!G2)),NA())</f>
        <v>54.960359974287556</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53.48519050550653</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76" t="str">
        <f ca="true">+RIGHT('Data Summary'!A9,LEN('Data Summary'!A9)-9)</f>
        <v>EMIS</v>
      </c>
      <c r="B9" s="36" t="str">
        <f ca="true">+IF(ISTEXT('Data Summary'!B9),'Data Summary'!B9,"")</f>
        <v>EMIS</v>
      </c>
      <c r="C9" s="375">
        <f ca="true">+VALUE('Data Summary'!C9)</f>
        <v>2005</v>
      </c>
      <c r="D9" s="96">
        <f ca="true">+IF(AND(ISNUMBER(OFFSET('Water Data'!$D$4,0,10*ROW('Water Data'!D3))),'Data Summary'!BS9="Yes"),100-OFFSET('Water Data'!$D$4,0,10*ROW('Water Data'!D3)),NA())</f>
        <v>52.645173047040537</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f ca="true">+IF(AND(ISNUMBER(OFFSET('Water Data'!$G$4,0,10*ROW('Water Data'!G3))),'Data Summary'!CB9="Yes"),100-OFFSET('Water Data'!$G$4,0,10*ROW('Water Data'!G3)),NA())</f>
        <v>57.269708526287111</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f ca="true">+IF(AND(ISNUMBER(OFFSET('Water Data'!$H$4,0,10*ROW('Water Data'!H3))),'Data Summary'!CE9="Yes"),100-OFFSET('Water Data'!$H$4,0,10*ROW('Water Data'!H3)),NA())</f>
        <v>49.567152508444892</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51.470546687385223</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f ca="true">+IF(AND(ISNUMBER(OFFSET('Sanitation Data'!$G$4,0,10*ROW('Sanitation Data'!G3))),'Data Summary'!CZ9="Yes"),100-OFFSET('Sanitation Data'!$G$4,0,10*ROW('Sanitation Data'!G3)),NA())</f>
        <v>54.281303913556712</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50.982109345677472</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f ca="true">+IF(AND(ISNUMBER(OFFSET('Sanitation Data'!$I$4,0,10*ROW('Sanitation Data'!I3))),'Data Summary'!DJ9="Yes"),100-OFFSET('Sanitation Data'!$I$4,0,10*ROW('Sanitation Data'!I3)),NA())</f>
        <v>48.713673177703669</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76" t="str">
        <f ca="true">+RIGHT('Data Summary'!A10,LEN('Data Summary'!A10)-9)</f>
        <v>EMIS</v>
      </c>
      <c r="B10" s="36" t="str">
        <f ca="true">+IF(ISTEXT('Data Summary'!B10),'Data Summary'!B10,"")</f>
        <v>EMIS</v>
      </c>
      <c r="C10" s="375">
        <f ca="true">+VALUE('Data Summary'!C10)</f>
        <v>2006</v>
      </c>
      <c r="D10" s="96">
        <f ca="true">+IF(AND(ISNUMBER(OFFSET('Water Data'!$D$4,0,10*ROW('Water Data'!D4))),'Data Summary'!BS10="Yes"),100-OFFSET('Water Data'!$D$4,0,10*ROW('Water Data'!D4)),NA())</f>
        <v>56.246349099935109</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f ca="true">+IF(AND(ISNUMBER(OFFSET('Water Data'!$G$4,0,10*ROW('Water Data'!G4))),'Data Summary'!CB10="Yes"),100-OFFSET('Water Data'!$G$4,0,10*ROW('Water Data'!G4)),NA())</f>
        <v>59.117825171142712</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f ca="true">+IF(AND(ISNUMBER(OFFSET('Water Data'!$H$4,0,10*ROW('Water Data'!H4))),'Data Summary'!CE10="Yes"),100-OFFSET('Water Data'!$H$4,0,10*ROW('Water Data'!H4)),NA())</f>
        <v>53.627947997648143</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f ca="true">+IF(AND(ISNUMBER(OFFSET('Water Data'!$I$4,0,10*ROW('Water Data'!I4))),'Data Summary'!CH10="Yes"),100-OFFSET('Water Data'!$I$4,0,10*ROW('Water Data'!I4)),NA())</f>
        <v>80.004468392016776</v>
      </c>
      <c r="T10" s="96">
        <f ca="true">+IF(AND(ISNUMBER(OFFSET('Water Data'!$I$6,0,10*ROW('Water Data'!I4))),'Data Summary'!CI10="Yes"),OFFSET('Water Data'!$I$6,0,10*ROW('Water Data'!I4)),NA())</f>
        <v>77.323203319228796</v>
      </c>
      <c r="U10" s="96" t="e">
        <f ca="true">+IF(AND(ISNUMBER(OFFSET('Water Data'!$I$9,0,10*ROW('Water Data'!I4))),'Data Summary'!CJ10="Yes"),OFFSET('Water Data'!$I$9,0,10*ROW('Water Data'!I4)),NA())</f>
        <v>#N/A</v>
      </c>
      <c r="V10" s="97">
        <f ca="true">+IF(AND(ISNUMBER(OFFSET('Sanitation Data'!$D$4,0,10*ROW('Sanitation Data'!D4))),'Data Summary'!CK10="Yes"),100-OFFSET('Sanitation Data'!$D$4,0,10*ROW('Sanitation Data'!D4)),NA())</f>
        <v>56.172182632437149</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f ca="true">+IF(AND(ISNUMBER(OFFSET('Sanitation Data'!$G$4,0,10*ROW('Sanitation Data'!G4))),'Data Summary'!CZ10="Yes"),100-OFFSET('Sanitation Data'!$G$4,0,10*ROW('Sanitation Data'!G4)),NA())</f>
        <v>59.281200631911531</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52.198340628470632</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f ca="true">+IF(AND(ISNUMBER(OFFSET('Sanitation Data'!$I$4,0,10*ROW('Sanitation Data'!I4))),'Data Summary'!DJ10="Yes"),100-OFFSET('Sanitation Data'!$I$4,0,10*ROW('Sanitation Data'!I4)),NA())</f>
        <v>91.132937482067149</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76" t="str">
        <f ca="true">+RIGHT('Data Summary'!A11,LEN('Data Summary'!A11)-9)</f>
        <v>EMIS</v>
      </c>
      <c r="B11" s="36" t="str">
        <f ca="true">+IF(ISTEXT('Data Summary'!B11),'Data Summary'!B11,"")</f>
        <v>EMIS</v>
      </c>
      <c r="C11" s="375">
        <f ca="true">+VALUE('Data Summary'!C11)</f>
        <v>2007</v>
      </c>
      <c r="D11" s="96">
        <f ca="true">+IF(AND(ISNUMBER(OFFSET('Water Data'!$D$4,0,10*ROW('Water Data'!D5))),'Data Summary'!BS11="Yes"),100-OFFSET('Water Data'!$D$4,0,10*ROW('Water Data'!D5)),NA())</f>
        <v>63.123121031459398</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f ca="true">+IF(AND(ISNUMBER(OFFSET('Water Data'!$G$4,0,10*ROW('Water Data'!G5))),'Data Summary'!CB11="Yes"),100-OFFSET('Water Data'!$G$4,0,10*ROW('Water Data'!G5)),NA())</f>
        <v>65.609628436673191</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f ca="true">+IF(AND(ISNUMBER(OFFSET('Water Data'!$H$4,0,10*ROW('Water Data'!H5))),'Data Summary'!CE11="Yes"),100-OFFSET('Water Data'!$H$4,0,10*ROW('Water Data'!H5)),NA())</f>
        <v>60.517367458866559</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f ca="true">+IF(AND(ISNUMBER(OFFSET('Water Data'!$I$4,0,10*ROW('Water Data'!I5))),'Data Summary'!CH11="Yes"),100-OFFSET('Water Data'!$I$4,0,10*ROW('Water Data'!I5)),NA())</f>
        <v>85.427552288398275</v>
      </c>
      <c r="T11" s="96">
        <f ca="true">+IF(AND(ISNUMBER(OFFSET('Water Data'!$I$6,0,10*ROW('Water Data'!I5))),'Data Summary'!CI11="Yes"),OFFSET('Water Data'!$I$6,0,10*ROW('Water Data'!I5)),NA())</f>
        <v>81.45349625719183</v>
      </c>
      <c r="U11" s="96" t="e">
        <f ca="true">+IF(AND(ISNUMBER(OFFSET('Water Data'!$I$9,0,10*ROW('Water Data'!I5))),'Data Summary'!CJ11="Yes"),OFFSET('Water Data'!$I$9,0,10*ROW('Water Data'!I5)),NA())</f>
        <v>#N/A</v>
      </c>
      <c r="V11" s="97">
        <f ca="true">+IF(AND(ISNUMBER(OFFSET('Sanitation Data'!$D$4,0,10*ROW('Sanitation Data'!D5))),'Data Summary'!CK11="Yes"),100-OFFSET('Sanitation Data'!$D$4,0,10*ROW('Sanitation Data'!D5)),NA())</f>
        <v>57.108406186108127</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f ca="true">+IF(AND(ISNUMBER(OFFSET('Sanitation Data'!$G$4,0,10*ROW('Sanitation Data'!G5))),'Data Summary'!CZ11="Yes"),100-OFFSET('Sanitation Data'!$G$4,0,10*ROW('Sanitation Data'!G5)),NA())</f>
        <v>59.818244564592206</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f ca="true">+IF(AND(ISNUMBER(OFFSET('Sanitation Data'!$H$4,0,10*ROW('Sanitation Data'!H5))),'Data Summary'!DE11="Yes"),100-OFFSET('Sanitation Data'!$H$4,0,10*ROW('Sanitation Data'!H5)),NA())</f>
        <v>53.290676416819018</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f ca="true">+IF(AND(ISNUMBER(OFFSET('Sanitation Data'!$I$4,0,10*ROW('Sanitation Data'!I5))),'Data Summary'!DJ11="Yes"),100-OFFSET('Sanitation Data'!$I$4,0,10*ROW('Sanitation Data'!I5)),NA())</f>
        <v>79.693121384691253</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76" t="str">
        <f ca="true">+RIGHT('Data Summary'!A12,LEN('Data Summary'!A12)-9)</f>
        <v>EMIS</v>
      </c>
      <c r="B12" s="36" t="str">
        <f ca="true">+IF(ISTEXT('Data Summary'!B12),'Data Summary'!B12,"")</f>
        <v>EMIS</v>
      </c>
      <c r="C12" s="375">
        <f ca="true">+VALUE('Data Summary'!C12)</f>
        <v>2008</v>
      </c>
      <c r="D12" s="96">
        <f ca="true">+IF(AND(ISNUMBER(OFFSET('Water Data'!$D$4,0,10*ROW('Water Data'!D6))),'Data Summary'!BS12="Yes"),100-OFFSET('Water Data'!$D$4,0,10*ROW('Water Data'!D6)),NA())</f>
        <v>69.121793603057839</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f ca="true">+IF(AND(ISNUMBER(OFFSET('Water Data'!$G$4,0,10*ROW('Water Data'!G6))),'Data Summary'!CB12="Yes"),100-OFFSET('Water Data'!$G$4,0,10*ROW('Water Data'!G6)),NA())</f>
        <v>71.353487639741772</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f ca="true">+IF(AND(ISNUMBER(OFFSET('Water Data'!$H$4,0,10*ROW('Water Data'!H6))),'Data Summary'!CE12="Yes"),100-OFFSET('Water Data'!$H$4,0,10*ROW('Water Data'!H6)),NA())</f>
        <v>67.463875252671102</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f ca="true">+IF(AND(ISNUMBER(OFFSET('Water Data'!$I$4,0,10*ROW('Water Data'!I6))),'Data Summary'!CH12="Yes"),100-OFFSET('Water Data'!$I$4,0,10*ROW('Water Data'!I6)),NA())</f>
        <v>85.259194081926424</v>
      </c>
      <c r="T12" s="96">
        <f ca="true">+IF(AND(ISNUMBER(OFFSET('Water Data'!$I$6,0,10*ROW('Water Data'!I6))),'Data Summary'!CI12="Yes"),OFFSET('Water Data'!$I$6,0,10*ROW('Water Data'!I6)),NA())</f>
        <v>81.393184662953743</v>
      </c>
      <c r="U12" s="96" t="e">
        <f ca="true">+IF(AND(ISNUMBER(OFFSET('Water Data'!$I$9,0,10*ROW('Water Data'!I6))),'Data Summary'!CJ12="Yes"),OFFSET('Water Data'!$I$9,0,10*ROW('Water Data'!I6)),NA())</f>
        <v>#N/A</v>
      </c>
      <c r="V12" s="97">
        <f ca="true">+IF(AND(ISNUMBER(OFFSET('Sanitation Data'!$D$4,0,10*ROW('Sanitation Data'!D6))),'Data Summary'!CK12="Yes"),100-OFFSET('Sanitation Data'!$D$4,0,10*ROW('Sanitation Data'!D6)),NA())</f>
        <v>59.604925255012176</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f ca="true">+IF(AND(ISNUMBER(OFFSET('Sanitation Data'!$G$4,0,10*ROW('Sanitation Data'!G6))),'Data Summary'!CZ12="Yes"),100-OFFSET('Sanitation Data'!$G$4,0,10*ROW('Sanitation Data'!G6)),NA())</f>
        <v>61.649084133732224</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f ca="true">+IF(AND(ISNUMBER(OFFSET('Sanitation Data'!$H$4,0,10*ROW('Sanitation Data'!H6))),'Data Summary'!DE12="Yes"),100-OFFSET('Sanitation Data'!$H$4,0,10*ROW('Sanitation Data'!H6)),NA())</f>
        <v>55.899509096159392</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f ca="true">+IF(AND(ISNUMBER(OFFSET('Sanitation Data'!$I$4,0,10*ROW('Sanitation Data'!I6))),'Data Summary'!DJ12="Yes"),100-OFFSET('Sanitation Data'!$I$4,0,10*ROW('Sanitation Data'!I6)),NA())</f>
        <v>93.027772894376966</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76" t="str">
        <f ca="true">+RIGHT('Data Summary'!A13,LEN('Data Summary'!A13)-9)</f>
        <v>EMIS</v>
      </c>
      <c r="B13" s="36" t="str">
        <f ca="true">+IF(ISTEXT('Data Summary'!B13),'Data Summary'!B13,"")</f>
        <v>EMIS</v>
      </c>
      <c r="C13" s="375">
        <f ca="true">+VALUE('Data Summary'!C13)</f>
        <v>2009</v>
      </c>
      <c r="D13" s="96">
        <f ca="true">+IF(AND(ISNUMBER(OFFSET('Water Data'!$D$4,0,10*ROW('Water Data'!D7))),'Data Summary'!BS13="Yes"),100-OFFSET('Water Data'!$D$4,0,10*ROW('Water Data'!D7)),NA())</f>
        <v>67.730239680290879</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f ca="true">+IF(AND(ISNUMBER(OFFSET('Water Data'!$G$4,0,10*ROW('Water Data'!G7))),'Data Summary'!CB13="Yes"),100-OFFSET('Water Data'!$G$4,0,10*ROW('Water Data'!G7)),NA())</f>
        <v>69.504030300087422</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f ca="true">+IF(AND(ISNUMBER(OFFSET('Water Data'!$H$4,0,10*ROW('Water Data'!H7))),'Data Summary'!CE13="Yes"),100-OFFSET('Water Data'!$H$4,0,10*ROW('Water Data'!H7)),NA())</f>
        <v>71.293551814775455</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f ca="true">+IF(AND(ISNUMBER(OFFSET('Water Data'!$I$4,0,10*ROW('Water Data'!I7))),'Data Summary'!CH13="Yes"),100-OFFSET('Water Data'!$I$4,0,10*ROW('Water Data'!I7)),NA())</f>
        <v>83.610939263162251</v>
      </c>
      <c r="T13" s="96">
        <f ca="true">+IF(AND(ISNUMBER(OFFSET('Water Data'!$I$6,0,10*ROW('Water Data'!I7))),'Data Summary'!CI13="Yes"),OFFSET('Water Data'!$I$6,0,10*ROW('Water Data'!I7)),NA())</f>
        <v>80.802651926695802</v>
      </c>
      <c r="U13" s="96" t="e">
        <f ca="true">+IF(AND(ISNUMBER(OFFSET('Water Data'!$I$9,0,10*ROW('Water Data'!I7))),'Data Summary'!CJ13="Yes"),OFFSET('Water Data'!$I$9,0,10*ROW('Water Data'!I7)),NA())</f>
        <v>#N/A</v>
      </c>
      <c r="V13" s="97">
        <f ca="true">+IF(AND(ISNUMBER(OFFSET('Sanitation Data'!$D$4,0,10*ROW('Sanitation Data'!D7))),'Data Summary'!CK13="Yes"),100-OFFSET('Sanitation Data'!$D$4,0,10*ROW('Sanitation Data'!D7)),NA())</f>
        <v>61.090965898509452</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f ca="true">+IF(AND(ISNUMBER(OFFSET('Sanitation Data'!$G$4,0,10*ROW('Sanitation Data'!G7))),'Data Summary'!CZ13="Yes"),100-OFFSET('Sanitation Data'!$G$4,0,10*ROW('Sanitation Data'!G7)),NA())</f>
        <v>62.600757502185104</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f ca="true">+IF(AND(ISNUMBER(OFFSET('Sanitation Data'!$H$4,0,10*ROW('Sanitation Data'!H7))),'Data Summary'!DE13="Yes"),100-OFFSET('Sanitation Data'!$H$4,0,10*ROW('Sanitation Data'!H7)),NA())</f>
        <v>57.994519322185553</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f ca="true">+IF(AND(ISNUMBER(OFFSET('Sanitation Data'!$I$4,0,10*ROW('Sanitation Data'!I7))),'Data Summary'!DJ13="Yes"),100-OFFSET('Sanitation Data'!$I$4,0,10*ROW('Sanitation Data'!I7)),NA())</f>
        <v>81.768203510374917</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76" t="str">
        <f ca="true">+RIGHT('Data Summary'!A14,LEN('Data Summary'!A14)-9)</f>
        <v>EMIS</v>
      </c>
      <c r="B14" s="36" t="str">
        <f ca="true">+IF(ISTEXT('Data Summary'!B14),'Data Summary'!B14,"")</f>
        <v>EMIS</v>
      </c>
      <c r="C14" s="375">
        <f ca="true">+VALUE('Data Summary'!C14)</f>
        <v>2010</v>
      </c>
      <c r="D14" s="96">
        <f ca="true">+IF(AND(ISNUMBER(OFFSET('Water Data'!$D$4,0,10*ROW('Water Data'!D8))),'Data Summary'!BS14="Yes"),100-OFFSET('Water Data'!$D$4,0,10*ROW('Water Data'!D8)),NA())</f>
        <v>65.448198324672248</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f ca="true">+IF(AND(ISNUMBER(OFFSET('Water Data'!$G$4,0,10*ROW('Water Data'!G8))),'Data Summary'!CB14="Yes"),100-OFFSET('Water Data'!$G$4,0,10*ROW('Water Data'!G8)),NA())</f>
        <v>66.891302372080332</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f ca="true">+IF(AND(ISNUMBER(OFFSET('Water Data'!$H$4,0,10*ROW('Water Data'!H8))),'Data Summary'!CE14="Yes"),100-OFFSET('Water Data'!$H$4,0,10*ROW('Water Data'!H8)),NA())</f>
        <v>63.596156951396729</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f ca="true">+IF(AND(ISNUMBER(OFFSET('Water Data'!$I$4,0,10*ROW('Water Data'!I8))),'Data Summary'!CH14="Yes"),100-OFFSET('Water Data'!$I$4,0,10*ROW('Water Data'!I8)),NA())</f>
        <v>96.996414075986877</v>
      </c>
      <c r="T14" s="96">
        <f ca="true">+IF(AND(ISNUMBER(OFFSET('Water Data'!$I$6,0,10*ROW('Water Data'!I8))),'Data Summary'!CI14="Yes"),OFFSET('Water Data'!$I$6,0,10*ROW('Water Data'!I8)),NA())</f>
        <v>93.080378180481773</v>
      </c>
      <c r="U14" s="96" t="e">
        <f ca="true">+IF(AND(ISNUMBER(OFFSET('Water Data'!$I$9,0,10*ROW('Water Data'!I8))),'Data Summary'!CJ14="Yes"),OFFSET('Water Data'!$I$9,0,10*ROW('Water Data'!I8)),NA())</f>
        <v>#N/A</v>
      </c>
      <c r="V14" s="97">
        <f ca="true">+IF(AND(ISNUMBER(OFFSET('Sanitation Data'!$D$4,0,10*ROW('Sanitation Data'!D8))),'Data Summary'!CK14="Yes"),100-OFFSET('Sanitation Data'!$D$4,0,10*ROW('Sanitation Data'!D8)),NA())</f>
        <v>62.555428992073857</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f ca="true">+IF(AND(ISNUMBER(OFFSET('Sanitation Data'!$G$4,0,10*ROW('Sanitation Data'!G8))),'Data Summary'!CZ14="Yes"),100-OFFSET('Sanitation Data'!$G$4,0,10*ROW('Sanitation Data'!G8)),NA())</f>
        <v>63.846223757157141</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f ca="true">+IF(AND(ISNUMBER(OFFSET('Sanitation Data'!$H$4,0,10*ROW('Sanitation Data'!H8))),'Data Summary'!DE14="Yes"),100-OFFSET('Sanitation Data'!$H$4,0,10*ROW('Sanitation Data'!H8)),NA())</f>
        <v>59.561870929544114</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f ca="true">+IF(AND(ISNUMBER(OFFSET('Sanitation Data'!$I$4,0,10*ROW('Sanitation Data'!I8))),'Data Summary'!DJ14="Yes"),100-OFFSET('Sanitation Data'!$I$4,0,10*ROW('Sanitation Data'!I8)),NA())</f>
        <v>80.05458090163873</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76" t="str">
        <f ca="true">+RIGHT('Data Summary'!A15,LEN('Data Summary'!A15)-9)</f>
        <v>EMIS</v>
      </c>
      <c r="B15" s="36" t="str">
        <f ca="true">+IF(ISTEXT('Data Summary'!B15),'Data Summary'!B15,"")</f>
        <v>EMIS</v>
      </c>
      <c r="C15" s="375">
        <f ca="true">+VALUE('Data Summary'!C15)</f>
        <v>2011</v>
      </c>
      <c r="D15" s="96">
        <f ca="true">+IF(AND(ISNUMBER(OFFSET('Water Data'!$D$4,0,10*ROW('Water Data'!D9))),'Data Summary'!BS15="Yes"),100-OFFSET('Water Data'!$D$4,0,10*ROW('Water Data'!D9)),NA())</f>
        <v>80.821567154143054</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f ca="true">+IF(AND(ISNUMBER(OFFSET('Water Data'!$G$4,0,10*ROW('Water Data'!G9))),'Data Summary'!CB15="Yes"),100-OFFSET('Water Data'!$G$4,0,10*ROW('Water Data'!G9)),NA())</f>
        <v>80.530626840555328</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f ca="true">+IF(AND(ISNUMBER(OFFSET('Water Data'!$H$4,0,10*ROW('Water Data'!H9))),'Data Summary'!CE15="Yes"),100-OFFSET('Water Data'!$H$4,0,10*ROW('Water Data'!H9)),NA())</f>
        <v>81.268316179080259</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f ca="true">+IF(AND(ISNUMBER(OFFSET('Water Data'!$I$4,0,10*ROW('Water Data'!I9))),'Data Summary'!CH15="Yes"),100-OFFSET('Water Data'!$I$4,0,10*ROW('Water Data'!I9)),NA())</f>
        <v>92.823117666778415</v>
      </c>
      <c r="T15" s="96">
        <f ca="true">+IF(AND(ISNUMBER(OFFSET('Water Data'!$I$6,0,10*ROW('Water Data'!I9))),'Data Summary'!CI15="Yes"),OFFSET('Water Data'!$I$6,0,10*ROW('Water Data'!I9)),NA())</f>
        <v>88.486546297156522</v>
      </c>
      <c r="U15" s="96" t="e">
        <f ca="true">+IF(AND(ISNUMBER(OFFSET('Water Data'!$I$9,0,10*ROW('Water Data'!I9))),'Data Summary'!CJ15="Yes"),OFFSET('Water Data'!$I$9,0,10*ROW('Water Data'!I9)),NA())</f>
        <v>#N/A</v>
      </c>
      <c r="V15" s="97">
        <f ca="true">+IF(AND(ISNUMBER(OFFSET('Sanitation Data'!$D$4,0,10*ROW('Sanitation Data'!D9))),'Data Summary'!CK15="Yes"),100-OFFSET('Sanitation Data'!$D$4,0,10*ROW('Sanitation Data'!D9)),NA())</f>
        <v>57.700925028497608</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f ca="true">+IF(AND(ISNUMBER(OFFSET('Sanitation Data'!$G$4,0,10*ROW('Sanitation Data'!G9))),'Data Summary'!CZ15="Yes"),100-OFFSET('Sanitation Data'!$G$4,0,10*ROW('Sanitation Data'!G9)),NA())</f>
        <v>58.169962137147671</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55.650763068498712</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f ca="true">+IF(AND(ISNUMBER(OFFSET('Sanitation Data'!$I$4,0,10*ROW('Sanitation Data'!I9))),'Data Summary'!DJ15="Yes"),100-OFFSET('Sanitation Data'!$I$4,0,10*ROW('Sanitation Data'!I9)),NA())</f>
        <v>93.235434277881907</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76" t="str">
        <f ca="true">+RIGHT('Data Summary'!A16,LEN('Data Summary'!A16)-9)</f>
        <v>UIS</v>
      </c>
      <c r="B16" s="36" t="str">
        <f ca="true">+IF(ISTEXT('Data Summary'!B16),'Data Summary'!B16,"")</f>
        <v>Other</v>
      </c>
      <c r="C16" s="375">
        <f ca="true">+VALUE('Data Summary'!C16)</f>
        <v>2011</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76" t="str">
        <f ca="true">+RIGHT('Data Summary'!A17,LEN('Data Summary'!A17)-9)</f>
        <v>EMIS</v>
      </c>
      <c r="B17" s="36" t="str">
        <f ca="true">+IF(ISTEXT('Data Summary'!B17),'Data Summary'!B17,"")</f>
        <v>EMIS</v>
      </c>
      <c r="C17" s="375">
        <f ca="true">+VALUE('Data Summary'!C17)</f>
        <v>2012</v>
      </c>
      <c r="D17" s="96">
        <f ca="true">+IF(AND(ISNUMBER(OFFSET('Water Data'!$D$4,0,10*ROW('Water Data'!D11))),'Data Summary'!BS17="Yes"),100-OFFSET('Water Data'!$D$4,0,10*ROW('Water Data'!D11)),NA())</f>
        <v>60.025972407644069</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f ca="true">+IF(AND(ISNUMBER(OFFSET('Water Data'!$G$4,0,10*ROW('Water Data'!G11))),'Data Summary'!CB17="Yes"),100-OFFSET('Water Data'!$G$4,0,10*ROW('Water Data'!G11)),NA())</f>
        <v>62.850525596102891</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f ca="true">+IF(AND(ISNUMBER(OFFSET('Water Data'!$H$4,0,10*ROW('Water Data'!H11))),'Data Summary'!CE17="Yes"),100-OFFSET('Water Data'!$H$4,0,10*ROW('Water Data'!H11)),NA())</f>
        <v>56.174809660666568</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f ca="true">+IF(AND(ISNUMBER(OFFSET('Water Data'!$I$4,0,10*ROW('Water Data'!I11))),'Data Summary'!CH17="Yes"),100-OFFSET('Water Data'!$I$4,0,10*ROW('Water Data'!I11)),NA())</f>
        <v>91.394272004598804</v>
      </c>
      <c r="T17" s="96">
        <f ca="true">+IF(AND(ISNUMBER(OFFSET('Water Data'!$I$6,0,10*ROW('Water Data'!I11))),'Data Summary'!CI17="Yes"),OFFSET('Water Data'!$I$6,0,10*ROW('Water Data'!I11)),NA())</f>
        <v>88.1955380470433</v>
      </c>
      <c r="U17" s="96" t="e">
        <f ca="true">+IF(AND(ISNUMBER(OFFSET('Water Data'!$I$9,0,10*ROW('Water Data'!I11))),'Data Summary'!CJ17="Yes"),OFFSET('Water Data'!$I$9,0,10*ROW('Water Data'!I11)),NA())</f>
        <v>#N/A</v>
      </c>
      <c r="V17" s="97">
        <f ca="true">+IF(AND(ISNUMBER(OFFSET('Sanitation Data'!$D$4,0,10*ROW('Sanitation Data'!D11))),'Data Summary'!CK17="Yes"),100-OFFSET('Sanitation Data'!$D$4,0,10*ROW('Sanitation Data'!D11)),NA())</f>
        <v>64.874830740526363</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f ca="true">+IF(AND(ISNUMBER(OFFSET('Sanitation Data'!$G$4,0,10*ROW('Sanitation Data'!G11))),'Data Summary'!CZ17="Yes"),100-OFFSET('Sanitation Data'!$G$4,0,10*ROW('Sanitation Data'!G11)),NA())</f>
        <v>66.370395692675842</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f ca="true">+IF(AND(ISNUMBER(OFFSET('Sanitation Data'!$H$4,0,10*ROW('Sanitation Data'!H11))),'Data Summary'!DE17="Yes"),100-OFFSET('Sanitation Data'!$H$4,0,10*ROW('Sanitation Data'!H11)),NA())</f>
        <v>60.535471184389657</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f ca="true">+IF(AND(ISNUMBER(OFFSET('Sanitation Data'!$I$4,0,10*ROW('Sanitation Data'!I11))),'Data Summary'!DJ17="Yes"),100-OFFSET('Sanitation Data'!$I$4,0,10*ROW('Sanitation Data'!I11)),NA())</f>
        <v>89.040617114062997</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76" t="str">
        <f ca="true">+RIGHT('Data Summary'!A18,LEN('Data Summary'!A18)-9)</f>
        <v>UIS</v>
      </c>
      <c r="B18" s="36" t="str">
        <f ca="true">+IF(ISTEXT('Data Summary'!B18),'Data Summary'!B18,"")</f>
        <v>Other</v>
      </c>
      <c r="C18" s="375">
        <f ca="true">+VALUE('Data Summary'!C18)</f>
        <v>2012</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76" t="str">
        <f ca="true">+RIGHT('Data Summary'!A19,LEN('Data Summary'!A19)-9)</f>
        <v>EMIS</v>
      </c>
      <c r="B19" s="36" t="str">
        <f ca="true">+IF(ISTEXT('Data Summary'!B19),'Data Summary'!B19,"")</f>
        <v>EMIS</v>
      </c>
      <c r="C19" s="375">
        <f ca="true">+VALUE('Data Summary'!C19)</f>
        <v>2013</v>
      </c>
      <c r="D19" s="96">
        <f ca="true">+IF(AND(ISNUMBER(OFFSET('Water Data'!$D$4,0,10*ROW('Water Data'!D13))),'Data Summary'!BS19="Yes"),100-OFFSET('Water Data'!$D$4,0,10*ROW('Water Data'!D13)),NA())</f>
        <v>58.83218686244178</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f ca="true">+IF(AND(ISNUMBER(OFFSET('Water Data'!$G$4,0,10*ROW('Water Data'!G13))),'Data Summary'!CB19="Yes"),100-OFFSET('Water Data'!$G$4,0,10*ROW('Water Data'!G13)),NA())</f>
        <v>61.045393641641965</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f ca="true">+IF(AND(ISNUMBER(OFFSET('Water Data'!$H$4,0,10*ROW('Water Data'!H13))),'Data Summary'!CE19="Yes"),100-OFFSET('Water Data'!$H$4,0,10*ROW('Water Data'!H13)),NA())</f>
        <v>54.833182230281061</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f ca="true">+IF(AND(ISNUMBER(OFFSET('Water Data'!$I$4,0,10*ROW('Water Data'!I13))),'Data Summary'!CH19="Yes"),100-OFFSET('Water Data'!$I$4,0,10*ROW('Water Data'!I13)),NA())</f>
        <v>88.627908297670231</v>
      </c>
      <c r="T19" s="96">
        <f ca="true">+IF(AND(ISNUMBER(OFFSET('Water Data'!$I$6,0,10*ROW('Water Data'!I13))),'Data Summary'!CI19="Yes"),OFFSET('Water Data'!$I$6,0,10*ROW('Water Data'!I13)),NA())</f>
        <v>82.58493799363832</v>
      </c>
      <c r="U19" s="96" t="e">
        <f ca="true">+IF(AND(ISNUMBER(OFFSET('Water Data'!$I$9,0,10*ROW('Water Data'!I13))),'Data Summary'!CJ19="Yes"),OFFSET('Water Data'!$I$9,0,10*ROW('Water Data'!I13)),NA())</f>
        <v>#N/A</v>
      </c>
      <c r="V19" s="97">
        <f ca="true">+IF(AND(ISNUMBER(OFFSET('Sanitation Data'!$D$4,0,10*ROW('Sanitation Data'!D13))),'Data Summary'!CK19="Yes"),100-OFFSET('Sanitation Data'!$D$4,0,10*ROW('Sanitation Data'!D13)),NA())</f>
        <v>70.009384639002391</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f ca="true">+IF(AND(ISNUMBER(OFFSET('Sanitation Data'!$G$4,0,10*ROW('Sanitation Data'!G13))),'Data Summary'!CZ19="Yes"),100-OFFSET('Sanitation Data'!$G$4,0,10*ROW('Sanitation Data'!G13)),NA())</f>
        <v>71.31430427544764</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f ca="true">+IF(AND(ISNUMBER(OFFSET('Sanitation Data'!$H$4,0,10*ROW('Sanitation Data'!H13))),'Data Summary'!DE19="Yes"),100-OFFSET('Sanitation Data'!$H$4,0,10*ROW('Sanitation Data'!H13)),NA())</f>
        <v>67.140122897149183</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f ca="true">+IF(AND(ISNUMBER(OFFSET('Sanitation Data'!$I$4,0,10*ROW('Sanitation Data'!I13))),'Data Summary'!DJ19="Yes"),100-OFFSET('Sanitation Data'!$I$4,0,10*ROW('Sanitation Data'!I13)),NA())</f>
        <v>84.69170232829822</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76" t="str">
        <f ca="true">+RIGHT('Data Summary'!A20,LEN('Data Summary'!A20)-9)</f>
        <v>UIS</v>
      </c>
      <c r="B20" s="36" t="str">
        <f ca="true">+IF(ISTEXT('Data Summary'!B20),'Data Summary'!B20,"")</f>
        <v>Other</v>
      </c>
      <c r="C20" s="375">
        <f ca="true">+VALUE('Data Summary'!C20)</f>
        <v>2013</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76" t="str">
        <f ca="true">+RIGHT('Data Summary'!A21,LEN('Data Summary'!A21)-9)</f>
        <v>EMIS</v>
      </c>
      <c r="B21" s="36" t="str">
        <f ca="true">+IF(ISTEXT('Data Summary'!B21),'Data Summary'!B21,"")</f>
        <v>EMIS</v>
      </c>
      <c r="C21" s="375">
        <f ca="true">+VALUE('Data Summary'!C21)</f>
        <v>2014</v>
      </c>
      <c r="D21" s="96">
        <f ca="true">+IF(AND(ISNUMBER(OFFSET('Water Data'!$D$4,0,10*ROW('Water Data'!D15))),'Data Summary'!BS21="Yes"),100-OFFSET('Water Data'!$D$4,0,10*ROW('Water Data'!D15)),NA())</f>
        <v>57.316443591314879</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f ca="true">+IF(AND(ISNUMBER(OFFSET('Water Data'!$G$4,0,10*ROW('Water Data'!G15))),'Data Summary'!CB21="Yes"),100-OFFSET('Water Data'!$G$4,0,10*ROW('Water Data'!G15)),NA())</f>
        <v>59.540783160501462</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f ca="true">+IF(AND(ISNUMBER(OFFSET('Water Data'!$H$4,0,10*ROW('Water Data'!H15))),'Data Summary'!CE21="Yes"),100-OFFSET('Water Data'!$H$4,0,10*ROW('Water Data'!H15)),NA())</f>
        <v>53.237050043898158</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f ca="true">+IF(AND(ISNUMBER(OFFSET('Water Data'!$I$4,0,10*ROW('Water Data'!I15))),'Data Summary'!CH21="Yes"),100-OFFSET('Water Data'!$I$4,0,10*ROW('Water Data'!I15)),NA())</f>
        <v>94.982615765372586</v>
      </c>
      <c r="T21" s="96">
        <f ca="true">+IF(AND(ISNUMBER(OFFSET('Water Data'!$I$6,0,10*ROW('Water Data'!I15))),'Data Summary'!CI21="Yes"),OFFSET('Water Data'!$I$6,0,10*ROW('Water Data'!I15)),NA())</f>
        <v>91.504813150856904</v>
      </c>
      <c r="U21" s="96" t="e">
        <f ca="true">+IF(AND(ISNUMBER(OFFSET('Water Data'!$I$9,0,10*ROW('Water Data'!I15))),'Data Summary'!CJ21="Yes"),OFFSET('Water Data'!$I$9,0,10*ROW('Water Data'!I15)),NA())</f>
        <v>#N/A</v>
      </c>
      <c r="V21" s="97">
        <f ca="true">+IF(AND(ISNUMBER(OFFSET('Sanitation Data'!$D$4,0,10*ROW('Sanitation Data'!D15))),'Data Summary'!CK21="Yes"),100-OFFSET('Sanitation Data'!$D$4,0,10*ROW('Sanitation Data'!D15)),NA())</f>
        <v>69.187500445951571</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f ca="true">+IF(AND(ISNUMBER(OFFSET('Sanitation Data'!$G$4,0,10*ROW('Sanitation Data'!G15))),'Data Summary'!CZ21="Yes"),100-OFFSET('Sanitation Data'!$G$4,0,10*ROW('Sanitation Data'!G15)),NA())</f>
        <v>70.256152298405823</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f ca="true">+IF(AND(ISNUMBER(OFFSET('Sanitation Data'!$H$4,0,10*ROW('Sanitation Data'!H15))),'Data Summary'!DE21="Yes"),100-OFFSET('Sanitation Data'!$H$4,0,10*ROW('Sanitation Data'!H15)),NA())</f>
        <v>66.154521510096572</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f ca="true">+IF(AND(ISNUMBER(OFFSET('Sanitation Data'!$I$4,0,10*ROW('Sanitation Data'!I15))),'Data Summary'!DJ21="Yes"),100-OFFSET('Sanitation Data'!$I$4,0,10*ROW('Sanitation Data'!I15)),NA())</f>
        <v>94.982615765372586</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76" t="str">
        <f ca="true">+RIGHT('Data Summary'!A22,LEN('Data Summary'!A22)-9)</f>
        <v>EMIS</v>
      </c>
      <c r="B22" s="36" t="str">
        <f ca="true">+IF(ISTEXT('Data Summary'!B22),'Data Summary'!B22,"")</f>
        <v>EMIS</v>
      </c>
      <c r="C22" s="375">
        <f ca="true">+VALUE('Data Summary'!C22)</f>
        <v>2015</v>
      </c>
      <c r="D22" s="96">
        <f ca="true">+IF(AND(ISNUMBER(OFFSET('Water Data'!$D$4,0,10*ROW('Water Data'!D16))),'Data Summary'!BS22="Yes"),100-OFFSET('Water Data'!$D$4,0,10*ROW('Water Data'!D16)),NA())</f>
        <v>48.222402541348714</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f ca="true">+IF(AND(ISNUMBER(OFFSET('Water Data'!$I$4,0,10*ROW('Water Data'!I16))),'Data Summary'!CH22="Yes"),100-OFFSET('Water Data'!$I$4,0,10*ROW('Water Data'!I16)),NA())</f>
        <v>95.18467583497052</v>
      </c>
      <c r="T22" s="96">
        <f ca="true">+IF(AND(ISNUMBER(OFFSET('Water Data'!$I$6,0,10*ROW('Water Data'!I16))),'Data Summary'!CI22="Yes"),OFFSET('Water Data'!$I$6,0,10*ROW('Water Data'!I16)),NA())</f>
        <v>91.274507226726428</v>
      </c>
      <c r="U22" s="96" t="e">
        <f ca="true">+IF(AND(ISNUMBER(OFFSET('Water Data'!$I$9,0,10*ROW('Water Data'!I16))),'Data Summary'!CJ22="Yes"),OFFSET('Water Data'!$I$9,0,10*ROW('Water Data'!I16)),NA())</f>
        <v>#N/A</v>
      </c>
      <c r="V22" s="97">
        <f ca="true">+IF(AND(ISNUMBER(OFFSET('Sanitation Data'!$D$4,0,10*ROW('Sanitation Data'!D16))),'Data Summary'!CK22="Yes"),100-OFFSET('Sanitation Data'!$D$4,0,10*ROW('Sanitation Data'!D16)),NA())</f>
        <v>85.646018785294459</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f ca="true">+IF(AND(ISNUMBER(OFFSET('Sanitation Data'!$I$4,0,10*ROW('Sanitation Data'!I16))),'Data Summary'!DJ22="Yes"),100-OFFSET('Sanitation Data'!$I$4,0,10*ROW('Sanitation Data'!I16)),NA())</f>
        <v>94.301794453507341</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76" t="str">
        <f ca="true">+RIGHT('Data Summary'!A23,LEN('Data Summary'!A23)-9)</f>
        <v>EMIS</v>
      </c>
      <c r="B23" s="36" t="str">
        <f ca="true">+IF(ISTEXT('Data Summary'!B23),'Data Summary'!B23,"")</f>
        <v>EMIS</v>
      </c>
      <c r="C23" s="375">
        <f ca="true">+VALUE('Data Summary'!C23)</f>
        <v>2016</v>
      </c>
      <c r="D23" s="96">
        <f ca="true">+IF(AND(ISNUMBER(OFFSET('Water Data'!$D$4,0,10*ROW('Water Data'!D17))),'Data Summary'!BS23="Yes"),100-OFFSET('Water Data'!$D$4,0,10*ROW('Water Data'!D17)),NA())</f>
        <v>48.568104834570775</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f ca="true">+IF(AND(ISNUMBER(OFFSET('Sanitation Data'!$D$4,0,10*ROW('Sanitation Data'!D17))),'Data Summary'!CK23="Yes"),100-OFFSET('Sanitation Data'!$D$4,0,10*ROW('Sanitation Data'!D17)),NA())</f>
        <v>67.215246176480647</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76" t="str">
        <f ca="true">+RIGHT('Data Summary'!A24,LEN('Data Summary'!A24)-9)</f>
        <v>EMIS</v>
      </c>
      <c r="B24" s="36" t="str">
        <f ca="true">+IF(ISTEXT('Data Summary'!B24),'Data Summary'!B24,"")</f>
        <v>EMIS</v>
      </c>
      <c r="C24" s="375">
        <f ca="true">+VALUE('Data Summary'!C24)</f>
        <v>2017</v>
      </c>
      <c r="D24" s="96">
        <f ca="true">+IF(AND(ISNUMBER(OFFSET('Water Data'!$D$4,0,10*ROW('Water Data'!D18))),'Data Summary'!BS24="Yes"),100-OFFSET('Water Data'!$D$4,0,10*ROW('Water Data'!D18)),NA())</f>
        <v>51.470347178966001</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f ca="true">+IF(AND(ISNUMBER(OFFSET('Sanitation Data'!$D$4,0,10*ROW('Sanitation Data'!D18))),'Data Summary'!CK24="Yes"),100-OFFSET('Sanitation Data'!$D$4,0,10*ROW('Sanitation Data'!D18)),NA())</f>
        <v>69.747237976592473</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76" t="str">
        <f ca="true">+RIGHT('Data Summary'!A25,LEN('Data Summary'!A25)-9)</f>
        <v>UIS</v>
      </c>
      <c r="B25" s="36" t="str">
        <f ca="true">+IF(ISTEXT('Data Summary'!B25),'Data Summary'!B25,"")</f>
        <v>Other</v>
      </c>
      <c r="C25" s="375">
        <f ca="true">+VALUE('Data Summary'!C25)</f>
        <v>2017</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76" t="str">
        <f ca="true">+RIGHT('Data Summary'!A26,LEN('Data Summary'!A26)-9)</f>
        <v>WV</v>
      </c>
      <c r="B26" s="36" t="str">
        <f ca="true">+IF(ISTEXT('Data Summary'!B26),'Data Summary'!B26,"")</f>
        <v>Survey</v>
      </c>
      <c r="C26" s="375">
        <f ca="true">+VALUE('Data Summary'!C26)</f>
        <v>2017</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f ca="true">+IF(AND(ISNUMBER(OFFSET('Sanitation Data'!$F$10,0,10*ROW('Sanitation Data'!F20))),'Data Summary'!CW26="Yes"),OFFSET('Sanitation Data'!$F$10,0,10*ROW('Sanitation Data'!F20)),NA())</f>
        <v>33.802819999999997</v>
      </c>
      <c r="AI26" s="97">
        <f ca="true">+IF(AND(ISNUMBER(OFFSET('Sanitation Data'!$F$11,0,10*ROW('Sanitation Data'!F20))),'Data Summary'!CX26="Yes"),OFFSET('Sanitation Data'!$F$11,0,10*ROW('Sanitation Data'!F20)),NA())</f>
        <v>70.422539999999998</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76" t="str">
        <f ca="true">+RIGHT('Data Summary'!A27,LEN('Data Summary'!A27)-9)</f>
        <v>EMIS</v>
      </c>
      <c r="B27" s="36" t="str">
        <f ca="true">+IF(ISTEXT('Data Summary'!B27),'Data Summary'!B27,"")</f>
        <v>EMIS</v>
      </c>
      <c r="C27" s="375">
        <f ca="true">+VALUE('Data Summary'!C27)</f>
        <v>2018</v>
      </c>
      <c r="D27" s="96">
        <f ca="true">+IF(AND(ISNUMBER(OFFSET('Water Data'!$D$4,0,10*ROW('Water Data'!D21))),'Data Summary'!BS27="Yes"),100-OFFSET('Water Data'!$D$4,0,10*ROW('Water Data'!D21)),NA())</f>
        <v>76.539986157427791</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f ca="true">+IF(AND(ISNUMBER(OFFSET('Sanitation Data'!$D$4,0,10*ROW('Sanitation Data'!D21))),'Data Summary'!CK27="Yes"),100-OFFSET('Sanitation Data'!$D$4,0,10*ROW('Sanitation Data'!D21)),NA())</f>
        <v>71.235764172906315</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76" t="str">
        <f ca="true">+RIGHT('Data Summary'!A28,LEN('Data Summary'!A28)-9)</f>
        <v>UIS</v>
      </c>
      <c r="B28" s="36" t="str">
        <f ca="true">+IF(ISTEXT('Data Summary'!B28),'Data Summary'!B28,"")</f>
        <v>Other</v>
      </c>
      <c r="C28" s="375">
        <f ca="true">+VALUE('Data Summary'!C28)</f>
        <v>2018</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76" t="str">
        <f ca="true">+RIGHT('Data Summary'!A29,LEN('Data Summary'!A29)-9)</f>
        <v>EMIS</v>
      </c>
      <c r="B29" s="36" t="str">
        <f ca="true">+IF(ISTEXT('Data Summary'!B29),'Data Summary'!B29,"")</f>
        <v>EMIS</v>
      </c>
      <c r="C29" s="375">
        <f ca="true">+VALUE('Data Summary'!C29)</f>
        <v>2019</v>
      </c>
      <c r="D29" s="96">
        <f ca="true">+IF(AND(ISNUMBER(OFFSET('Water Data'!$D$4,0,10*ROW('Water Data'!D23))),'Data Summary'!BS29="Yes"),100-OFFSET('Water Data'!$D$4,0,10*ROW('Water Data'!D23)),NA())</f>
        <v>97.644360000000006</v>
      </c>
      <c r="E29" s="96">
        <f ca="true">+IF(AND(ISNUMBER(OFFSET('Water Data'!$D$6,0,10*ROW('Water Data'!D23))),'Data Summary'!BT29="Yes"),OFFSET('Water Data'!$D$6,0,10*ROW('Water Data'!D23)),NA())</f>
        <v>89.023040000000009</v>
      </c>
      <c r="F29" s="96">
        <f ca="true">+IF(AND(ISNUMBER(OFFSET('Water Data'!$D$9,0,10*ROW('Water Data'!D23))),'Data Summary'!BU29="Yes"),OFFSET('Water Data'!$D$9,0,10*ROW('Water Data'!D23)),NA())</f>
        <v>78.23048</v>
      </c>
      <c r="G29" s="96">
        <f ca="true">+IF(AND(ISNUMBER(OFFSET('Water Data'!$E$4,0,10*ROW('Water Data'!E23))),'Data Summary'!BV29="Yes"),100-OFFSET('Water Data'!$E$4,0,10*ROW('Water Data'!E23)),NA())</f>
        <v>98.487960000000001</v>
      </c>
      <c r="H29" s="96">
        <f ca="true">+IF(AND(ISNUMBER(OFFSET('Water Data'!$E$6,0,10*ROW('Water Data'!E23))),'Data Summary'!BW29="Yes"),OFFSET('Water Data'!$E$6,0,10*ROW('Water Data'!E23)),NA())</f>
        <v>95.007080000000016</v>
      </c>
      <c r="I29" s="96">
        <f ca="true">+IF(AND(ISNUMBER(OFFSET('Water Data'!$E$9,0,10*ROW('Water Data'!E23))),'Data Summary'!BX29="Yes"),OFFSET('Water Data'!$E$9,0,10*ROW('Water Data'!E23)),NA())</f>
        <v>84.606939999999994</v>
      </c>
      <c r="J29" s="96">
        <f ca="true">+IF(AND(ISNUMBER(OFFSET('Water Data'!$F$4,0,10*ROW('Water Data'!F23))),'Data Summary'!BY29="Yes"),100-OFFSET('Water Data'!$F$4,0,10*ROW('Water Data'!F23)),NA())</f>
        <v>96.987819999999999</v>
      </c>
      <c r="K29" s="96">
        <f ca="true">+IF(AND(ISNUMBER(OFFSET('Water Data'!$F$6,0,10*ROW('Water Data'!F23))),'Data Summary'!BZ29="Yes"),OFFSET('Water Data'!$F$6,0,10*ROW('Water Data'!F23)),NA())</f>
        <v>84.365870000000001</v>
      </c>
      <c r="L29" s="96">
        <f ca="true">+IF(AND(ISNUMBER(OFFSET('Water Data'!$F$9,0,10*ROW('Water Data'!F23))),'Data Summary'!CA29="Yes"),OFFSET('Water Data'!$F$9,0,10*ROW('Water Data'!F23)),NA())</f>
        <v>73.267930000000007</v>
      </c>
      <c r="M29" s="96">
        <f ca="true">+IF(AND(ISNUMBER(OFFSET('Water Data'!$G$4,0,10*ROW('Water Data'!G23))),'Data Summary'!CB29="Yes"),100-OFFSET('Water Data'!$G$4,0,10*ROW('Water Data'!G23)),NA())</f>
        <v>97.743200000000002</v>
      </c>
      <c r="N29" s="96">
        <f ca="true">+IF(AND(ISNUMBER(OFFSET('Water Data'!$G$6,0,10*ROW('Water Data'!G23))),'Data Summary'!CC29="Yes"),OFFSET('Water Data'!$G$6,0,10*ROW('Water Data'!G23)),NA())</f>
        <v>89.529019999999988</v>
      </c>
      <c r="O29" s="96">
        <f ca="true">+IF(AND(ISNUMBER(OFFSET('Water Data'!$G$9,0,10*ROW('Water Data'!G23))),'Data Summary'!CD29="Yes"),OFFSET('Water Data'!$G$9,0,10*ROW('Water Data'!G23)),NA())</f>
        <v>79.096580000000003</v>
      </c>
      <c r="P29" s="96">
        <f ca="true">+IF(AND(ISNUMBER(OFFSET('Water Data'!$H$4,0,10*ROW('Water Data'!H23))),'Data Summary'!CE29="Yes"),100-OFFSET('Water Data'!$H$4,0,10*ROW('Water Data'!H23)),NA())</f>
        <v>97.534220000000005</v>
      </c>
      <c r="Q29" s="96">
        <f ca="true">+IF(AND(ISNUMBER(OFFSET('Water Data'!$H$6,0,10*ROW('Water Data'!H23))),'Data Summary'!CF29="Yes"),OFFSET('Water Data'!$H$6,0,10*ROW('Water Data'!H23)),NA())</f>
        <v>87.469350000000006</v>
      </c>
      <c r="R29" s="96">
        <f ca="true">+IF(AND(ISNUMBER(OFFSET('Water Data'!$H$9,0,10*ROW('Water Data'!H23))),'Data Summary'!CG29="Yes"),OFFSET('Water Data'!$H$9,0,10*ROW('Water Data'!H23)),NA())</f>
        <v>76.386020000000002</v>
      </c>
      <c r="S29" s="96">
        <f ca="true">+IF(AND(ISNUMBER(OFFSET('Water Data'!$I$4,0,10*ROW('Water Data'!I23))),'Data Summary'!CH29="Yes"),100-OFFSET('Water Data'!$I$4,0,10*ROW('Water Data'!I23)),NA())</f>
        <v>97.671359999999993</v>
      </c>
      <c r="T29" s="96">
        <f ca="true">+IF(AND(ISNUMBER(OFFSET('Water Data'!$I$6,0,10*ROW('Water Data'!I23))),'Data Summary'!CI29="Yes"),OFFSET('Water Data'!$I$6,0,10*ROW('Water Data'!I23)),NA())</f>
        <v>90.18549999999999</v>
      </c>
      <c r="U29" s="96">
        <f ca="true">+IF(AND(ISNUMBER(OFFSET('Water Data'!$I$9,0,10*ROW('Water Data'!I23))),'Data Summary'!CJ29="Yes"),OFFSET('Water Data'!$I$9,0,10*ROW('Water Data'!I23)),NA())</f>
        <v>79.121170000000006</v>
      </c>
      <c r="V29" s="97">
        <f ca="true">+IF(AND(ISNUMBER(OFFSET('Sanitation Data'!$D$4,0,10*ROW('Sanitation Data'!D23))),'Data Summary'!CK29="Yes"),100-OFFSET('Sanitation Data'!$D$4,0,10*ROW('Sanitation Data'!D23)),NA())</f>
        <v>86.667699999999996</v>
      </c>
      <c r="W29" s="97">
        <f ca="true">+IF(AND(ISNUMBER(OFFSET('Sanitation Data'!$D$6,0,10*ROW('Sanitation Data'!D23))),'Data Summary'!CL29="Yes"),OFFSET('Sanitation Data'!$D$6,0,10*ROW('Sanitation Data'!D23)),NA())</f>
        <v>83.855270000000004</v>
      </c>
      <c r="X29" s="97">
        <f ca="true">+IF(AND(ISNUMBER(OFFSET('Sanitation Data'!$D$10,0,10*ROW('Sanitation Data'!D23))),'Data Summary'!CM29="Yes"),OFFSET('Sanitation Data'!$D$10,0,10*ROW('Sanitation Data'!D23)),NA())</f>
        <v>63.655977767643996</v>
      </c>
      <c r="Y29" s="97">
        <f ca="true">+IF(AND(ISNUMBER(OFFSET('Sanitation Data'!$D$11,0,10*ROW('Sanitation Data'!D23))),'Data Summary'!CN29="Yes"),OFFSET('Sanitation Data'!$D$11,0,10*ROW('Sanitation Data'!D23)),NA())</f>
        <v>83.344851357036987</v>
      </c>
      <c r="Z29" s="97">
        <f ca="true">+IF(AND(ISNUMBER(OFFSET('Sanitation Data'!$D$12,0,10*ROW('Sanitation Data'!D23))),'Data Summary'!CO29="Yes"),OFFSET('Sanitation Data'!$D$12,0,10*ROW('Sanitation Data'!D23)),NA())</f>
        <v>63.633915446106982</v>
      </c>
      <c r="AA29" s="97">
        <f ca="true">+IF(AND(ISNUMBER(OFFSET('Sanitation Data'!$E$4,0,10*ROW('Sanitation Data'!E23))),'Data Summary'!CP29="Yes"),100-OFFSET('Sanitation Data'!$E$4,0,10*ROW('Sanitation Data'!E23)),NA())</f>
        <v>93.544619999999995</v>
      </c>
      <c r="AB29" s="97">
        <f ca="true">+IF(AND(ISNUMBER(OFFSET('Sanitation Data'!$E$6,0,10*ROW('Sanitation Data'!E23))),'Data Summary'!CQ29="Yes"),OFFSET('Sanitation Data'!$E$6,0,10*ROW('Sanitation Data'!E23)),NA())</f>
        <v>92.057369999999992</v>
      </c>
      <c r="AC29" s="97">
        <f ca="true">+IF(AND(ISNUMBER(OFFSET('Sanitation Data'!$E$10,0,10*ROW('Sanitation Data'!E23))),'Data Summary'!CR29="Yes"),OFFSET('Sanitation Data'!$E$10,0,10*ROW('Sanitation Data'!E23)),NA())</f>
        <v>71.774470931006988</v>
      </c>
      <c r="AD29" s="97">
        <f ca="true">+IF(AND(ISNUMBER(OFFSET('Sanitation Data'!$E$11,0,10*ROW('Sanitation Data'!E23))),'Data Summary'!CS29="Yes"),OFFSET('Sanitation Data'!$E$11,0,10*ROW('Sanitation Data'!E23)),NA())</f>
        <v>91.531022781287987</v>
      </c>
      <c r="AE29" s="97">
        <f ca="true">+IF(AND(ISNUMBER(OFFSET('Sanitation Data'!$E$12,0,10*ROW('Sanitation Data'!E23))),'Data Summary'!CT29="Yes"),OFFSET('Sanitation Data'!$E$12,0,10*ROW('Sanitation Data'!E23)),NA())</f>
        <v>71.658662759546999</v>
      </c>
      <c r="AF29" s="97">
        <f ca="true">+IF(AND(ISNUMBER(OFFSET('Sanitation Data'!$F$4,0,10*ROW('Sanitation Data'!F23))),'Data Summary'!CU29="Yes"),100-OFFSET('Sanitation Data'!$F$4,0,10*ROW('Sanitation Data'!F23)),NA())</f>
        <v>81.320620000000005</v>
      </c>
      <c r="AG29" s="97">
        <f ca="true">+IF(AND(ISNUMBER(OFFSET('Sanitation Data'!$F$6,0,10*ROW('Sanitation Data'!F23))),'Data Summary'!CV29="Yes"),OFFSET('Sanitation Data'!$F$6,0,10*ROW('Sanitation Data'!F23)),NA())</f>
        <v>77.476160000000007</v>
      </c>
      <c r="AH29" s="97">
        <f ca="true">+IF(AND(ISNUMBER(OFFSET('Sanitation Data'!$F$10,0,10*ROW('Sanitation Data'!F23))),'Data Summary'!CW29="Yes"),OFFSET('Sanitation Data'!$F$10,0,10*ROW('Sanitation Data'!F23)),NA())</f>
        <v>57.323766293855996</v>
      </c>
      <c r="AI29" s="97">
        <f ca="true">+IF(AND(ISNUMBER(OFFSET('Sanitation Data'!$F$11,0,10*ROW('Sanitation Data'!F23))),'Data Summary'!CX29="Yes"),OFFSET('Sanitation Data'!$F$11,0,10*ROW('Sanitation Data'!F23)),NA())</f>
        <v>76.977136053439992</v>
      </c>
      <c r="AJ29" s="97">
        <f ca="true">+IF(AND(ISNUMBER(OFFSET('Sanitation Data'!$F$12,0,10*ROW('Sanitation Data'!F23))),'Data Summary'!CY29="Yes"),OFFSET('Sanitation Data'!$F$12,0,10*ROW('Sanitation Data'!F23)),NA())</f>
        <v>57.341849229599987</v>
      </c>
      <c r="AK29" s="97">
        <f ca="true">+IF(AND(ISNUMBER(OFFSET('Sanitation Data'!$G$4,0,10*ROW('Sanitation Data'!G23))),'Data Summary'!CZ29="Yes"),100-OFFSET('Sanitation Data'!$G$4,0,10*ROW('Sanitation Data'!G23)),NA())</f>
        <v>87.577100000000002</v>
      </c>
      <c r="AL29" s="97">
        <f ca="true">+IF(AND(ISNUMBER(OFFSET('Sanitation Data'!$G$6,0,10*ROW('Sanitation Data'!G23))),'Data Summary'!DA29="Yes"),OFFSET('Sanitation Data'!$G$6,0,10*ROW('Sanitation Data'!G23)),NA())</f>
        <v>84.626429999999999</v>
      </c>
      <c r="AM29" s="97">
        <f ca="true">+IF(AND(ISNUMBER(OFFSET('Sanitation Data'!$G$10,0,10*ROW('Sanitation Data'!G23))),'Data Summary'!DB29="Yes"),OFFSET('Sanitation Data'!$G$10,0,10*ROW('Sanitation Data'!G23)),NA())</f>
        <v>64.096311961290013</v>
      </c>
      <c r="AN29" s="97">
        <f ca="true">+IF(AND(ISNUMBER(OFFSET('Sanitation Data'!$G$11,0,10*ROW('Sanitation Data'!G23))),'Data Summary'!DC29="Yes"),OFFSET('Sanitation Data'!$G$11,0,10*ROW('Sanitation Data'!G23)),NA())</f>
        <v>84.259752141453006</v>
      </c>
      <c r="AO29" s="97">
        <f ca="true">+IF(AND(ISNUMBER(OFFSET('Sanitation Data'!$G$12,0,10*ROW('Sanitation Data'!G23))),'Data Summary'!DD29="Yes"),OFFSET('Sanitation Data'!$G$12,0,10*ROW('Sanitation Data'!G23)),NA())</f>
        <v>64.012582571448021</v>
      </c>
      <c r="AP29" s="97">
        <f ca="true">+IF(AND(ISNUMBER(OFFSET('Sanitation Data'!$H$4,0,10*ROW('Sanitation Data'!H23))),'Data Summary'!DE29="Yes"),100-OFFSET('Sanitation Data'!$H$4,0,10*ROW('Sanitation Data'!H23)),NA())</f>
        <v>85.459440000000001</v>
      </c>
      <c r="AQ29" s="97">
        <f ca="true">+IF(AND(ISNUMBER(OFFSET('Sanitation Data'!$H$6,0,10*ROW('Sanitation Data'!H23))),'Data Summary'!DF29="Yes"),OFFSET('Sanitation Data'!$H$6,0,10*ROW('Sanitation Data'!H23)),NA())</f>
        <v>82.4542</v>
      </c>
      <c r="AR29" s="97">
        <f ca="true">+IF(AND(ISNUMBER(OFFSET('Sanitation Data'!$H$10,0,10*ROW('Sanitation Data'!H23))),'Data Summary'!DG29="Yes"),OFFSET('Sanitation Data'!$H$10,0,10*ROW('Sanitation Data'!H23)),NA())</f>
        <v>62.15203004088</v>
      </c>
      <c r="AS29" s="97">
        <f ca="true">+IF(AND(ISNUMBER(OFFSET('Sanitation Data'!$H$11,0,10*ROW('Sanitation Data'!H23))),'Data Summary'!DH29="Yes"),OFFSET('Sanitation Data'!$H$11,0,10*ROW('Sanitation Data'!H23)),NA())</f>
        <v>81.801954296320005</v>
      </c>
      <c r="AT29" s="97">
        <f ca="true">+IF(AND(ISNUMBER(OFFSET('Sanitation Data'!$H$12,0,10*ROW('Sanitation Data'!H23))),'Data Summary'!DI29="Yes"),OFFSET('Sanitation Data'!$H$12,0,10*ROW('Sanitation Data'!H23)),NA())</f>
        <v>62.234484240879993</v>
      </c>
      <c r="AU29" s="97">
        <f ca="true">+IF(AND(ISNUMBER(OFFSET('Sanitation Data'!$I$4,0,10*ROW('Sanitation Data'!I23))),'Data Summary'!DJ29="Yes"),100-OFFSET('Sanitation Data'!$I$4,0,10*ROW('Sanitation Data'!I23)),NA())</f>
        <v>86.613600000000005</v>
      </c>
      <c r="AV29" s="97">
        <f ca="true">+IF(AND(ISNUMBER(OFFSET('Sanitation Data'!$I$6,0,10*ROW('Sanitation Data'!I23))),'Data Summary'!DK29="Yes"),OFFSET('Sanitation Data'!$I$6,0,10*ROW('Sanitation Data'!I23)),NA())</f>
        <v>84.324430000000007</v>
      </c>
      <c r="AW29" s="97">
        <f ca="true">+IF(AND(ISNUMBER(OFFSET('Sanitation Data'!$I$10,0,10*ROW('Sanitation Data'!I23))),'Data Summary'!DL29="Yes"),OFFSET('Sanitation Data'!$I$10,0,10*ROW('Sanitation Data'!I23)),NA())</f>
        <v>64.884815584152008</v>
      </c>
      <c r="AX29" s="97">
        <f ca="true">+IF(AND(ISNUMBER(OFFSET('Sanitation Data'!$I$11,0,10*ROW('Sanitation Data'!I23))),'Data Summary'!DM29="Yes"),OFFSET('Sanitation Data'!$I$11,0,10*ROW('Sanitation Data'!I23)),NA())</f>
        <v>83.711264907255</v>
      </c>
      <c r="AY29" s="97">
        <f ca="true">+IF(AND(ISNUMBER(OFFSET('Sanitation Data'!$I$12,0,10*ROW('Sanitation Data'!I23))),'Data Summary'!DN29="Yes"),OFFSET('Sanitation Data'!$I$12,0,10*ROW('Sanitation Data'!I23)),NA())</f>
        <v>64.849222242248999</v>
      </c>
      <c r="AZ29" s="98">
        <f ca="true">+IF(AND(ISNUMBER(OFFSET('Hygiene Data'!$D$5,0,10*ROW('Hygiene Data'!D23))),'Data Summary'!DO29="Yes"),OFFSET('Hygiene Data'!$D$5,0,10*ROW('Hygiene Data'!D23)),NA())</f>
        <v>66.278760000000005</v>
      </c>
      <c r="BA29" s="98">
        <f ca="true">+IF(AND(ISNUMBER(OFFSET('Hygiene Data'!$D$7,0,10*ROW('Hygiene Data'!D23))),'Data Summary'!DP29="Yes"),OFFSET('Hygiene Data'!$D$7,0,10*ROW('Hygiene Data'!D23)),NA())</f>
        <v>61.704060799404004</v>
      </c>
      <c r="BB29" s="98">
        <f ca="true">+IF(AND(ISNUMBER(OFFSET('Hygiene Data'!$D$9,0,10*ROW('Hygiene Data'!D23))),'Data Summary'!DQ29="Yes"),OFFSET('Hygiene Data'!$D$9,0,10*ROW('Hygiene Data'!D23)),NA())</f>
        <v>53.557221433476009</v>
      </c>
      <c r="BC29" s="98">
        <f ca="true">+IF(AND(ISNUMBER(OFFSET('Hygiene Data'!$E$5,0,10*ROW('Hygiene Data'!E23))),'Data Summary'!DR29="Yes"),OFFSET('Hygiene Data'!$E$5,0,10*ROW('Hygiene Data'!E23)),NA())</f>
        <v>74.69547</v>
      </c>
      <c r="BD29" s="98">
        <f ca="true">+IF(AND(ISNUMBER(OFFSET('Hygiene Data'!$E$7,0,10*ROW('Hygiene Data'!E23))),'Data Summary'!DS29="Yes"),OFFSET('Hygiene Data'!$E$7,0,10*ROW('Hygiene Data'!E23)),NA())</f>
        <v>71.326599729341993</v>
      </c>
      <c r="BE29" s="98">
        <f ca="true">+IF(AND(ISNUMBER(OFFSET('Hygiene Data'!$E$9,0,10*ROW('Hygiene Data'!E23))),'Data Summary'!DT29="Yes"),OFFSET('Hygiene Data'!$E$9,0,10*ROW('Hygiene Data'!E23)),NA())</f>
        <v>65.148888474350997</v>
      </c>
      <c r="BF29" s="98">
        <f ca="true">+IF(AND(ISNUMBER(OFFSET('Hygiene Data'!$F$5,0,10*ROW('Hygiene Data'!F23))),'Data Summary'!DU29="Yes"),OFFSET('Hygiene Data'!$F$5,0,10*ROW('Hygiene Data'!F23)),NA())</f>
        <v>59.72</v>
      </c>
      <c r="BG29" s="98">
        <f ca="true">+IF(AND(ISNUMBER(OFFSET('Hygiene Data'!$F$7,0,10*ROW('Hygiene Data'!F23))),'Data Summary'!DV29="Yes"),OFFSET('Hygiene Data'!$F$7,0,10*ROW('Hygiene Data'!F23)),NA())</f>
        <v>54.272741723999999</v>
      </c>
      <c r="BH29" s="98">
        <f ca="true">+IF(AND(ISNUMBER(OFFSET('Hygiene Data'!$F$9,0,10*ROW('Hygiene Data'!F23))),'Data Summary'!DW29="Yes"),OFFSET('Hygiene Data'!$F$9,0,10*ROW('Hygiene Data'!F23)),NA())</f>
        <v>44.704045004000001</v>
      </c>
      <c r="BI29" s="98">
        <f ca="true">+IF(AND(ISNUMBER(OFFSET('Hygiene Data'!$G$5,0,10*ROW('Hygiene Data'!G23))),'Data Summary'!DX29="Yes"),OFFSET('Hygiene Data'!$G$5,0,10*ROW('Hygiene Data'!G23)),NA())</f>
        <v>67.584810000000004</v>
      </c>
      <c r="BJ29" s="98">
        <f ca="true">+IF(AND(ISNUMBER(OFFSET('Hygiene Data'!$G$7,0,10*ROW('Hygiene Data'!G23))),'Data Summary'!DY29="Yes"),OFFSET('Hygiene Data'!$G$7,0,10*ROW('Hygiene Data'!G23)),NA())</f>
        <v>63.175387758132004</v>
      </c>
      <c r="BK29" s="98">
        <f ca="true">+IF(AND(ISNUMBER(OFFSET('Hygiene Data'!$G$9,0,10*ROW('Hygiene Data'!G23))),'Data Summary'!DZ29="Yes"),OFFSET('Hygiene Data'!$G$9,0,10*ROW('Hygiene Data'!G23)),NA())</f>
        <v>55.684449621276002</v>
      </c>
      <c r="BL29" s="98">
        <f ca="true">+IF(AND(ISNUMBER(OFFSET('Hygiene Data'!$H$5,0,10*ROW('Hygiene Data'!H23))),'Data Summary'!EA29="Yes"),OFFSET('Hygiene Data'!$H$5,0,10*ROW('Hygiene Data'!H23)),NA())</f>
        <v>65.201710000000006</v>
      </c>
      <c r="BM29" s="98">
        <f ca="true">+IF(AND(ISNUMBER(OFFSET('Hygiene Data'!$H$7,0,10*ROW('Hygiene Data'!H23))),'Data Summary'!EB29="Yes"),OFFSET('Hygiene Data'!$H$7,0,10*ROW('Hygiene Data'!H23)),NA())</f>
        <v>60.361076368061013</v>
      </c>
      <c r="BN29" s="98">
        <f ca="true">+IF(AND(ISNUMBER(OFFSET('Hygiene Data'!$H$9,0,10*ROW('Hygiene Data'!H23))),'Data Summary'!EC29="Yes"),OFFSET('Hygiene Data'!$H$9,0,10*ROW('Hygiene Data'!H23)),NA())</f>
        <v>51.560964573635999</v>
      </c>
      <c r="BO29" s="98">
        <f ca="true">+IF(AND(ISNUMBER(OFFSET('Hygiene Data'!$I$5,0,10*ROW('Hygiene Data'!I23))),'Data Summary'!ED29="Yes"),OFFSET('Hygiene Data'!$I$5,0,10*ROW('Hygiene Data'!I23)),NA())</f>
        <v>65.300619999999995</v>
      </c>
      <c r="BP29" s="98">
        <f ca="true">+IF(AND(ISNUMBER(OFFSET('Hygiene Data'!$I$7,0,10*ROW('Hygiene Data'!I23))),'Data Summary'!EE29="Yes"),OFFSET('Hygiene Data'!$I$7,0,10*ROW('Hygiene Data'!I23)),NA())</f>
        <v>60.786126936919999</v>
      </c>
      <c r="BQ29" s="98">
        <f ca="true">+IF(AND(ISNUMBER(OFFSET('Hygiene Data'!$I$9,0,10*ROW('Hygiene Data'!I23))),'Data Summary'!EF29="Yes"),OFFSET('Hygiene Data'!$I$9,0,10*ROW('Hygiene Data'!I23)),NA())</f>
        <v>52.322102184814</v>
      </c>
    </row>
    <row xmlns:x14ac="http://schemas.microsoft.com/office/spreadsheetml/2009/9/ac" r="30" x14ac:dyDescent="0.2">
      <c r="A30" s="376" t="str">
        <f ca="true">+RIGHT('Data Summary'!A30,LEN('Data Summary'!A30)-9)</f>
        <v>EMIS</v>
      </c>
      <c r="B30" s="36" t="str">
        <f ca="true">+IF(ISTEXT('Data Summary'!B30),'Data Summary'!B30,"")</f>
        <v>EMIS</v>
      </c>
      <c r="C30" s="375">
        <f ca="true">+VALUE('Data Summary'!C30)</f>
        <v>2020</v>
      </c>
      <c r="D30" s="96">
        <f ca="true">+IF(AND(ISNUMBER(OFFSET('Water Data'!$D$4,0,10*ROW('Water Data'!D24))),'Data Summary'!BS30="Yes"),100-OFFSET('Water Data'!$D$4,0,10*ROW('Water Data'!D24)),NA())</f>
        <v>78.084060894151534</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f ca="true">+IF(AND(ISNUMBER(OFFSET('Sanitation Data'!$D$4,0,10*ROW('Sanitation Data'!D24))),'Data Summary'!CK30="Yes"),100-OFFSET('Sanitation Data'!$D$4,0,10*ROW('Sanitation Data'!D24)),NA())</f>
        <v>79.712659617495817</v>
      </c>
      <c r="W30" s="97">
        <f ca="true">+IF(AND(ISNUMBER(OFFSET('Sanitation Data'!$D$6,0,10*ROW('Sanitation Data'!D24))),'Data Summary'!CL30="Yes"),OFFSET('Sanitation Data'!$D$6,0,10*ROW('Sanitation Data'!D24)),NA())</f>
        <v>79.712659617495817</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76" t="str">
        <f ca="true">+RIGHT('Data Summary'!A31,LEN('Data Summary'!A31)-9)</f>
        <v>EMIS</v>
      </c>
      <c r="B31" s="36" t="str">
        <f ca="true">+IF(ISTEXT('Data Summary'!B31),'Data Summary'!B31,"")</f>
        <v>EMIS</v>
      </c>
      <c r="C31" s="375">
        <f ca="true">+VALUE('Data Summary'!C31)</f>
        <v>2021</v>
      </c>
      <c r="D31" s="96">
        <f ca="true">+IF(AND(ISNUMBER(OFFSET('Water Data'!$D$4,0,10*ROW('Water Data'!D25))),'Data Summary'!BS31="Yes"),100-OFFSET('Water Data'!$D$4,0,10*ROW('Water Data'!D25)),NA())</f>
        <v>99.166927503431012</v>
      </c>
      <c r="E31" s="96">
        <f ca="true">+IF(AND(ISNUMBER(OFFSET('Water Data'!$D$6,0,10*ROW('Water Data'!D25))),'Data Summary'!BT31="Yes"),OFFSET('Water Data'!$D$6,0,10*ROW('Water Data'!D25)),NA())</f>
        <v>91.806515301085895</v>
      </c>
      <c r="F31" s="96">
        <f ca="true">+IF(AND(ISNUMBER(OFFSET('Water Data'!$D$9,0,10*ROW('Water Data'!D25))),'Data Summary'!BU31="Yes"),OFFSET('Water Data'!$D$9,0,10*ROW('Water Data'!D25)),NA())</f>
        <v>78.726644667469174</v>
      </c>
      <c r="G31" s="96">
        <f ca="true">+IF(AND(ISNUMBER(OFFSET('Water Data'!$E$4,0,10*ROW('Water Data'!E25))),'Data Summary'!BV31="Yes"),100-OFFSET('Water Data'!$E$4,0,10*ROW('Water Data'!E25)),NA())</f>
        <v>95.026989778339271</v>
      </c>
      <c r="H31" s="96">
        <f ca="true">+IF(AND(ISNUMBER(OFFSET('Water Data'!$E$6,0,10*ROW('Water Data'!E25))),'Data Summary'!BW31="Yes"),OFFSET('Water Data'!$E$6,0,10*ROW('Water Data'!E25)),NA())</f>
        <v>91.725048811301264</v>
      </c>
      <c r="I31" s="96" t="e">
        <f ca="true">+IF(AND(ISNUMBER(OFFSET('Water Data'!$E$9,0,10*ROW('Water Data'!E25))),'Data Summary'!BX31="Yes"),OFFSET('Water Data'!$E$9,0,10*ROW('Water Data'!E25)),NA())</f>
        <v>#N/A</v>
      </c>
      <c r="J31" s="96">
        <f ca="true">+IF(AND(ISNUMBER(OFFSET('Water Data'!$F$4,0,10*ROW('Water Data'!F25))),'Data Summary'!BY31="Yes"),100-OFFSET('Water Data'!$F$4,0,10*ROW('Water Data'!F25)),NA())</f>
        <v>94.432405400900151</v>
      </c>
      <c r="K31" s="96">
        <f ca="true">+IF(AND(ISNUMBER(OFFSET('Water Data'!$F$6,0,10*ROW('Water Data'!F25))),'Data Summary'!BZ31="Yes"),OFFSET('Water Data'!$F$6,0,10*ROW('Water Data'!F25)),NA())</f>
        <v>82.622103683947316</v>
      </c>
      <c r="L31" s="96" t="e">
        <f ca="true">+IF(AND(ISNUMBER(OFFSET('Water Data'!$F$9,0,10*ROW('Water Data'!F25))),'Data Summary'!CA31="Yes"),OFFSET('Water Data'!$F$9,0,10*ROW('Water Data'!F25)),NA())</f>
        <v>#N/A</v>
      </c>
      <c r="M31" s="96">
        <f ca="true">+IF(AND(ISNUMBER(OFFSET('Water Data'!$G$4,0,10*ROW('Water Data'!G25))),'Data Summary'!CB31="Yes"),100-OFFSET('Water Data'!$G$4,0,10*ROW('Water Data'!G25)),NA())</f>
        <v>99.203104786545921</v>
      </c>
      <c r="N31" s="96">
        <f ca="true">+IF(AND(ISNUMBER(OFFSET('Water Data'!$G$6,0,10*ROW('Water Data'!G25))),'Data Summary'!CC31="Yes"),OFFSET('Water Data'!$G$6,0,10*ROW('Water Data'!G25)),NA())</f>
        <v>92.395860284605433</v>
      </c>
      <c r="O31" s="96">
        <f ca="true">+IF(AND(ISNUMBER(OFFSET('Water Data'!$G$9,0,10*ROW('Water Data'!G25))),'Data Summary'!CD31="Yes"),OFFSET('Water Data'!$G$9,0,10*ROW('Water Data'!G25)),NA())</f>
        <v>78.134770587555337</v>
      </c>
      <c r="P31" s="96">
        <f ca="true">+IF(AND(ISNUMBER(OFFSET('Water Data'!$H$4,0,10*ROW('Water Data'!H25))),'Data Summary'!CE31="Yes"),100-OFFSET('Water Data'!$H$4,0,10*ROW('Water Data'!H25)),NA())</f>
        <v>99.120967741935488</v>
      </c>
      <c r="Q31" s="96">
        <f ca="true">+IF(AND(ISNUMBER(OFFSET('Water Data'!$H$6,0,10*ROW('Water Data'!H25))),'Data Summary'!CF31="Yes"),OFFSET('Water Data'!$H$6,0,10*ROW('Water Data'!H25)),NA())</f>
        <v>90.673387096774178</v>
      </c>
      <c r="R31" s="96">
        <f ca="true">+IF(AND(ISNUMBER(OFFSET('Water Data'!$H$9,0,10*ROW('Water Data'!H25))),'Data Summary'!CG31="Yes"),OFFSET('Water Data'!$H$9,0,10*ROW('Water Data'!H25)),NA())</f>
        <v>78.73704828605247</v>
      </c>
      <c r="S31" s="96">
        <f ca="true">+IF(AND(ISNUMBER(OFFSET('Water Data'!$I$4,0,10*ROW('Water Data'!I25))),'Data Summary'!CH31="Yes"),100-OFFSET('Water Data'!$I$4,0,10*ROW('Water Data'!I25)),NA())</f>
        <v>99.153752039151712</v>
      </c>
      <c r="T31" s="96">
        <f ca="true">+IF(AND(ISNUMBER(OFFSET('Water Data'!$I$6,0,10*ROW('Water Data'!I25))),'Data Summary'!CI31="Yes"),OFFSET('Water Data'!$I$6,0,10*ROW('Water Data'!I25)),NA())</f>
        <v>92.077895595432295</v>
      </c>
      <c r="U31" s="96">
        <f ca="true">+IF(AND(ISNUMBER(OFFSET('Water Data'!$I$9,0,10*ROW('Water Data'!I25))),'Data Summary'!CJ31="Yes"),OFFSET('Water Data'!$I$9,0,10*ROW('Water Data'!I25)),NA())</f>
        <v>79.854495779113208</v>
      </c>
      <c r="V31" s="97">
        <f ca="true">+IF(AND(ISNUMBER(OFFSET('Sanitation Data'!$D$4,0,10*ROW('Sanitation Data'!D25))),'Data Summary'!CK31="Yes"),100-OFFSET('Sanitation Data'!$D$4,0,10*ROW('Sanitation Data'!D25)),NA())</f>
        <v>86.643642875415708</v>
      </c>
      <c r="W31" s="97">
        <f ca="true">+IF(AND(ISNUMBER(OFFSET('Sanitation Data'!$D$6,0,10*ROW('Sanitation Data'!D25))),'Data Summary'!CL31="Yes"),OFFSET('Sanitation Data'!$D$6,0,10*ROW('Sanitation Data'!D25)),NA())</f>
        <v>84.443591711435147</v>
      </c>
      <c r="X31" s="97">
        <f ca="true">+IF(AND(ISNUMBER(OFFSET('Sanitation Data'!$D$10,0,10*ROW('Sanitation Data'!D25))),'Data Summary'!CM31="Yes"),OFFSET('Sanitation Data'!$D$10,0,10*ROW('Sanitation Data'!D25)),NA())</f>
        <v>71.211959181552444</v>
      </c>
      <c r="Y31" s="97">
        <f ca="true">+IF(AND(ISNUMBER(OFFSET('Sanitation Data'!$D$11,0,10*ROW('Sanitation Data'!D25))),'Data Summary'!CN31="Yes"),OFFSET('Sanitation Data'!$D$11,0,10*ROW('Sanitation Data'!D25)),NA())</f>
        <v>73.388561082701003</v>
      </c>
      <c r="Z31" s="97">
        <f ca="true">+IF(AND(ISNUMBER(OFFSET('Sanitation Data'!$D$12,0,10*ROW('Sanitation Data'!D25))),'Data Summary'!CO31="Yes"),OFFSET('Sanitation Data'!$D$12,0,10*ROW('Sanitation Data'!D25)),NA())</f>
        <v>53.83157892822345</v>
      </c>
      <c r="AA31" s="97">
        <f ca="true">+IF(AND(ISNUMBER(OFFSET('Sanitation Data'!$E$4,0,10*ROW('Sanitation Data'!E25))),'Data Summary'!CP31="Yes"),100-OFFSET('Sanitation Data'!$E$4,0,10*ROW('Sanitation Data'!E25)),NA())</f>
        <v>88.632478632478637</v>
      </c>
      <c r="AB31" s="97">
        <f ca="true">+IF(AND(ISNUMBER(OFFSET('Sanitation Data'!$E$6,0,10*ROW('Sanitation Data'!E25))),'Data Summary'!CQ31="Yes"),OFFSET('Sanitation Data'!$E$6,0,10*ROW('Sanitation Data'!E25)),NA())</f>
        <v>87.399267399267387</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f ca="true">+IF(AND(ISNUMBER(OFFSET('Sanitation Data'!$F$4,0,10*ROW('Sanitation Data'!F25))),'Data Summary'!CU31="Yes"),100-OFFSET('Sanitation Data'!$F$4,0,10*ROW('Sanitation Data'!F25)),NA())</f>
        <v>74.064969271290607</v>
      </c>
      <c r="AG31" s="97">
        <f ca="true">+IF(AND(ISNUMBER(OFFSET('Sanitation Data'!$F$6,0,10*ROW('Sanitation Data'!F25))),'Data Summary'!CV31="Yes"),OFFSET('Sanitation Data'!$F$6,0,10*ROW('Sanitation Data'!F25)),NA())</f>
        <v>70.676031606672524</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f ca="true">+IF(AND(ISNUMBER(OFFSET('Sanitation Data'!$G$4,0,10*ROW('Sanitation Data'!G25))),'Data Summary'!CZ31="Yes"),100-OFFSET('Sanitation Data'!$G$4,0,10*ROW('Sanitation Data'!G25)),NA())</f>
        <v>87.616218297848931</v>
      </c>
      <c r="AL31" s="97">
        <f ca="true">+IF(AND(ISNUMBER(OFFSET('Sanitation Data'!$G$6,0,10*ROW('Sanitation Data'!G25))),'Data Summary'!DA31="Yes"),OFFSET('Sanitation Data'!$G$6,0,10*ROW('Sanitation Data'!G25)),NA())</f>
        <v>85.410133685426644</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f ca="true">+IF(AND(ISNUMBER(OFFSET('Sanitation Data'!$H$4,0,10*ROW('Sanitation Data'!H25))),'Data Summary'!DE31="Yes"),100-OFFSET('Sanitation Data'!$H$4,0,10*ROW('Sanitation Data'!H25)),NA())</f>
        <v>85.699463946048766</v>
      </c>
      <c r="AQ31" s="97">
        <f ca="true">+IF(AND(ISNUMBER(OFFSET('Sanitation Data'!$H$6,0,10*ROW('Sanitation Data'!H25))),'Data Summary'!DF31="Yes"),OFFSET('Sanitation Data'!$H$6,0,10*ROW('Sanitation Data'!H25)),NA())</f>
        <v>83.373681480200588</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f ca="true">+IF(AND(ISNUMBER(OFFSET('Sanitation Data'!$I$4,0,10*ROW('Sanitation Data'!I25))),'Data Summary'!DJ31="Yes"),100-OFFSET('Sanitation Data'!$I$4,0,10*ROW('Sanitation Data'!I25)),NA())</f>
        <v>85.92061624050497</v>
      </c>
      <c r="AV31" s="97">
        <f ca="true">+IF(AND(ISNUMBER(OFFSET('Sanitation Data'!$I$6,0,10*ROW('Sanitation Data'!I25))),'Data Summary'!DK31="Yes"),OFFSET('Sanitation Data'!$I$6,0,10*ROW('Sanitation Data'!I25)),NA())</f>
        <v>83.887878463678192</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76" t="e">
        <f ca="true">+RIGHT('Data Summary'!A32,LEN('Data Summary'!A32)-9)</f>
        <v>#VALUE!</v>
      </c>
      <c r="B32" s="36" t="str">
        <f ca="true">+IF(ISTEXT('Data Summary'!B32),'Data Summary'!B32,"")</f>
        <v/>
      </c>
      <c r="C32" s="375"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76" t="e">
        <f ca="true">+RIGHT('Data Summary'!A33,LEN('Data Summary'!A33)-9)</f>
        <v>#VALUE!</v>
      </c>
      <c r="B33" s="36" t="str">
        <f ca="true">+IF(ISTEXT('Data Summary'!B33),'Data Summary'!B33,"")</f>
        <v/>
      </c>
      <c r="C33" s="375"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76" t="e">
        <f ca="true">+RIGHT('Data Summary'!A34,LEN('Data Summary'!A34)-9)</f>
        <v>#VALUE!</v>
      </c>
      <c r="B34" s="36" t="str">
        <f ca="true">+IF(ISTEXT('Data Summary'!B34),'Data Summary'!B34,"")</f>
        <v/>
      </c>
      <c r="C34" s="375"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76" t="e">
        <f ca="true">+RIGHT('Data Summary'!A35,LEN('Data Summary'!A35)-9)</f>
        <v>#VALUE!</v>
      </c>
      <c r="B35" s="36" t="str">
        <f ca="true">+IF(ISTEXT('Data Summary'!B35),'Data Summary'!B35,"")</f>
        <v/>
      </c>
      <c r="C35" s="375"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76" t="e">
        <f ca="true">+RIGHT('Data Summary'!A36,LEN('Data Summary'!A36)-9)</f>
        <v>#VALUE!</v>
      </c>
      <c r="B36" s="36" t="str">
        <f ca="true">+IF(ISTEXT('Data Summary'!B36),'Data Summary'!B36,"")</f>
        <v/>
      </c>
      <c r="C36" s="375"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76" t="e">
        <f ca="true">+RIGHT('Data Summary'!A37,LEN('Data Summary'!A37)-9)</f>
        <v>#VALUE!</v>
      </c>
      <c r="B37" s="36" t="str">
        <f ca="true">+IF(ISTEXT('Data Summary'!B37),'Data Summary'!B37,"")</f>
        <v/>
      </c>
      <c r="C37" s="375"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76" t="e">
        <f ca="true">+RIGHT('Data Summary'!A38,LEN('Data Summary'!A38)-9)</f>
        <v>#VALUE!</v>
      </c>
      <c r="B38" s="36" t="str">
        <f ca="true">+IF(ISTEXT('Data Summary'!B38),'Data Summary'!B38,"")</f>
        <v/>
      </c>
      <c r="C38" s="375"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76" t="e">
        <f ca="true">+RIGHT('Data Summary'!A39,LEN('Data Summary'!A39)-9)</f>
        <v>#VALUE!</v>
      </c>
      <c r="B39" s="36" t="str">
        <f ca="true">+IF(ISTEXT('Data Summary'!B39),'Data Summary'!B39,"")</f>
        <v/>
      </c>
      <c r="C39" s="375"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76" t="e">
        <f ca="true">+RIGHT('Data Summary'!A40,LEN('Data Summary'!A40)-9)</f>
        <v>#VALUE!</v>
      </c>
      <c r="B40" s="36" t="str">
        <f ca="true">+IF(ISTEXT('Data Summary'!B40),'Data Summary'!B40,"")</f>
        <v/>
      </c>
      <c r="C40" s="375"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76" t="e">
        <f ca="true">+RIGHT('Data Summary'!A41,LEN('Data Summary'!A41)-9)</f>
        <v>#VALUE!</v>
      </c>
      <c r="B41" s="36" t="str">
        <f ca="true">+IF(ISTEXT('Data Summary'!B41),'Data Summary'!B41,"")</f>
        <v/>
      </c>
      <c r="C41" s="375"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76" t="e">
        <f ca="true">+RIGHT('Data Summary'!A42,LEN('Data Summary'!A42)-9)</f>
        <v>#VALUE!</v>
      </c>
      <c r="B42" s="36" t="str">
        <f ca="true">+IF(ISTEXT('Data Summary'!B42),'Data Summary'!B42,"")</f>
        <v/>
      </c>
      <c r="C42" s="375"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76" t="e">
        <f ca="true">+RIGHT('Data Summary'!A43,LEN('Data Summary'!A43)-9)</f>
        <v>#VALUE!</v>
      </c>
      <c r="B43" s="36" t="str">
        <f ca="true">+IF(ISTEXT('Data Summary'!B43),'Data Summary'!B43,"")</f>
        <v/>
      </c>
      <c r="C43" s="375"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76" t="e">
        <f ca="true">+RIGHT('Data Summary'!A44,LEN('Data Summary'!A44)-9)</f>
        <v>#VALUE!</v>
      </c>
      <c r="B44" s="36" t="str">
        <f ca="true">+IF(ISTEXT('Data Summary'!B44),'Data Summary'!B44,"")</f>
        <v/>
      </c>
      <c r="C44" s="375"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76" t="e">
        <f ca="true">+RIGHT('Data Summary'!A45,LEN('Data Summary'!A45)-9)</f>
        <v>#VALUE!</v>
      </c>
      <c r="B45" s="36" t="str">
        <f ca="true">+IF(ISTEXT('Data Summary'!B45),'Data Summary'!B45,"")</f>
        <v/>
      </c>
      <c r="C45" s="375"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76" t="e">
        <f ca="true">+RIGHT('Data Summary'!A46,LEN('Data Summary'!A46)-9)</f>
        <v>#VALUE!</v>
      </c>
      <c r="B46" s="36" t="str">
        <f ca="true">+IF(ISTEXT('Data Summary'!B46),'Data Summary'!B46,"")</f>
        <v/>
      </c>
      <c r="C46" s="375"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76" t="e">
        <f ca="true">+RIGHT('Data Summary'!A47,LEN('Data Summary'!A47)-9)</f>
        <v>#VALUE!</v>
      </c>
      <c r="B47" s="36" t="str">
        <f ca="true">+IF(ISTEXT('Data Summary'!B47),'Data Summary'!B47,"")</f>
        <v/>
      </c>
      <c r="C47" s="375"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76" t="e">
        <f ca="true">+RIGHT('Data Summary'!A48,LEN('Data Summary'!A48)-9)</f>
        <v>#VALUE!</v>
      </c>
      <c r="B48" s="36" t="str">
        <f ca="true">+IF(ISTEXT('Data Summary'!B48),'Data Summary'!B48,"")</f>
        <v/>
      </c>
      <c r="C48" s="375"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76" t="e">
        <f ca="true">+RIGHT('Data Summary'!A49,LEN('Data Summary'!A49)-9)</f>
        <v>#VALUE!</v>
      </c>
      <c r="B49" s="36" t="str">
        <f ca="true">+IF(ISTEXT('Data Summary'!B49),'Data Summary'!B49,"")</f>
        <v/>
      </c>
      <c r="C49" s="375"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76" t="e">
        <f ca="true">+RIGHT('Data Summary'!A50,LEN('Data Summary'!A50)-9)</f>
        <v>#VALUE!</v>
      </c>
      <c r="B50" s="36" t="str">
        <f ca="true">+IF(ISTEXT('Data Summary'!B50),'Data Summary'!B50,"")</f>
        <v/>
      </c>
      <c r="C50" s="375"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76" t="e">
        <f ca="true">+RIGHT('Data Summary'!A51,LEN('Data Summary'!A51)-9)</f>
        <v>#VALUE!</v>
      </c>
      <c r="B51" s="36" t="str">
        <f ca="true">+IF(ISTEXT('Data Summary'!B51),'Data Summary'!B51,"")</f>
        <v/>
      </c>
      <c r="C51" s="375"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76" t="e">
        <f ca="true">+RIGHT('Data Summary'!A52,LEN('Data Summary'!A52)-9)</f>
        <v>#VALUE!</v>
      </c>
      <c r="B52" s="36" t="str">
        <f ca="true">+IF(ISTEXT('Data Summary'!B52),'Data Summary'!B52,"")</f>
        <v/>
      </c>
      <c r="C52" s="375"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76" t="e">
        <f ca="true">+RIGHT('Data Summary'!A53,LEN('Data Summary'!A53)-9)</f>
        <v>#VALUE!</v>
      </c>
      <c r="B53" s="36" t="str">
        <f ca="true">+IF(ISTEXT('Data Summary'!B53),'Data Summary'!B53,"")</f>
        <v/>
      </c>
      <c r="C53" s="375"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76" t="e">
        <f ca="true">+RIGHT('Data Summary'!A54,LEN('Data Summary'!A54)-9)</f>
        <v>#VALUE!</v>
      </c>
      <c r="B54" s="36" t="str">
        <f ca="true">+IF(ISTEXT('Data Summary'!B54),'Data Summary'!B54,"")</f>
        <v/>
      </c>
      <c r="C54" s="375"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76" t="e">
        <f ca="true">+RIGHT('Data Summary'!A55,LEN('Data Summary'!A55)-9)</f>
        <v>#VALUE!</v>
      </c>
      <c r="B55" s="36" t="str">
        <f ca="true">+IF(ISTEXT('Data Summary'!B55),'Data Summary'!B55,"")</f>
        <v/>
      </c>
      <c r="C55" s="375"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76" t="e">
        <f ca="true">+RIGHT('Data Summary'!A56,LEN('Data Summary'!A56)-9)</f>
        <v>#VALUE!</v>
      </c>
      <c r="B56" s="36" t="str">
        <f ca="true">+IF(ISTEXT('Data Summary'!B56),'Data Summary'!B56,"")</f>
        <v/>
      </c>
      <c r="C56" s="375"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76" t="e">
        <f ca="true">+RIGHT('Data Summary'!A57,LEN('Data Summary'!A57)-9)</f>
        <v>#VALUE!</v>
      </c>
      <c r="B57" s="36" t="str">
        <f ca="true">+IF(ISTEXT('Data Summary'!B57),'Data Summary'!B57,"")</f>
        <v/>
      </c>
      <c r="C57" s="375"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76" t="e">
        <f ca="true">+RIGHT('Data Summary'!A58,LEN('Data Summary'!A58)-9)</f>
        <v>#VALUE!</v>
      </c>
      <c r="B58" s="36" t="str">
        <f ca="true">+IF(ISTEXT('Data Summary'!B58),'Data Summary'!B58,"")</f>
        <v/>
      </c>
      <c r="C58" s="375"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76" t="e">
        <f ca="true">+RIGHT('Data Summary'!A59,LEN('Data Summary'!A59)-9)</f>
        <v>#VALUE!</v>
      </c>
      <c r="B59" s="36" t="str">
        <f ca="true">+IF(ISTEXT('Data Summary'!B59),'Data Summary'!B59,"")</f>
        <v/>
      </c>
      <c r="C59" s="375"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76" t="e">
        <f ca="true">+RIGHT('Data Summary'!A60,LEN('Data Summary'!A60)-9)</f>
        <v>#VALUE!</v>
      </c>
      <c r="B60" s="36" t="str">
        <f ca="true">+IF(ISTEXT('Data Summary'!B60),'Data Summary'!B60,"")</f>
        <v/>
      </c>
      <c r="C60" s="375"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76" t="e">
        <f ca="true">+RIGHT('Data Summary'!A61,LEN('Data Summary'!A61)-9)</f>
        <v>#VALUE!</v>
      </c>
      <c r="B61" s="36" t="str">
        <f ca="true">+IF(ISTEXT('Data Summary'!B61),'Data Summary'!B61,"")</f>
        <v/>
      </c>
      <c r="C61" s="375"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76" t="e">
        <f ca="true">+RIGHT('Data Summary'!A62,LEN('Data Summary'!A62)-9)</f>
        <v>#VALUE!</v>
      </c>
      <c r="B62" s="36" t="str">
        <f ca="true">+IF(ISTEXT('Data Summary'!B62),'Data Summary'!B62,"")</f>
        <v/>
      </c>
      <c r="C62" s="375"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76" t="e">
        <f ca="true">+RIGHT('Data Summary'!A63,LEN('Data Summary'!A63)-9)</f>
        <v>#VALUE!</v>
      </c>
      <c r="B63" s="36" t="str">
        <f ca="true">+IF(ISTEXT('Data Summary'!B63),'Data Summary'!B63,"")</f>
        <v/>
      </c>
      <c r="C63" s="375"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76" t="e">
        <f ca="true">+RIGHT('Data Summary'!A64,LEN('Data Summary'!A64)-9)</f>
        <v>#VALUE!</v>
      </c>
      <c r="B64" s="36" t="str">
        <f ca="true">+IF(ISTEXT('Data Summary'!B64),'Data Summary'!B64,"")</f>
        <v/>
      </c>
      <c r="C64" s="375"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76" t="e">
        <f ca="true">+RIGHT('Data Summary'!A65,LEN('Data Summary'!A65)-9)</f>
        <v>#VALUE!</v>
      </c>
      <c r="B65" s="36" t="str">
        <f ca="true">+IF(ISTEXT('Data Summary'!B65),'Data Summary'!B65,"")</f>
        <v/>
      </c>
      <c r="C65" s="375"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76" t="e">
        <f ca="true">+RIGHT('Data Summary'!A66,LEN('Data Summary'!A66)-9)</f>
        <v>#VALUE!</v>
      </c>
      <c r="B66" s="36" t="str">
        <f ca="true">+IF(ISTEXT('Data Summary'!B66),'Data Summary'!B66,"")</f>
        <v/>
      </c>
      <c r="C66" s="375"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76" t="e">
        <f ca="true">+RIGHT('Data Summary'!A67,LEN('Data Summary'!A67)-9)</f>
        <v>#VALUE!</v>
      </c>
      <c r="B67" s="36" t="str">
        <f ca="true">+IF(ISTEXT('Data Summary'!B67),'Data Summary'!B67,"")</f>
        <v/>
      </c>
      <c r="C67" s="375"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76" t="e">
        <f ca="true">+RIGHT('Data Summary'!A68,LEN('Data Summary'!A68)-9)</f>
        <v>#VALUE!</v>
      </c>
      <c r="B68" s="36" t="str">
        <f ca="true">+IF(ISTEXT('Data Summary'!B68),'Data Summary'!B68,"")</f>
        <v/>
      </c>
      <c r="C68" s="375"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76" t="e">
        <f ca="true">+RIGHT('Data Summary'!A69,LEN('Data Summary'!A69)-9)</f>
        <v>#VALUE!</v>
      </c>
      <c r="B69" s="36" t="str">
        <f ca="true">+IF(ISTEXT('Data Summary'!B69),'Data Summary'!B69,"")</f>
        <v/>
      </c>
      <c r="C69" s="375"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76" t="e">
        <f ca="true">+RIGHT('Data Summary'!A70,LEN('Data Summary'!A70)-9)</f>
        <v>#VALUE!</v>
      </c>
      <c r="B70" s="36" t="str">
        <f ca="true">+IF(ISTEXT('Data Summary'!B70),'Data Summary'!B70,"")</f>
        <v/>
      </c>
      <c r="C70" s="375"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76" t="e">
        <f ca="true">+RIGHT('Data Summary'!A71,LEN('Data Summary'!A71)-9)</f>
        <v>#VALUE!</v>
      </c>
      <c r="B71" s="36" t="str">
        <f ca="true">+IF(ISTEXT('Data Summary'!B71),'Data Summary'!B71,"")</f>
        <v/>
      </c>
      <c r="C71" s="375"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76" t="e">
        <f ca="true">+RIGHT('Data Summary'!A72,LEN('Data Summary'!A72)-9)</f>
        <v>#VALUE!</v>
      </c>
      <c r="B72" s="36" t="str">
        <f ca="true">+IF(ISTEXT('Data Summary'!B72),'Data Summary'!B72,"")</f>
        <v/>
      </c>
      <c r="C72" s="375"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76" t="e">
        <f ca="true">+RIGHT('Data Summary'!A73,LEN('Data Summary'!A73)-9)</f>
        <v>#VALUE!</v>
      </c>
      <c r="B73" s="36" t="str">
        <f ca="true">+IF(ISTEXT('Data Summary'!B73),'Data Summary'!B73,"")</f>
        <v/>
      </c>
      <c r="C73" s="375"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76" t="e">
        <f ca="true">+RIGHT('Data Summary'!A74,LEN('Data Summary'!A74)-9)</f>
        <v>#VALUE!</v>
      </c>
      <c r="B74" s="36" t="str">
        <f ca="true">+IF(ISTEXT('Data Summary'!B74),'Data Summary'!B74,"")</f>
        <v/>
      </c>
      <c r="C74" s="375"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76" t="e">
        <f ca="true">+RIGHT('Data Summary'!A75,LEN('Data Summary'!A75)-9)</f>
        <v>#VALUE!</v>
      </c>
      <c r="B75" s="36" t="str">
        <f ca="true">+IF(ISTEXT('Data Summary'!B75),'Data Summary'!B75,"")</f>
        <v/>
      </c>
      <c r="C75" s="375"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76" t="e">
        <f ca="true">+RIGHT('Data Summary'!A76,LEN('Data Summary'!A76)-9)</f>
        <v>#VALUE!</v>
      </c>
      <c r="B76" s="36" t="str">
        <f ca="true">+IF(ISTEXT('Data Summary'!B76),'Data Summary'!B76,"")</f>
        <v/>
      </c>
      <c r="C76" s="375"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76" t="e">
        <f ca="true">+RIGHT('Data Summary'!A77,LEN('Data Summary'!A77)-9)</f>
        <v>#VALUE!</v>
      </c>
      <c r="B77" s="36" t="str">
        <f ca="true">+IF(ISTEXT('Data Summary'!B77),'Data Summary'!B77,"")</f>
        <v/>
      </c>
      <c r="C77" s="375"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76" t="e">
        <f ca="true">+RIGHT('Data Summary'!A78,LEN('Data Summary'!A78)-9)</f>
        <v>#VALUE!</v>
      </c>
      <c r="B78" s="36" t="str">
        <f ca="true">+IF(ISTEXT('Data Summary'!B78),'Data Summary'!B78,"")</f>
        <v/>
      </c>
      <c r="C78" s="375"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76" t="e">
        <f ca="true">+RIGHT('Data Summary'!A79,LEN('Data Summary'!A79)-9)</f>
        <v>#VALUE!</v>
      </c>
      <c r="B79" s="36" t="str">
        <f ca="true">+IF(ISTEXT('Data Summary'!B79),'Data Summary'!B79,"")</f>
        <v/>
      </c>
      <c r="C79" s="375"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76" t="e">
        <f ca="true">+RIGHT('Data Summary'!A80,LEN('Data Summary'!A80)-9)</f>
        <v>#VALUE!</v>
      </c>
      <c r="B80" s="36" t="str">
        <f ca="true">+IF(ISTEXT('Data Summary'!B80),'Data Summary'!B80,"")</f>
        <v/>
      </c>
      <c r="C80" s="375"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76" t="e">
        <f ca="true">+RIGHT('Data Summary'!A81,LEN('Data Summary'!A81)-9)</f>
        <v>#VALUE!</v>
      </c>
      <c r="B81" s="36" t="str">
        <f ca="true">+IF(ISTEXT('Data Summary'!B81),'Data Summary'!B81,"")</f>
        <v/>
      </c>
      <c r="C81" s="375"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76" t="e">
        <f ca="true">+RIGHT('Data Summary'!A82,LEN('Data Summary'!A82)-9)</f>
        <v>#VALUE!</v>
      </c>
      <c r="B82" s="36" t="str">
        <f ca="true">+IF(ISTEXT('Data Summary'!B82),'Data Summary'!B82,"")</f>
        <v/>
      </c>
      <c r="C82" s="375"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76" t="e">
        <f ca="true">+RIGHT('Data Summary'!A83,LEN('Data Summary'!A83)-9)</f>
        <v>#VALUE!</v>
      </c>
      <c r="B83" s="36" t="str">
        <f ca="true">+IF(ISTEXT('Data Summary'!B83),'Data Summary'!B83,"")</f>
        <v/>
      </c>
      <c r="C83" s="375"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76" t="e">
        <f ca="true">+RIGHT('Data Summary'!A84,LEN('Data Summary'!A84)-9)</f>
        <v>#VALUE!</v>
      </c>
      <c r="B84" s="36" t="str">
        <f ca="true">+IF(ISTEXT('Data Summary'!B84),'Data Summary'!B84,"")</f>
        <v/>
      </c>
      <c r="C84" s="375"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76" t="e">
        <f ca="true">+RIGHT('Data Summary'!A85,LEN('Data Summary'!A85)-9)</f>
        <v>#VALUE!</v>
      </c>
      <c r="B85" s="36" t="str">
        <f ca="true">+IF(ISTEXT('Data Summary'!B85),'Data Summary'!B85,"")</f>
        <v/>
      </c>
      <c r="C85" s="375"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76" t="e">
        <f ca="true">+RIGHT('Data Summary'!A86,LEN('Data Summary'!A86)-9)</f>
        <v>#VALUE!</v>
      </c>
      <c r="B86" s="36" t="str">
        <f ca="true">+IF(ISTEXT('Data Summary'!B86),'Data Summary'!B86,"")</f>
        <v/>
      </c>
      <c r="C86" s="375"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76" t="e">
        <f ca="true">+RIGHT('Data Summary'!A87,LEN('Data Summary'!A87)-9)</f>
        <v>#VALUE!</v>
      </c>
      <c r="B87" s="36" t="str">
        <f ca="true">+IF(ISTEXT('Data Summary'!B87),'Data Summary'!B87,"")</f>
        <v/>
      </c>
      <c r="C87" s="375"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76" t="e">
        <f ca="true">+RIGHT('Data Summary'!A88,LEN('Data Summary'!A88)-9)</f>
        <v>#VALUE!</v>
      </c>
      <c r="B88" s="36" t="str">
        <f ca="true">+IF(ISTEXT('Data Summary'!B88),'Data Summary'!B88,"")</f>
        <v/>
      </c>
      <c r="C88" s="375"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76" t="e">
        <f ca="true">+RIGHT('Data Summary'!A89,LEN('Data Summary'!A89)-9)</f>
        <v>#VALUE!</v>
      </c>
      <c r="B89" s="36" t="str">
        <f ca="true">+IF(ISTEXT('Data Summary'!B89),'Data Summary'!B89,"")</f>
        <v/>
      </c>
      <c r="C89" s="375"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76" t="e">
        <f ca="true">+RIGHT('Data Summary'!A90,LEN('Data Summary'!A90)-9)</f>
        <v>#VALUE!</v>
      </c>
      <c r="B90" s="36" t="str">
        <f ca="true">+IF(ISTEXT('Data Summary'!B90),'Data Summary'!B90,"")</f>
        <v/>
      </c>
      <c r="C90" s="375"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76" t="e">
        <f ca="true">+RIGHT('Data Summary'!A91,LEN('Data Summary'!A91)-9)</f>
        <v>#VALUE!</v>
      </c>
      <c r="B91" s="36" t="str">
        <f ca="true">+IF(ISTEXT('Data Summary'!B91),'Data Summary'!B91,"")</f>
        <v/>
      </c>
      <c r="C91" s="375"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76" t="e">
        <f ca="true">+RIGHT('Data Summary'!A92,LEN('Data Summary'!A92)-9)</f>
        <v>#VALUE!</v>
      </c>
      <c r="B92" s="36" t="str">
        <f ca="true">+IF(ISTEXT('Data Summary'!B92),'Data Summary'!B92,"")</f>
        <v/>
      </c>
      <c r="C92" s="375"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76" t="e">
        <f ca="true">+RIGHT('Data Summary'!A93,LEN('Data Summary'!A93)-9)</f>
        <v>#VALUE!</v>
      </c>
      <c r="B93" s="36" t="str">
        <f ca="true">+IF(ISTEXT('Data Summary'!B93),'Data Summary'!B93,"")</f>
        <v/>
      </c>
      <c r="C93" s="375"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76" t="e">
        <f ca="true">+RIGHT('Data Summary'!A94,LEN('Data Summary'!A94)-9)</f>
        <v>#VALUE!</v>
      </c>
      <c r="B94" s="36" t="str">
        <f ca="true">+IF(ISTEXT('Data Summary'!B94),'Data Summary'!B94,"")</f>
        <v/>
      </c>
      <c r="C94" s="375"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76" t="e">
        <f ca="true">+RIGHT('Data Summary'!A95,LEN('Data Summary'!A95)-9)</f>
        <v>#VALUE!</v>
      </c>
      <c r="B95" s="36" t="str">
        <f ca="true">+IF(ISTEXT('Data Summary'!B95),'Data Summary'!B95,"")</f>
        <v/>
      </c>
      <c r="C95" s="375"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76" t="e">
        <f ca="true">+RIGHT('Data Summary'!A96,LEN('Data Summary'!A96)-9)</f>
        <v>#VALUE!</v>
      </c>
      <c r="B96" s="36" t="str">
        <f ca="true">+IF(ISTEXT('Data Summary'!B96),'Data Summary'!B96,"")</f>
        <v/>
      </c>
      <c r="C96" s="375"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76" t="e">
        <f ca="true">+RIGHT('Data Summary'!A97,LEN('Data Summary'!A97)-9)</f>
        <v>#VALUE!</v>
      </c>
      <c r="B97" s="36" t="str">
        <f ca="true">+IF(ISTEXT('Data Summary'!B97),'Data Summary'!B97,"")</f>
        <v/>
      </c>
      <c r="C97" s="375"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76" t="e">
        <f ca="true">+RIGHT('Data Summary'!A98,LEN('Data Summary'!A98)-9)</f>
        <v>#VALUE!</v>
      </c>
      <c r="B98" s="36" t="str">
        <f ca="true">+IF(ISTEXT('Data Summary'!B98),'Data Summary'!B98,"")</f>
        <v/>
      </c>
      <c r="C98" s="375"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76" t="e">
        <f ca="true">+RIGHT('Data Summary'!A99,LEN('Data Summary'!A99)-9)</f>
        <v>#VALUE!</v>
      </c>
      <c r="B99" s="36" t="str">
        <f ca="true">+IF(ISTEXT('Data Summary'!B99),'Data Summary'!B99,"")</f>
        <v/>
      </c>
      <c r="C99" s="375"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76" t="e">
        <f ca="true">+RIGHT('Data Summary'!A100,LEN('Data Summary'!A100)-9)</f>
        <v>#VALUE!</v>
      </c>
      <c r="B100" s="36" t="str">
        <f ca="true">+IF(ISTEXT('Data Summary'!B100),'Data Summary'!B100,"")</f>
        <v/>
      </c>
      <c r="C100" s="375"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76" t="e">
        <f ca="true">+RIGHT('Data Summary'!A101,LEN('Data Summary'!A101)-9)</f>
        <v>#VALUE!</v>
      </c>
      <c r="B101" s="36" t="str">
        <f ca="true">+IF(ISTEXT('Data Summary'!B101),'Data Summary'!B101,"")</f>
        <v/>
      </c>
      <c r="C101" s="375"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76" t="e">
        <f ca="true">+RIGHT('Data Summary'!A102,LEN('Data Summary'!A102)-9)</f>
        <v>#VALUE!</v>
      </c>
      <c r="B102" s="36" t="str">
        <f ca="true">+IF(ISTEXT('Data Summary'!B102),'Data Summary'!B102,"")</f>
        <v/>
      </c>
      <c r="C102" s="375"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76" t="e">
        <f ca="true">+RIGHT('Data Summary'!A103,LEN('Data Summary'!A103)-9)</f>
        <v>#VALUE!</v>
      </c>
      <c r="B103" s="36" t="str">
        <f ca="true">+IF(ISTEXT('Data Summary'!B103),'Data Summary'!B103,"")</f>
        <v/>
      </c>
      <c r="C103" s="375"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76" t="e">
        <f ca="true">+RIGHT('Data Summary'!A104,LEN('Data Summary'!A104)-9)</f>
        <v>#VALUE!</v>
      </c>
      <c r="B104" s="36" t="str">
        <f ca="true">+IF(ISTEXT('Data Summary'!B104),'Data Summary'!B104,"")</f>
        <v/>
      </c>
      <c r="C104" s="375"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76" t="e">
        <f ca="true">+RIGHT('Data Summary'!A105,LEN('Data Summary'!A105)-9)</f>
        <v>#VALUE!</v>
      </c>
      <c r="B105" s="36" t="str">
        <f ca="true">+IF(ISTEXT('Data Summary'!B105),'Data Summary'!B105,"")</f>
        <v/>
      </c>
      <c r="C105" s="375"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76" t="e">
        <f ca="true">+RIGHT('Data Summary'!A106,LEN('Data Summary'!A106)-9)</f>
        <v>#VALUE!</v>
      </c>
      <c r="B106" s="36" t="str">
        <f ca="true">+IF(ISTEXT('Data Summary'!B106),'Data Summary'!B106,"")</f>
        <v/>
      </c>
      <c r="C106" s="375"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76" t="e">
        <f ca="true">+RIGHT('Data Summary'!A107,LEN('Data Summary'!A107)-9)</f>
        <v>#VALUE!</v>
      </c>
      <c r="B107" s="36" t="str">
        <f ca="true">+IF(ISTEXT('Data Summary'!B107),'Data Summary'!B107,"")</f>
        <v/>
      </c>
      <c r="C107" s="375"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76" t="e">
        <f ca="true">+RIGHT('Data Summary'!A108,LEN('Data Summary'!A108)-9)</f>
        <v>#VALUE!</v>
      </c>
      <c r="B108" s="36" t="str">
        <f ca="true">+IF(ISTEXT('Data Summary'!B108),'Data Summary'!B108,"")</f>
        <v/>
      </c>
      <c r="C108" s="375"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76" t="e">
        <f ca="true">+RIGHT('Data Summary'!A109,LEN('Data Summary'!A109)-9)</f>
        <v>#VALUE!</v>
      </c>
      <c r="B109" s="36" t="str">
        <f ca="true">+IF(ISTEXT('Data Summary'!B109),'Data Summary'!B109,"")</f>
        <v/>
      </c>
      <c r="C109" s="375"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76" t="e">
        <f ca="true">+RIGHT('Data Summary'!A110,LEN('Data Summary'!A110)-9)</f>
        <v>#VALUE!</v>
      </c>
      <c r="B110" s="36" t="str">
        <f ca="true">+IF(ISTEXT('Data Summary'!B110),'Data Summary'!B110,"")</f>
        <v/>
      </c>
      <c r="C110" s="375"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76" t="e">
        <f ca="true">+RIGHT('Data Summary'!A111,LEN('Data Summary'!A111)-9)</f>
        <v>#VALUE!</v>
      </c>
      <c r="B111" s="36" t="str">
        <f ca="true">+IF(ISTEXT('Data Summary'!B111),'Data Summary'!B111,"")</f>
        <v/>
      </c>
      <c r="C111" s="375"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76" t="e">
        <f ca="true">+RIGHT('Data Summary'!A112,LEN('Data Summary'!A112)-9)</f>
        <v>#VALUE!</v>
      </c>
      <c r="B112" s="36" t="str">
        <f ca="true">+IF(ISTEXT('Data Summary'!B112),'Data Summary'!B112,"")</f>
        <v/>
      </c>
      <c r="C112" s="375"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76" t="e">
        <f ca="true">+RIGHT('Data Summary'!A113,LEN('Data Summary'!A113)-9)</f>
        <v>#VALUE!</v>
      </c>
      <c r="B113" s="36" t="str">
        <f ca="true">+IF(ISTEXT('Data Summary'!B113),'Data Summary'!B113,"")</f>
        <v/>
      </c>
      <c r="C113" s="375"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76" t="e">
        <f ca="true">+RIGHT('Data Summary'!A114,LEN('Data Summary'!A114)-9)</f>
        <v>#VALUE!</v>
      </c>
      <c r="B114" s="36" t="str">
        <f ca="true">+IF(ISTEXT('Data Summary'!B114),'Data Summary'!B114,"")</f>
        <v/>
      </c>
      <c r="C114" s="375"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76" t="e">
        <f ca="true">+RIGHT('Data Summary'!A115,LEN('Data Summary'!A115)-9)</f>
        <v>#VALUE!</v>
      </c>
      <c r="B115" s="36" t="str">
        <f ca="true">+IF(ISTEXT('Data Summary'!B115),'Data Summary'!B115,"")</f>
        <v/>
      </c>
      <c r="C115" s="375"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76" t="e">
        <f ca="true">+RIGHT('Data Summary'!A116,LEN('Data Summary'!A116)-9)</f>
        <v>#VALUE!</v>
      </c>
      <c r="B116" s="36" t="str">
        <f ca="true">+IF(ISTEXT('Data Summary'!B116),'Data Summary'!B116,"")</f>
        <v/>
      </c>
      <c r="C116" s="375"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76" t="e">
        <f ca="true">+RIGHT('Data Summary'!A117,LEN('Data Summary'!A117)-9)</f>
        <v>#VALUE!</v>
      </c>
      <c r="B117" s="36" t="str">
        <f ca="true">+IF(ISTEXT('Data Summary'!B117),'Data Summary'!B117,"")</f>
        <v/>
      </c>
      <c r="C117" s="375"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76" t="e">
        <f ca="true">+RIGHT('Data Summary'!A118,LEN('Data Summary'!A118)-9)</f>
        <v>#VALUE!</v>
      </c>
      <c r="B118" s="36" t="str">
        <f ca="true">+IF(ISTEXT('Data Summary'!B118),'Data Summary'!B118,"")</f>
        <v/>
      </c>
      <c r="C118" s="375"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76" t="e">
        <f ca="true">+RIGHT('Data Summary'!A119,LEN('Data Summary'!A119)-9)</f>
        <v>#VALUE!</v>
      </c>
      <c r="B119" s="36" t="str">
        <f ca="true">+IF(ISTEXT('Data Summary'!B119),'Data Summary'!B119,"")</f>
        <v/>
      </c>
      <c r="C119" s="375"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76" t="e">
        <f ca="true">+RIGHT('Data Summary'!A120,LEN('Data Summary'!A120)-9)</f>
        <v>#VALUE!</v>
      </c>
      <c r="B120" s="36" t="str">
        <f ca="true">+IF(ISTEXT('Data Summary'!B120),'Data Summary'!B120,"")</f>
        <v/>
      </c>
      <c r="C120" s="375"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76" t="e">
        <f ca="true">+RIGHT('Data Summary'!A121,LEN('Data Summary'!A121)-9)</f>
        <v>#VALUE!</v>
      </c>
      <c r="B121" s="36" t="str">
        <f ca="true">+IF(ISTEXT('Data Summary'!B121),'Data Summary'!B121,"")</f>
        <v/>
      </c>
      <c r="C121" s="375"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76" t="e">
        <f ca="true">+RIGHT('Data Summary'!A122,LEN('Data Summary'!A122)-9)</f>
        <v>#VALUE!</v>
      </c>
      <c r="B122" s="36" t="str">
        <f ca="true">+IF(ISTEXT('Data Summary'!B122),'Data Summary'!B122,"")</f>
        <v/>
      </c>
      <c r="C122" s="375"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76" t="e">
        <f ca="true">+RIGHT('Data Summary'!A123,LEN('Data Summary'!A123)-9)</f>
        <v>#VALUE!</v>
      </c>
      <c r="B123" s="36" t="str">
        <f ca="true">+IF(ISTEXT('Data Summary'!B123),'Data Summary'!B123,"")</f>
        <v/>
      </c>
      <c r="C123" s="375"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76" t="e">
        <f ca="true">+RIGHT('Data Summary'!A124,LEN('Data Summary'!A124)-9)</f>
        <v>#VALUE!</v>
      </c>
      <c r="B124" s="36" t="str">
        <f ca="true">+IF(ISTEXT('Data Summary'!B124),'Data Summary'!B124,"")</f>
        <v/>
      </c>
      <c r="C124" s="375"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76" t="e">
        <f ca="true">+RIGHT('Data Summary'!A125,LEN('Data Summary'!A125)-9)</f>
        <v>#VALUE!</v>
      </c>
      <c r="B125" s="36" t="str">
        <f ca="true">+IF(ISTEXT('Data Summary'!B125),'Data Summary'!B125,"")</f>
        <v/>
      </c>
      <c r="C125" s="375"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76" t="e">
        <f ca="true">+RIGHT('Data Summary'!A126,LEN('Data Summary'!A126)-9)</f>
        <v>#VALUE!</v>
      </c>
      <c r="B126" s="36" t="str">
        <f ca="true">+IF(ISTEXT('Data Summary'!B126),'Data Summary'!B126,"")</f>
        <v/>
      </c>
      <c r="C126" s="375"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76" t="e">
        <f ca="true">+RIGHT('Data Summary'!A127,LEN('Data Summary'!A127)-9)</f>
        <v>#VALUE!</v>
      </c>
      <c r="B127" s="36" t="str">
        <f ca="true">+IF(ISTEXT('Data Summary'!B127),'Data Summary'!B127,"")</f>
        <v/>
      </c>
      <c r="C127" s="375"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76" t="e">
        <f ca="true">+RIGHT('Data Summary'!A128,LEN('Data Summary'!A128)-9)</f>
        <v>#VALUE!</v>
      </c>
      <c r="B128" s="36" t="str">
        <f ca="true">+IF(ISTEXT('Data Summary'!B128),'Data Summary'!B128,"")</f>
        <v/>
      </c>
      <c r="C128" s="375"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76" t="e">
        <f ca="true">+RIGHT('Data Summary'!A129,LEN('Data Summary'!A129)-9)</f>
        <v>#VALUE!</v>
      </c>
      <c r="B129" s="36" t="str">
        <f ca="true">+IF(ISTEXT('Data Summary'!B129),'Data Summary'!B129,"")</f>
        <v/>
      </c>
      <c r="C129" s="375"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76" t="e">
        <f ca="true">+RIGHT('Data Summary'!A130,LEN('Data Summary'!A130)-9)</f>
        <v>#VALUE!</v>
      </c>
      <c r="B130" s="36" t="str">
        <f ca="true">+IF(ISTEXT('Data Summary'!B130),'Data Summary'!B130,"")</f>
        <v/>
      </c>
      <c r="C130" s="375"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76" t="e">
        <f ca="true">+RIGHT('Data Summary'!A131,LEN('Data Summary'!A131)-9)</f>
        <v>#VALUE!</v>
      </c>
      <c r="B131" s="36" t="str">
        <f ca="true">+IF(ISTEXT('Data Summary'!B131),'Data Summary'!B131,"")</f>
        <v/>
      </c>
      <c r="C131" s="375"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76" t="e">
        <f ca="true">+RIGHT('Data Summary'!A132,LEN('Data Summary'!A132)-9)</f>
        <v>#VALUE!</v>
      </c>
      <c r="B132" s="36" t="str">
        <f ca="true">+IF(ISTEXT('Data Summary'!B132),'Data Summary'!B132,"")</f>
        <v/>
      </c>
      <c r="C132" s="375"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76" t="e">
        <f ca="true">+RIGHT('Data Summary'!A133,LEN('Data Summary'!A133)-9)</f>
        <v>#VALUE!</v>
      </c>
      <c r="B133" s="36" t="str">
        <f ca="true">+IF(ISTEXT('Data Summary'!B133),'Data Summary'!B133,"")</f>
        <v/>
      </c>
      <c r="C133" s="375"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76" t="e">
        <f ca="true">+RIGHT('Data Summary'!A134,LEN('Data Summary'!A134)-9)</f>
        <v>#VALUE!</v>
      </c>
      <c r="B134" s="36" t="str">
        <f ca="true">+IF(ISTEXT('Data Summary'!B134),'Data Summary'!B134,"")</f>
        <v/>
      </c>
      <c r="C134" s="375"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76" t="e">
        <f ca="true">+RIGHT('Data Summary'!A135,LEN('Data Summary'!A135)-9)</f>
        <v>#VALUE!</v>
      </c>
      <c r="B135" s="36" t="str">
        <f ca="true">+IF(ISTEXT('Data Summary'!B135),'Data Summary'!B135,"")</f>
        <v/>
      </c>
      <c r="C135" s="375"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76" t="e">
        <f ca="true">+RIGHT('Data Summary'!A136,LEN('Data Summary'!A136)-9)</f>
        <v>#VALUE!</v>
      </c>
      <c r="B136" s="36" t="str">
        <f ca="true">+IF(ISTEXT('Data Summary'!B136),'Data Summary'!B136,"")</f>
        <v/>
      </c>
      <c r="C136" s="375"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76" t="e">
        <f ca="true">+RIGHT('Data Summary'!A137,LEN('Data Summary'!A137)-9)</f>
        <v>#VALUE!</v>
      </c>
      <c r="B137" s="36" t="str">
        <f ca="true">+IF(ISTEXT('Data Summary'!B137),'Data Summary'!B137,"")</f>
        <v/>
      </c>
      <c r="C137" s="375"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76" t="e">
        <f ca="true">+RIGHT('Data Summary'!A138,LEN('Data Summary'!A138)-9)</f>
        <v>#VALUE!</v>
      </c>
      <c r="B138" s="36" t="str">
        <f ca="true">+IF(ISTEXT('Data Summary'!B138),'Data Summary'!B138,"")</f>
        <v/>
      </c>
      <c r="C138" s="375"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76" t="e">
        <f ca="true">+RIGHT('Data Summary'!A139,LEN('Data Summary'!A139)-9)</f>
        <v>#VALUE!</v>
      </c>
      <c r="B139" s="36" t="str">
        <f ca="true">+IF(ISTEXT('Data Summary'!B139),'Data Summary'!B139,"")</f>
        <v/>
      </c>
      <c r="C139" s="375"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76" t="e">
        <f ca="true">+RIGHT('Data Summary'!A140,LEN('Data Summary'!A140)-9)</f>
        <v>#VALUE!</v>
      </c>
      <c r="B140" s="36" t="str">
        <f ca="true">+IF(ISTEXT('Data Summary'!B140),'Data Summary'!B140,"")</f>
        <v/>
      </c>
      <c r="C140" s="375"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76" t="e">
        <f ca="true">+RIGHT('Data Summary'!A141,LEN('Data Summary'!A141)-9)</f>
        <v>#VALUE!</v>
      </c>
      <c r="B141" s="36" t="str">
        <f ca="true">+IF(ISTEXT('Data Summary'!B141),'Data Summary'!B141,"")</f>
        <v/>
      </c>
      <c r="C141" s="375"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76" t="e">
        <f ca="true">+RIGHT('Data Summary'!A142,LEN('Data Summary'!A142)-9)</f>
        <v>#VALUE!</v>
      </c>
      <c r="B142" s="36" t="str">
        <f ca="true">+IF(ISTEXT('Data Summary'!B142),'Data Summary'!B142,"")</f>
        <v/>
      </c>
      <c r="C142" s="375"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76" t="e">
        <f ca="true">+RIGHT('Data Summary'!A143,LEN('Data Summary'!A143)-9)</f>
        <v>#VALUE!</v>
      </c>
      <c r="B143" s="36" t="str">
        <f ca="true">+IF(ISTEXT('Data Summary'!B143),'Data Summary'!B143,"")</f>
        <v/>
      </c>
      <c r="C143" s="375"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76" t="e">
        <f ca="true">+RIGHT('Data Summary'!A144,LEN('Data Summary'!A144)-9)</f>
        <v>#VALUE!</v>
      </c>
      <c r="B144" s="36" t="str">
        <f ca="true">+IF(ISTEXT('Data Summary'!B144),'Data Summary'!B144,"")</f>
        <v/>
      </c>
      <c r="C144" s="375"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76" t="e">
        <f ca="true">+RIGHT('Data Summary'!A145,LEN('Data Summary'!A145)-9)</f>
        <v>#VALUE!</v>
      </c>
      <c r="B145" s="36" t="str">
        <f ca="true">+IF(ISTEXT('Data Summary'!B145),'Data Summary'!B145,"")</f>
        <v/>
      </c>
      <c r="C145" s="375"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76" t="e">
        <f ca="true">+RIGHT('Data Summary'!A146,LEN('Data Summary'!A146)-9)</f>
        <v>#VALUE!</v>
      </c>
      <c r="B146" s="36" t="str">
        <f ca="true">+IF(ISTEXT('Data Summary'!B146),'Data Summary'!B146,"")</f>
        <v/>
      </c>
      <c r="C146" s="375"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76" t="e">
        <f ca="true">+RIGHT('Data Summary'!A147,LEN('Data Summary'!A147)-9)</f>
        <v>#VALUE!</v>
      </c>
      <c r="B147" s="36" t="str">
        <f ca="true">+IF(ISTEXT('Data Summary'!B147),'Data Summary'!B147,"")</f>
        <v/>
      </c>
      <c r="C147" s="375"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76" t="e">
        <f ca="true">+RIGHT('Data Summary'!A148,LEN('Data Summary'!A148)-9)</f>
        <v>#VALUE!</v>
      </c>
      <c r="B148" s="36" t="str">
        <f ca="true">+IF(ISTEXT('Data Summary'!B148),'Data Summary'!B148,"")</f>
        <v/>
      </c>
      <c r="C148" s="375"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76" t="e">
        <f ca="true">+RIGHT('Data Summary'!A149,LEN('Data Summary'!A149)-9)</f>
        <v>#VALUE!</v>
      </c>
      <c r="B149" s="36" t="str">
        <f ca="true">+IF(ISTEXT('Data Summary'!B149),'Data Summary'!B149,"")</f>
        <v/>
      </c>
      <c r="C149" s="375"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76" t="e">
        <f ca="true">+RIGHT('Data Summary'!A150,LEN('Data Summary'!A150)-9)</f>
        <v>#VALUE!</v>
      </c>
      <c r="B150" s="36" t="str">
        <f ca="true">+IF(ISTEXT('Data Summary'!B150),'Data Summary'!B150,"")</f>
        <v/>
      </c>
      <c r="C150" s="375"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76" t="e">
        <f ca="true">+RIGHT('Data Summary'!A151,LEN('Data Summary'!A151)-9)</f>
        <v>#VALUE!</v>
      </c>
      <c r="B151" s="36" t="str">
        <f ca="true">+IF(ISTEXT('Data Summary'!B151),'Data Summary'!B151,"")</f>
        <v/>
      </c>
      <c r="C151" s="375"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76" t="e">
        <f ca="true">+RIGHT('Data Summary'!A152,LEN('Data Summary'!A152)-9)</f>
        <v>#VALUE!</v>
      </c>
      <c r="B152" s="36" t="str">
        <f ca="true">+IF(ISTEXT('Data Summary'!B152),'Data Summary'!B152,"")</f>
        <v/>
      </c>
      <c r="C152" s="375"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76" t="e">
        <f ca="true">+RIGHT('Data Summary'!A153,LEN('Data Summary'!A153)-9)</f>
        <v>#VALUE!</v>
      </c>
      <c r="B153" s="36" t="str">
        <f ca="true">+IF(ISTEXT('Data Summary'!B153),'Data Summary'!B153,"")</f>
        <v/>
      </c>
      <c r="C153" s="375"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76" t="e">
        <f ca="true">+RIGHT('Data Summary'!A154,LEN('Data Summary'!A154)-9)</f>
        <v>#VALUE!</v>
      </c>
      <c r="B154" s="36" t="str">
        <f ca="true">+IF(ISTEXT('Data Summary'!B154),'Data Summary'!B154,"")</f>
        <v/>
      </c>
      <c r="C154" s="375"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76" t="e">
        <f ca="true">+RIGHT('Data Summary'!A155,LEN('Data Summary'!A155)-9)</f>
        <v>#VALUE!</v>
      </c>
      <c r="B155" s="36" t="str">
        <f ca="true">+IF(ISTEXT('Data Summary'!B155),'Data Summary'!B155,"")</f>
        <v/>
      </c>
      <c r="C155" s="375"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76" t="e">
        <f ca="true">+RIGHT('Data Summary'!A156,LEN('Data Summary'!A156)-9)</f>
        <v>#VALUE!</v>
      </c>
      <c r="B156" s="36" t="str">
        <f ca="true">+IF(ISTEXT('Data Summary'!B156),'Data Summary'!B156,"")</f>
        <v/>
      </c>
      <c r="C156" s="375"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76" t="e">
        <f ca="true">+RIGHT('Data Summary'!A157,LEN('Data Summary'!A157)-9)</f>
        <v>#VALUE!</v>
      </c>
      <c r="B157" s="36" t="str">
        <f ca="true">+IF(ISTEXT('Data Summary'!B157),'Data Summary'!B157,"")</f>
        <v/>
      </c>
      <c r="C157" s="375"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76" t="e">
        <f ca="true">+RIGHT('Data Summary'!A158,LEN('Data Summary'!A158)-9)</f>
        <v>#VALUE!</v>
      </c>
      <c r="B158" s="36" t="str">
        <f ca="true">+IF(ISTEXT('Data Summary'!B158),'Data Summary'!B158,"")</f>
        <v/>
      </c>
      <c r="C158" s="375"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76" t="e">
        <f ca="true">+RIGHT('Data Summary'!A159,LEN('Data Summary'!A159)-9)</f>
        <v>#VALUE!</v>
      </c>
      <c r="B159" s="36" t="str">
        <f ca="true">+IF(ISTEXT('Data Summary'!B159),'Data Summary'!B159,"")</f>
        <v/>
      </c>
      <c r="C159" s="375"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76" t="e">
        <f ca="true">+RIGHT('Data Summary'!A160,LEN('Data Summary'!A160)-9)</f>
        <v>#VALUE!</v>
      </c>
      <c r="B160" s="36" t="str">
        <f ca="true">+IF(ISTEXT('Data Summary'!B160),'Data Summary'!B160,"")</f>
        <v/>
      </c>
      <c r="C160" s="375"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76" t="e">
        <f ca="true">+RIGHT('Data Summary'!A161,LEN('Data Summary'!A161)-9)</f>
        <v>#VALUE!</v>
      </c>
      <c r="B161" s="36" t="str">
        <f ca="true">+IF(ISTEXT('Data Summary'!B161),'Data Summary'!B161,"")</f>
        <v/>
      </c>
      <c r="C161" s="375"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76" t="e">
        <f ca="true">+RIGHT('Data Summary'!A162,LEN('Data Summary'!A162)-9)</f>
        <v>#VALUE!</v>
      </c>
      <c r="B162" s="36" t="str">
        <f ca="true">+IF(ISTEXT('Data Summary'!B162),'Data Summary'!B162,"")</f>
        <v/>
      </c>
      <c r="C162" s="375"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76" t="e">
        <f ca="true">+RIGHT('Data Summary'!A163,LEN('Data Summary'!A163)-9)</f>
        <v>#VALUE!</v>
      </c>
      <c r="B163" s="36" t="str">
        <f ca="true">+IF(ISTEXT('Data Summary'!B163),'Data Summary'!B163,"")</f>
        <v/>
      </c>
      <c r="C163" s="375"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76" t="e">
        <f ca="true">+RIGHT('Data Summary'!A164,LEN('Data Summary'!A164)-9)</f>
        <v>#VALUE!</v>
      </c>
      <c r="B164" s="36" t="str">
        <f ca="true">+IF(ISTEXT('Data Summary'!B164),'Data Summary'!B164,"")</f>
        <v/>
      </c>
      <c r="C164" s="375"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76" t="e">
        <f ca="true">+RIGHT('Data Summary'!A165,LEN('Data Summary'!A165)-9)</f>
        <v>#VALUE!</v>
      </c>
      <c r="B165" s="36" t="str">
        <f ca="true">+IF(ISTEXT('Data Summary'!B165),'Data Summary'!B165,"")</f>
        <v/>
      </c>
      <c r="C165" s="375"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76" t="e">
        <f ca="true">+RIGHT('Data Summary'!A166,LEN('Data Summary'!A166)-9)</f>
        <v>#VALUE!</v>
      </c>
      <c r="B166" s="36" t="str">
        <f ca="true">+IF(ISTEXT('Data Summary'!B166),'Data Summary'!B166,"")</f>
        <v/>
      </c>
      <c r="C166" s="375"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76" t="e">
        <f ca="true">+RIGHT('Data Summary'!A167,LEN('Data Summary'!A167)-9)</f>
        <v>#VALUE!</v>
      </c>
      <c r="B167" s="36" t="str">
        <f ca="true">+IF(ISTEXT('Data Summary'!B167),'Data Summary'!B167,"")</f>
        <v/>
      </c>
      <c r="C167" s="375"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76" t="e">
        <f ca="true">+RIGHT('Data Summary'!A168,LEN('Data Summary'!A168)-9)</f>
        <v>#VALUE!</v>
      </c>
      <c r="B168" s="36" t="str">
        <f ca="true">+IF(ISTEXT('Data Summary'!B168),'Data Summary'!B168,"")</f>
        <v/>
      </c>
      <c r="C168" s="375"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76" t="e">
        <f ca="true">+RIGHT('Data Summary'!A169,LEN('Data Summary'!A169)-9)</f>
        <v>#VALUE!</v>
      </c>
      <c r="B169" s="36" t="str">
        <f ca="true">+IF(ISTEXT('Data Summary'!B169),'Data Summary'!B169,"")</f>
        <v/>
      </c>
      <c r="C169" s="375"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76" t="e">
        <f ca="true">+RIGHT('Data Summary'!A170,LEN('Data Summary'!A170)-9)</f>
        <v>#VALUE!</v>
      </c>
      <c r="B170" s="36" t="str">
        <f ca="true">+IF(ISTEXT('Data Summary'!B170),'Data Summary'!B170,"")</f>
        <v/>
      </c>
      <c r="C170" s="375"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76" t="e">
        <f ca="true">+RIGHT('Data Summary'!A171,LEN('Data Summary'!A171)-9)</f>
        <v>#VALUE!</v>
      </c>
      <c r="B171" s="36" t="str">
        <f ca="true">+IF(ISTEXT('Data Summary'!B171),'Data Summary'!B171,"")</f>
        <v/>
      </c>
      <c r="C171" s="375"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76" t="e">
        <f ca="true">+RIGHT('Data Summary'!A172,LEN('Data Summary'!A172)-9)</f>
        <v>#VALUE!</v>
      </c>
      <c r="B172" s="36" t="str">
        <f ca="true">+IF(ISTEXT('Data Summary'!B172),'Data Summary'!B172,"")</f>
        <v/>
      </c>
      <c r="C172" s="375"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76" t="e">
        <f ca="true">+RIGHT('Data Summary'!A173,LEN('Data Summary'!A173)-9)</f>
        <v>#VALUE!</v>
      </c>
      <c r="B173" s="36" t="str">
        <f ca="true">+IF(ISTEXT('Data Summary'!B173),'Data Summary'!B173,"")</f>
        <v/>
      </c>
      <c r="C173" s="375"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76" t="e">
        <f ca="true">+RIGHT('Data Summary'!A174,LEN('Data Summary'!A174)-9)</f>
        <v>#VALUE!</v>
      </c>
      <c r="B174" s="36" t="str">
        <f ca="true">+IF(ISTEXT('Data Summary'!B174),'Data Summary'!B174,"")</f>
        <v/>
      </c>
      <c r="C174" s="375"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76" t="e">
        <f ca="true">+RIGHT('Data Summary'!A175,LEN('Data Summary'!A175)-9)</f>
        <v>#VALUE!</v>
      </c>
      <c r="B175" s="36" t="str">
        <f ca="true">+IF(ISTEXT('Data Summary'!B175),'Data Summary'!B175,"")</f>
        <v/>
      </c>
      <c r="C175" s="375"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76" t="e">
        <f ca="true">+RIGHT('Data Summary'!A176,LEN('Data Summary'!A176)-9)</f>
        <v>#VALUE!</v>
      </c>
      <c r="B176" s="36" t="str">
        <f ca="true">+IF(ISTEXT('Data Summary'!B176),'Data Summary'!B176,"")</f>
        <v/>
      </c>
      <c r="C176" s="375"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76" t="e">
        <f ca="true">+RIGHT('Data Summary'!A177,LEN('Data Summary'!A177)-9)</f>
        <v>#VALUE!</v>
      </c>
      <c r="B177" s="36" t="str">
        <f ca="true">+IF(ISTEXT('Data Summary'!B177),'Data Summary'!B177,"")</f>
        <v/>
      </c>
      <c r="C177" s="375"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76" t="e">
        <f ca="true">+RIGHT('Data Summary'!A178,LEN('Data Summary'!A178)-9)</f>
        <v>#VALUE!</v>
      </c>
      <c r="B178" s="36" t="str">
        <f ca="true">+IF(ISTEXT('Data Summary'!B178),'Data Summary'!B178,"")</f>
        <v/>
      </c>
      <c r="C178" s="375"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76" t="e">
        <f ca="true">+RIGHT('Data Summary'!A179,LEN('Data Summary'!A179)-9)</f>
        <v>#VALUE!</v>
      </c>
      <c r="B179" s="36" t="str">
        <f ca="true">+IF(ISTEXT('Data Summary'!B179),'Data Summary'!B179,"")</f>
        <v/>
      </c>
      <c r="C179" s="375"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76" t="e">
        <f ca="true">+RIGHT('Data Summary'!A180,LEN('Data Summary'!A180)-9)</f>
        <v>#VALUE!</v>
      </c>
      <c r="B180" s="36" t="str">
        <f ca="true">+IF(ISTEXT('Data Summary'!B180),'Data Summary'!B180,"")</f>
        <v/>
      </c>
      <c r="C180" s="375"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76" t="e">
        <f ca="true">+RIGHT('Data Summary'!A181,LEN('Data Summary'!A181)-9)</f>
        <v>#VALUE!</v>
      </c>
      <c r="B181" s="36" t="str">
        <f ca="true">+IF(ISTEXT('Data Summary'!B181),'Data Summary'!B181,"")</f>
        <v/>
      </c>
      <c r="C181" s="375"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76" t="e">
        <f ca="true">+RIGHT('Data Summary'!A182,LEN('Data Summary'!A182)-9)</f>
        <v>#VALUE!</v>
      </c>
      <c r="B182" s="36" t="str">
        <f ca="true">+IF(ISTEXT('Data Summary'!B182),'Data Summary'!B182,"")</f>
        <v/>
      </c>
      <c r="C182" s="375"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76" t="e">
        <f ca="true">+RIGHT('Data Summary'!A183,LEN('Data Summary'!A183)-9)</f>
        <v>#VALUE!</v>
      </c>
      <c r="B183" s="36" t="str">
        <f ca="true">+IF(ISTEXT('Data Summary'!B183),'Data Summary'!B183,"")</f>
        <v/>
      </c>
      <c r="C183" s="375"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76" t="e">
        <f ca="true">+RIGHT('Data Summary'!A184,LEN('Data Summary'!A184)-9)</f>
        <v>#VALUE!</v>
      </c>
      <c r="B184" s="36" t="str">
        <f ca="true">+IF(ISTEXT('Data Summary'!B184),'Data Summary'!B184,"")</f>
        <v/>
      </c>
      <c r="C184" s="375"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76" t="e">
        <f ca="true">+RIGHT('Data Summary'!A185,LEN('Data Summary'!A185)-9)</f>
        <v>#VALUE!</v>
      </c>
      <c r="B185" s="36" t="str">
        <f ca="true">+IF(ISTEXT('Data Summary'!B185),'Data Summary'!B185,"")</f>
        <v/>
      </c>
      <c r="C185" s="375"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76" t="e">
        <f ca="true">+RIGHT('Data Summary'!A186,LEN('Data Summary'!A186)-9)</f>
        <v>#VALUE!</v>
      </c>
      <c r="B186" s="36" t="str">
        <f ca="true">+IF(ISTEXT('Data Summary'!B186),'Data Summary'!B186,"")</f>
        <v/>
      </c>
      <c r="C186" s="375"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76" t="e">
        <f ca="true">+RIGHT('Data Summary'!A187,LEN('Data Summary'!A187)-9)</f>
        <v>#VALUE!</v>
      </c>
      <c r="B187" s="36" t="str">
        <f ca="true">+IF(ISTEXT('Data Summary'!B187),'Data Summary'!B187,"")</f>
        <v/>
      </c>
      <c r="C187" s="375"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76" t="e">
        <f ca="true">+RIGHT('Data Summary'!A188,LEN('Data Summary'!A188)-9)</f>
        <v>#VALUE!</v>
      </c>
      <c r="B188" s="36" t="str">
        <f ca="true">+IF(ISTEXT('Data Summary'!B188),'Data Summary'!B188,"")</f>
        <v/>
      </c>
      <c r="C188" s="375"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76" t="e">
        <f ca="true">+RIGHT('Data Summary'!A189,LEN('Data Summary'!A189)-9)</f>
        <v>#VALUE!</v>
      </c>
      <c r="B189" s="36" t="str">
        <f ca="true">+IF(ISTEXT('Data Summary'!B189),'Data Summary'!B189,"")</f>
        <v/>
      </c>
      <c r="C189" s="375"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76" t="e">
        <f ca="true">+RIGHT('Data Summary'!A190,LEN('Data Summary'!A190)-9)</f>
        <v>#VALUE!</v>
      </c>
      <c r="B190" s="36" t="str">
        <f ca="true">+IF(ISTEXT('Data Summary'!B190),'Data Summary'!B190,"")</f>
        <v/>
      </c>
      <c r="C190" s="375"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76" t="e">
        <f ca="true">+RIGHT('Data Summary'!A191,LEN('Data Summary'!A191)-9)</f>
        <v>#VALUE!</v>
      </c>
      <c r="B191" s="36" t="str">
        <f ca="true">+IF(ISTEXT('Data Summary'!B191),'Data Summary'!B191,"")</f>
        <v/>
      </c>
      <c r="C191" s="375"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76" t="e">
        <f ca="true">+RIGHT('Data Summary'!A192,LEN('Data Summary'!A192)-9)</f>
        <v>#VALUE!</v>
      </c>
      <c r="B192" s="36" t="str">
        <f ca="true">+IF(ISTEXT('Data Summary'!B192),'Data Summary'!B192,"")</f>
        <v/>
      </c>
      <c r="C192" s="375"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76" t="e">
        <f ca="true">+RIGHT('Data Summary'!A193,LEN('Data Summary'!A193)-9)</f>
        <v>#VALUE!</v>
      </c>
      <c r="B193" s="36" t="str">
        <f ca="true">+IF(ISTEXT('Data Summary'!B193),'Data Summary'!B193,"")</f>
        <v/>
      </c>
      <c r="C193" s="375"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76" t="e">
        <f ca="true">+RIGHT('Data Summary'!A194,LEN('Data Summary'!A194)-9)</f>
        <v>#VALUE!</v>
      </c>
      <c r="B194" s="36" t="str">
        <f ca="true">+IF(ISTEXT('Data Summary'!B194),'Data Summary'!B194,"")</f>
        <v/>
      </c>
      <c r="C194" s="375"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76" t="e">
        <f ca="true">+RIGHT('Data Summary'!A195,LEN('Data Summary'!A195)-9)</f>
        <v>#VALUE!</v>
      </c>
      <c r="B195" s="36" t="str">
        <f ca="true">+IF(ISTEXT('Data Summary'!B195),'Data Summary'!B195,"")</f>
        <v/>
      </c>
      <c r="C195" s="375"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76" t="e">
        <f ca="true">+RIGHT('Data Summary'!A196,LEN('Data Summary'!A196)-9)</f>
        <v>#VALUE!</v>
      </c>
      <c r="B196" s="36" t="str">
        <f ca="true">+IF(ISTEXT('Data Summary'!B196),'Data Summary'!B196,"")</f>
        <v/>
      </c>
      <c r="C196" s="375"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76" t="e">
        <f ca="true">+RIGHT('Data Summary'!A197,LEN('Data Summary'!A197)-9)</f>
        <v>#VALUE!</v>
      </c>
      <c r="B197" s="36" t="str">
        <f ca="true">+IF(ISTEXT('Data Summary'!B197),'Data Summary'!B197,"")</f>
        <v/>
      </c>
      <c r="C197" s="375"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76" t="e">
        <f ca="true">+RIGHT('Data Summary'!A198,LEN('Data Summary'!A198)-9)</f>
        <v>#VALUE!</v>
      </c>
      <c r="B198" s="36" t="str">
        <f ca="true">+IF(ISTEXT('Data Summary'!B198),'Data Summary'!B198,"")</f>
        <v/>
      </c>
      <c r="C198" s="375"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76" t="e">
        <f ca="true">+RIGHT('Data Summary'!A199,LEN('Data Summary'!A199)-9)</f>
        <v>#VALUE!</v>
      </c>
      <c r="B199" s="36" t="str">
        <f ca="true">+IF(ISTEXT('Data Summary'!B199),'Data Summary'!B199,"")</f>
        <v/>
      </c>
      <c r="C199" s="375"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76" t="e">
        <f ca="true">+RIGHT('Data Summary'!A200,LEN('Data Summary'!A200)-9)</f>
        <v>#VALUE!</v>
      </c>
      <c r="B200" s="36" t="str">
        <f ca="true">+IF(ISTEXT('Data Summary'!B200),'Data Summary'!B200,"")</f>
        <v/>
      </c>
      <c r="C200" s="375"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76" t="e">
        <f ca="true">+RIGHT('Data Summary'!A201,LEN('Data Summary'!A201)-9)</f>
        <v>#VALUE!</v>
      </c>
      <c r="B201" s="36" t="str">
        <f ca="true">+IF(ISTEXT('Data Summary'!B201),'Data Summary'!B201,"")</f>
        <v/>
      </c>
      <c r="C201" s="375"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76" t="e">
        <f ca="true">+RIGHT('Data Summary'!A202,LEN('Data Summary'!A202)-9)</f>
        <v>#VALUE!</v>
      </c>
      <c r="B202" s="36" t="str">
        <f ca="true">+IF(ISTEXT('Data Summary'!B202),'Data Summary'!B202,"")</f>
        <v/>
      </c>
      <c r="C202" s="375"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76" t="e">
        <f ca="true">+RIGHT('Data Summary'!A203,LEN('Data Summary'!A203)-9)</f>
        <v>#VALUE!</v>
      </c>
      <c r="B203" s="36" t="str">
        <f ca="true">+IF(ISTEXT('Data Summary'!B203),'Data Summary'!B203,"")</f>
        <v/>
      </c>
      <c r="C203" s="375"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76" t="e">
        <f ca="true">+RIGHT('Data Summary'!A204,LEN('Data Summary'!A204)-9)</f>
        <v>#VALUE!</v>
      </c>
      <c r="B204" s="36" t="str">
        <f ca="true">+IF(ISTEXT('Data Summary'!B204),'Data Summary'!B204,"")</f>
        <v/>
      </c>
      <c r="C204" s="375"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76" t="e">
        <f ca="true">+RIGHT('Data Summary'!A205,LEN('Data Summary'!A205)-9)</f>
        <v>#VALUE!</v>
      </c>
      <c r="B205" s="36" t="str">
        <f ca="true">+IF(ISTEXT('Data Summary'!B205),'Data Summary'!B205,"")</f>
        <v/>
      </c>
      <c r="C205" s="375"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76" t="e">
        <f ca="true">+RIGHT('Data Summary'!A206,LEN('Data Summary'!A206)-9)</f>
        <v>#VALUE!</v>
      </c>
      <c r="B206" s="36" t="str">
        <f ca="true">+IF(ISTEXT('Data Summary'!B206),'Data Summary'!B206,"")</f>
        <v/>
      </c>
      <c r="C206" s="375"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76" t="e">
        <f ca="true">+RIGHT('Data Summary'!A207,LEN('Data Summary'!A207)-9)</f>
        <v>#VALUE!</v>
      </c>
      <c r="B207" s="36" t="str">
        <f ca="true">+IF(ISTEXT('Data Summary'!B207),'Data Summary'!B207,"")</f>
        <v/>
      </c>
      <c r="C207" s="375"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D3C00-106B-4B47-B3A1-489B4EB62D4F}">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4" customWidth="true"/>
    <col min="2" max="2" width="7.5" style="190" customWidth="true"/>
    <col min="3" max="8" width="8.625" style="154" customWidth="true"/>
    <col min="9" max="9" width="9.375" style="154" customWidth="true"/>
    <col min="10" max="10" width="13.375" style="154" customWidth="true"/>
    <col min="11" max="11" width="7.5" style="154" customWidth="true"/>
    <col min="12" max="17" width="8.625" style="154" customWidth="true"/>
    <col min="18" max="18" width="6.5" style="154" customWidth="true"/>
    <col min="19" max="19" width="13.375" style="154" customWidth="true"/>
    <col min="20" max="20" width="7.5" style="154" customWidth="true"/>
    <col min="21" max="26" width="9.125" style="154" customWidth="true"/>
    <col min="27" max="16384" width="9" style="154"/>
  </cols>
  <sheetData>
    <row xmlns:x14ac="http://schemas.microsoft.com/office/spreadsheetml/2009/9/ac" r="1" ht="15.75" x14ac:dyDescent="0.25">
      <c r="A1" s="150" t="s">
        <v>48</v>
      </c>
      <c r="B1" s="151"/>
      <c r="C1" s="152"/>
      <c r="D1" s="152"/>
      <c r="E1" s="152"/>
      <c r="F1" s="152"/>
      <c r="G1" s="152"/>
      <c r="H1" s="595"/>
      <c r="I1" s="595"/>
      <c r="J1" s="595"/>
      <c r="K1" s="595"/>
      <c r="L1" s="595"/>
      <c r="M1" s="595"/>
      <c r="N1" s="595"/>
      <c r="O1" s="595"/>
      <c r="P1" s="595"/>
      <c r="Q1" s="152"/>
      <c r="R1" s="152"/>
      <c r="S1" s="152"/>
      <c r="T1" s="153"/>
      <c r="U1" s="153"/>
      <c r="V1" s="153"/>
      <c r="W1" s="153"/>
      <c r="X1" s="153"/>
      <c r="Y1" s="153"/>
      <c r="Z1" s="153"/>
      <c r="AA1" s="153"/>
    </row>
    <row xmlns:x14ac="http://schemas.microsoft.com/office/spreadsheetml/2009/9/ac" r="2" s="157" customFormat="true" ht="26.25" customHeight="true" x14ac:dyDescent="0.25">
      <c r="A2" s="155" t="s">
        <v>13</v>
      </c>
      <c r="B2" s="156"/>
      <c r="J2" s="155" t="s">
        <v>14</v>
      </c>
      <c r="R2" s="158"/>
      <c r="S2" s="159" t="s">
        <v>15</v>
      </c>
      <c r="W2" s="158"/>
      <c r="X2" s="158"/>
      <c r="Y2" s="160"/>
      <c r="Z2" s="160"/>
      <c r="AD2" s="161"/>
      <c r="AE2" s="161"/>
      <c r="AF2" s="161"/>
      <c r="AG2" s="161"/>
      <c r="AH2" s="161"/>
      <c r="AI2" s="161"/>
    </row>
    <row xmlns:x14ac="http://schemas.microsoft.com/office/spreadsheetml/2009/9/ac" r="3" ht="15.75" x14ac:dyDescent="0.25">
      <c r="A3" s="162"/>
      <c r="B3" s="163" t="s">
        <v>4</v>
      </c>
      <c r="C3" s="158" t="s">
        <v>7</v>
      </c>
      <c r="D3" s="158" t="s">
        <v>2</v>
      </c>
      <c r="E3" s="158" t="s">
        <v>1</v>
      </c>
      <c r="F3" s="158" t="s">
        <v>54</v>
      </c>
      <c r="G3" s="158" t="s">
        <v>17</v>
      </c>
      <c r="H3" s="158" t="s">
        <v>18</v>
      </c>
      <c r="I3" s="164"/>
      <c r="J3" s="162"/>
      <c r="K3" s="163" t="s">
        <v>4</v>
      </c>
      <c r="L3" s="158" t="s">
        <v>7</v>
      </c>
      <c r="M3" s="158" t="s">
        <v>2</v>
      </c>
      <c r="N3" s="158" t="s">
        <v>1</v>
      </c>
      <c r="O3" s="158" t="s">
        <v>54</v>
      </c>
      <c r="P3" s="158" t="s">
        <v>17</v>
      </c>
      <c r="Q3" s="158" t="s">
        <v>18</v>
      </c>
      <c r="R3" s="160"/>
      <c r="S3" s="165"/>
      <c r="T3" s="163" t="s">
        <v>4</v>
      </c>
      <c r="U3" s="158" t="s">
        <v>7</v>
      </c>
      <c r="V3" s="158" t="s">
        <v>2</v>
      </c>
      <c r="W3" s="158" t="s">
        <v>1</v>
      </c>
      <c r="X3" s="158" t="s">
        <v>54</v>
      </c>
      <c r="Y3" s="158" t="s">
        <v>17</v>
      </c>
      <c r="Z3" s="158" t="s">
        <v>18</v>
      </c>
      <c r="AB3" s="161"/>
      <c r="AC3" s="161"/>
      <c r="AD3" s="161"/>
      <c r="AE3" s="161"/>
      <c r="AF3" s="161"/>
      <c r="AG3" s="161"/>
    </row>
    <row xmlns:x14ac="http://schemas.microsoft.com/office/spreadsheetml/2009/9/ac" r="4" ht="15.75" x14ac:dyDescent="0.25">
      <c r="A4" s="162" t="s">
        <v>34</v>
      </c>
      <c r="B4" s="10">
        <v>2023</v>
      </c>
      <c r="C4" s="10">
        <v>78.478562330000003</v>
      </c>
      <c r="D4" s="10">
        <v>84.606939999999994</v>
      </c>
      <c r="E4" s="10">
        <v>73.267930000000007</v>
      </c>
      <c r="F4" s="10">
        <v>78.615675289999999</v>
      </c>
      <c r="G4" s="10">
        <v>77.561534140000006</v>
      </c>
      <c r="H4" s="10">
        <v>79.487832890000007</v>
      </c>
      <c r="I4" s="164"/>
      <c r="J4" s="162" t="s">
        <v>34</v>
      </c>
      <c r="K4" s="10">
        <v>2023</v>
      </c>
      <c r="L4" s="10">
        <v>58.732747189999998</v>
      </c>
      <c r="M4" s="10">
        <v>71.658662759999999</v>
      </c>
      <c r="N4" s="10">
        <v>57.341849230000001</v>
      </c>
      <c r="O4" s="10">
        <v>64.012582570000006</v>
      </c>
      <c r="P4" s="10">
        <v>62.23448424</v>
      </c>
      <c r="Q4" s="10">
        <v>64.849222240000003</v>
      </c>
      <c r="R4" s="161"/>
      <c r="S4" s="162" t="s">
        <v>34</v>
      </c>
      <c r="T4" s="10">
        <v>2023</v>
      </c>
      <c r="U4" s="10">
        <v>53.557221429999998</v>
      </c>
      <c r="V4" s="10">
        <v>65.148888470000003</v>
      </c>
      <c r="W4" s="10">
        <v>44.704045000000001</v>
      </c>
      <c r="X4" s="10">
        <v>55.684449620000002</v>
      </c>
      <c r="Y4" s="10">
        <v>51.560964570000003</v>
      </c>
      <c r="Z4" s="10">
        <v>52.322102180000002</v>
      </c>
      <c r="AA4" s="161"/>
      <c r="AB4" s="161"/>
      <c r="AC4" s="161"/>
      <c r="AD4" s="161"/>
      <c r="AE4" s="161"/>
      <c r="AF4" s="161"/>
      <c r="AG4" s="161"/>
    </row>
    <row xmlns:x14ac="http://schemas.microsoft.com/office/spreadsheetml/2009/9/ac" r="5" ht="15.75" x14ac:dyDescent="0.25">
      <c r="A5" s="162" t="s">
        <v>35</v>
      </c>
      <c r="B5" s="10">
        <v>2023</v>
      </c>
      <c r="C5" s="10">
        <v>3.7113740329999998</v>
      </c>
      <c r="D5" s="10">
        <v>8.7591244059999998</v>
      </c>
      <c r="E5" s="10">
        <v>10.22605684</v>
      </c>
      <c r="F5" s="10">
        <v>12.34676485</v>
      </c>
      <c r="G5" s="10">
        <v>11.50983441</v>
      </c>
      <c r="H5" s="10">
        <v>16.292443939999998</v>
      </c>
      <c r="I5" s="164"/>
      <c r="J5" s="162" t="s">
        <v>35</v>
      </c>
      <c r="K5" s="10">
        <v>2023</v>
      </c>
      <c r="L5" s="10">
        <v>23.937759920000001</v>
      </c>
      <c r="M5" s="10">
        <v>18.069655940000001</v>
      </c>
      <c r="N5" s="10">
        <v>16.73424657</v>
      </c>
      <c r="O5" s="10">
        <v>21.005699270000001</v>
      </c>
      <c r="P5" s="10">
        <v>20.679456500000001</v>
      </c>
      <c r="Q5" s="10">
        <v>19.256931990000002</v>
      </c>
      <c r="R5" s="161"/>
      <c r="S5" s="162" t="s">
        <v>35</v>
      </c>
      <c r="T5" s="10">
        <v>2023</v>
      </c>
      <c r="U5" s="10">
        <v>8.146839366</v>
      </c>
      <c r="V5" s="10">
        <v>6.1777112550000002</v>
      </c>
      <c r="W5" s="10">
        <v>9.5686967200000002</v>
      </c>
      <c r="X5" s="10">
        <v>7.4909381369999997</v>
      </c>
      <c r="Y5" s="10">
        <v>8.8001117939999993</v>
      </c>
      <c r="Z5" s="10">
        <v>8.4640247520000003</v>
      </c>
      <c r="AA5" s="161"/>
      <c r="AB5" s="161"/>
      <c r="AC5" s="161"/>
      <c r="AD5" s="161"/>
      <c r="AE5" s="161"/>
      <c r="AF5" s="161"/>
      <c r="AG5" s="161"/>
    </row>
    <row xmlns:x14ac="http://schemas.microsoft.com/office/spreadsheetml/2009/9/ac" r="6" s="157" customFormat="true" ht="15.75" x14ac:dyDescent="0.25">
      <c r="A6" s="162" t="s">
        <v>36</v>
      </c>
      <c r="B6" s="10">
        <v>2023</v>
      </c>
      <c r="C6" s="10">
        <v>17.810063629999998</v>
      </c>
      <c r="D6" s="10">
        <v>6.6339355940000004</v>
      </c>
      <c r="E6" s="10">
        <v>16.506013159999998</v>
      </c>
      <c r="F6" s="10">
        <v>9.0375598579999998</v>
      </c>
      <c r="G6" s="10">
        <v>10.928631449999999</v>
      </c>
      <c r="H6" s="10">
        <v>4.2197231679999998</v>
      </c>
      <c r="I6" s="164"/>
      <c r="J6" s="162" t="s">
        <v>36</v>
      </c>
      <c r="K6" s="10">
        <v>2023</v>
      </c>
      <c r="L6" s="10">
        <v>17.329492890000001</v>
      </c>
      <c r="M6" s="10">
        <v>10.271681299999999</v>
      </c>
      <c r="N6" s="10">
        <v>25.923904199999999</v>
      </c>
      <c r="O6" s="10">
        <v>14.98171816</v>
      </c>
      <c r="P6" s="10">
        <v>17.086059259999999</v>
      </c>
      <c r="Q6" s="10">
        <v>15.89384577</v>
      </c>
      <c r="R6" s="160"/>
      <c r="S6" s="162" t="s">
        <v>36</v>
      </c>
      <c r="T6" s="10">
        <v>2023</v>
      </c>
      <c r="U6" s="10">
        <v>38.295939199999999</v>
      </c>
      <c r="V6" s="10">
        <v>28.673400269999998</v>
      </c>
      <c r="W6" s="10">
        <v>45.727258280000001</v>
      </c>
      <c r="X6" s="10">
        <v>36.82461224</v>
      </c>
      <c r="Y6" s="10">
        <v>39.638923630000001</v>
      </c>
      <c r="Z6" s="10">
        <v>39.213873059999997</v>
      </c>
      <c r="AA6" s="161"/>
      <c r="AB6" s="161"/>
      <c r="AC6" s="161"/>
      <c r="AD6" s="161"/>
      <c r="AE6" s="161"/>
      <c r="AF6" s="161"/>
      <c r="AG6" s="161"/>
    </row>
    <row xmlns:x14ac="http://schemas.microsoft.com/office/spreadsheetml/2009/9/ac" r="7" s="157" customFormat="true" ht="15.75" x14ac:dyDescent="0.25">
      <c r="A7" s="166" t="s">
        <v>238</v>
      </c>
      <c r="B7" s="10">
        <v>2023</v>
      </c>
      <c r="C7" s="10">
        <v>0</v>
      </c>
      <c r="D7" s="10">
        <v>0</v>
      </c>
      <c r="E7" s="10">
        <v>0</v>
      </c>
      <c r="F7" s="10">
        <v>0</v>
      </c>
      <c r="G7" s="10">
        <v>0</v>
      </c>
      <c r="H7" s="10">
        <v>0</v>
      </c>
      <c r="I7" s="161"/>
      <c r="J7" s="166" t="s">
        <v>238</v>
      </c>
      <c r="K7" s="10">
        <v>2023</v>
      </c>
      <c r="L7" s="10">
        <v>0</v>
      </c>
      <c r="M7" s="10">
        <v>0</v>
      </c>
      <c r="N7" s="10">
        <v>0</v>
      </c>
      <c r="O7" s="10">
        <v>0</v>
      </c>
      <c r="P7" s="10">
        <v>0</v>
      </c>
      <c r="Q7" s="10">
        <v>0</v>
      </c>
      <c r="R7" s="161"/>
      <c r="S7" s="166" t="s">
        <v>238</v>
      </c>
      <c r="T7" s="10">
        <v>2023</v>
      </c>
      <c r="U7" s="10">
        <v>0</v>
      </c>
      <c r="V7" s="10">
        <v>0</v>
      </c>
      <c r="W7" s="10">
        <v>0</v>
      </c>
      <c r="X7" s="10">
        <v>0</v>
      </c>
      <c r="Y7" s="10">
        <v>0</v>
      </c>
      <c r="Z7" s="10">
        <v>0</v>
      </c>
      <c r="AA7" s="167"/>
    </row>
    <row xmlns:x14ac="http://schemas.microsoft.com/office/spreadsheetml/2009/9/ac" r="8" s="157" customFormat="true" ht="15.75" x14ac:dyDescent="0.25">
      <c r="A8" s="168"/>
      <c r="B8" s="169"/>
      <c r="H8" s="167"/>
      <c r="I8" s="167"/>
      <c r="J8" s="167"/>
      <c r="K8" s="167"/>
      <c r="L8" s="167"/>
      <c r="M8" s="167"/>
      <c r="N8" s="167"/>
      <c r="O8" s="167"/>
      <c r="P8" s="167"/>
      <c r="Q8" s="167"/>
      <c r="R8" s="167"/>
      <c r="S8" s="167"/>
      <c r="T8" s="167"/>
      <c r="U8" s="167"/>
      <c r="V8" s="167"/>
      <c r="W8" s="167"/>
      <c r="X8" s="167"/>
      <c r="Y8" s="167"/>
      <c r="Z8" s="167"/>
      <c r="AA8" s="167"/>
    </row>
    <row xmlns:x14ac="http://schemas.microsoft.com/office/spreadsheetml/2009/9/ac" r="9" s="157" customFormat="true" ht="15.75" x14ac:dyDescent="0.25">
      <c r="A9" s="168"/>
      <c r="B9" s="169"/>
      <c r="H9" s="167"/>
      <c r="I9" s="167"/>
      <c r="J9" s="167"/>
      <c r="K9" s="167"/>
      <c r="L9" s="167"/>
      <c r="M9" s="167"/>
      <c r="N9" s="167"/>
      <c r="O9" s="167"/>
      <c r="P9" s="167"/>
      <c r="Q9" s="167"/>
      <c r="R9" s="167"/>
      <c r="S9" s="167"/>
      <c r="T9" s="167"/>
      <c r="U9" s="167"/>
      <c r="V9" s="167"/>
      <c r="W9" s="167"/>
      <c r="X9" s="167"/>
      <c r="Y9" s="167"/>
      <c r="Z9" s="167"/>
      <c r="AA9" s="167"/>
    </row>
    <row xmlns:x14ac="http://schemas.microsoft.com/office/spreadsheetml/2009/9/ac" r="10" s="157" customFormat="true" ht="15.75" x14ac:dyDescent="0.25">
      <c r="A10" s="170"/>
      <c r="B10" s="169"/>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row>
    <row xmlns:x14ac="http://schemas.microsoft.com/office/spreadsheetml/2009/9/ac" r="11" ht="15.75" x14ac:dyDescent="0.25">
      <c r="A11" s="171"/>
      <c r="B11" s="172"/>
      <c r="C11" s="167"/>
      <c r="D11" s="167"/>
      <c r="E11" s="167"/>
      <c r="F11" s="167"/>
      <c r="G11" s="167"/>
      <c r="H11" s="167"/>
      <c r="I11" s="167"/>
      <c r="J11" s="167"/>
      <c r="K11" s="167"/>
      <c r="L11" s="167"/>
      <c r="M11" s="167"/>
      <c r="N11" s="167"/>
      <c r="O11" s="167"/>
      <c r="P11" s="167"/>
      <c r="Q11" s="167"/>
    </row>
    <row xmlns:x14ac="http://schemas.microsoft.com/office/spreadsheetml/2009/9/ac" r="12" ht="15.75" x14ac:dyDescent="0.25">
      <c r="A12" s="173" t="s">
        <v>49</v>
      </c>
      <c r="B12" s="174"/>
      <c r="C12" s="175"/>
      <c r="D12" s="175"/>
      <c r="E12" s="175"/>
      <c r="F12" s="175"/>
      <c r="G12" s="175"/>
      <c r="H12" s="175"/>
      <c r="I12" s="175"/>
      <c r="J12" s="175"/>
      <c r="K12" s="175"/>
      <c r="L12" s="175"/>
      <c r="M12" s="175"/>
      <c r="N12" s="175"/>
      <c r="O12" s="175"/>
      <c r="P12" s="175"/>
      <c r="Q12" s="175"/>
      <c r="R12" s="176"/>
      <c r="S12" s="176"/>
      <c r="T12" s="176"/>
      <c r="U12" s="176"/>
      <c r="V12" s="176"/>
    </row>
    <row xmlns:x14ac="http://schemas.microsoft.com/office/spreadsheetml/2009/9/ac" r="13" s="179" customFormat="true" x14ac:dyDescent="0.2">
      <c r="A13" s="177" t="s">
        <v>50</v>
      </c>
      <c r="B13" s="178" t="s">
        <v>41</v>
      </c>
      <c r="C13" s="177" t="s">
        <v>89</v>
      </c>
      <c r="D13" s="177" t="s">
        <v>51</v>
      </c>
      <c r="E13" s="177" t="s">
        <v>195</v>
      </c>
      <c r="F13" s="177" t="s">
        <v>90</v>
      </c>
      <c r="G13" s="177" t="s">
        <v>91</v>
      </c>
      <c r="H13" s="177" t="s">
        <v>92</v>
      </c>
      <c r="I13" s="177" t="s">
        <v>93</v>
      </c>
      <c r="J13" s="177" t="s">
        <v>235</v>
      </c>
      <c r="K13" s="177" t="s">
        <v>196</v>
      </c>
      <c r="L13" s="177" t="s">
        <v>94</v>
      </c>
      <c r="M13" s="177" t="s">
        <v>95</v>
      </c>
      <c r="N13" s="177" t="s">
        <v>96</v>
      </c>
      <c r="O13" s="179" t="s">
        <v>97</v>
      </c>
      <c r="P13" s="179" t="s">
        <v>236</v>
      </c>
      <c r="Q13" s="177" t="s">
        <v>123</v>
      </c>
      <c r="R13" s="177" t="s">
        <v>158</v>
      </c>
      <c r="S13" s="180" t="s">
        <v>98</v>
      </c>
      <c r="T13" s="181" t="s">
        <v>99</v>
      </c>
      <c r="U13" s="181" t="s">
        <v>100</v>
      </c>
      <c r="V13" s="181" t="s">
        <v>237</v>
      </c>
    </row>
    <row xmlns:x14ac="http://schemas.microsoft.com/office/spreadsheetml/2009/9/ac" r="14" s="184" customFormat="true" ht="12" x14ac:dyDescent="0.2">
      <c r="A14" s="182" t="s">
        <v>159</v>
      </c>
      <c r="B14" s="10">
        <v>2000</v>
      </c>
      <c r="C14" s="183" t="s">
        <v>7</v>
      </c>
      <c r="D14" s="10">
        <v>7725160</v>
      </c>
      <c r="E14" s="10">
        <v>45.160889039844278</v>
      </c>
      <c r="F14" s="10"/>
      <c r="G14" s="10"/>
      <c r="H14" s="10"/>
      <c r="I14" s="10"/>
      <c r="J14" s="10">
        <v>100</v>
      </c>
      <c r="K14" s="10">
        <v>47.01965135312048</v>
      </c>
      <c r="L14" s="10"/>
      <c r="M14" s="10"/>
      <c r="N14" s="10"/>
      <c r="O14" s="10"/>
      <c r="P14" s="10">
        <v>100</v>
      </c>
      <c r="Q14" s="10"/>
      <c r="R14" s="10"/>
      <c r="S14" s="10"/>
      <c r="T14" s="10"/>
      <c r="U14" s="10"/>
      <c r="V14" s="10">
        <v>100</v>
      </c>
    </row>
    <row xmlns:x14ac="http://schemas.microsoft.com/office/spreadsheetml/2009/9/ac" r="15" s="184" customFormat="true" ht="12" x14ac:dyDescent="0.2">
      <c r="A15" s="182" t="s">
        <v>159</v>
      </c>
      <c r="B15" s="10">
        <v>2001</v>
      </c>
      <c r="C15" s="183" t="s">
        <v>7</v>
      </c>
      <c r="D15" s="10">
        <v>7816323</v>
      </c>
      <c r="E15" s="10">
        <v>46.770847619275628</v>
      </c>
      <c r="F15" s="10"/>
      <c r="G15" s="10"/>
      <c r="H15" s="10"/>
      <c r="I15" s="10"/>
      <c r="J15" s="10">
        <v>100</v>
      </c>
      <c r="K15" s="10">
        <v>48.683725989913</v>
      </c>
      <c r="L15" s="10"/>
      <c r="M15" s="10"/>
      <c r="N15" s="10"/>
      <c r="O15" s="10"/>
      <c r="P15" s="10">
        <v>100</v>
      </c>
      <c r="Q15" s="10"/>
      <c r="R15" s="10"/>
      <c r="S15" s="10"/>
      <c r="T15" s="10"/>
      <c r="U15" s="10"/>
      <c r="V15" s="10">
        <v>100</v>
      </c>
    </row>
    <row xmlns:x14ac="http://schemas.microsoft.com/office/spreadsheetml/2009/9/ac" r="16" s="184" customFormat="true" ht="12" x14ac:dyDescent="0.2">
      <c r="A16" s="182" t="s">
        <v>159</v>
      </c>
      <c r="B16" s="10">
        <v>2002</v>
      </c>
      <c r="C16" s="183" t="s">
        <v>7</v>
      </c>
      <c r="D16" s="10">
        <v>7905651</v>
      </c>
      <c r="E16" s="10">
        <v>48.380806198706978</v>
      </c>
      <c r="F16" s="10"/>
      <c r="G16" s="10"/>
      <c r="H16" s="10"/>
      <c r="I16" s="10"/>
      <c r="J16" s="10">
        <v>100</v>
      </c>
      <c r="K16" s="10">
        <v>50.347800626705073</v>
      </c>
      <c r="L16" s="10"/>
      <c r="M16" s="10"/>
      <c r="N16" s="10"/>
      <c r="O16" s="10"/>
      <c r="P16" s="10">
        <v>100</v>
      </c>
      <c r="Q16" s="10"/>
      <c r="R16" s="10"/>
      <c r="S16" s="10"/>
      <c r="T16" s="10"/>
      <c r="U16" s="10"/>
      <c r="V16" s="10">
        <v>100</v>
      </c>
    </row>
    <row xmlns:x14ac="http://schemas.microsoft.com/office/spreadsheetml/2009/9/ac" r="17" s="184" customFormat="true" ht="12" x14ac:dyDescent="0.2">
      <c r="A17" s="182" t="s">
        <v>159</v>
      </c>
      <c r="B17" s="10">
        <v>2003</v>
      </c>
      <c r="C17" s="183" t="s">
        <v>7</v>
      </c>
      <c r="D17" s="10">
        <v>7990366</v>
      </c>
      <c r="E17" s="10">
        <v>49.990764778138782</v>
      </c>
      <c r="F17" s="10"/>
      <c r="G17" s="10"/>
      <c r="H17" s="10"/>
      <c r="I17" s="10"/>
      <c r="J17" s="10">
        <v>100</v>
      </c>
      <c r="K17" s="10">
        <v>52.011875263497593</v>
      </c>
      <c r="L17" s="10"/>
      <c r="M17" s="10"/>
      <c r="N17" s="10"/>
      <c r="O17" s="10"/>
      <c r="P17" s="10">
        <v>100</v>
      </c>
      <c r="Q17" s="10"/>
      <c r="R17" s="10"/>
      <c r="S17" s="10"/>
      <c r="T17" s="10"/>
      <c r="U17" s="10"/>
      <c r="V17" s="10">
        <v>100</v>
      </c>
    </row>
    <row xmlns:x14ac="http://schemas.microsoft.com/office/spreadsheetml/2009/9/ac" r="18" s="184" customFormat="true" ht="12" x14ac:dyDescent="0.2">
      <c r="A18" s="182" t="s">
        <v>159</v>
      </c>
      <c r="B18" s="10">
        <v>2004</v>
      </c>
      <c r="C18" s="183" t="s">
        <v>7</v>
      </c>
      <c r="D18" s="10">
        <v>8103270</v>
      </c>
      <c r="E18" s="10">
        <v>51.600723357570132</v>
      </c>
      <c r="F18" s="10"/>
      <c r="G18" s="10"/>
      <c r="H18" s="10"/>
      <c r="I18" s="10"/>
      <c r="J18" s="10">
        <v>100</v>
      </c>
      <c r="K18" s="10">
        <v>53.675949900289652</v>
      </c>
      <c r="L18" s="10"/>
      <c r="M18" s="10"/>
      <c r="N18" s="10"/>
      <c r="O18" s="10"/>
      <c r="P18" s="10">
        <v>100</v>
      </c>
      <c r="Q18" s="10"/>
      <c r="R18" s="10"/>
      <c r="S18" s="10"/>
      <c r="T18" s="10"/>
      <c r="U18" s="10"/>
      <c r="V18" s="10">
        <v>100</v>
      </c>
    </row>
    <row xmlns:x14ac="http://schemas.microsoft.com/office/spreadsheetml/2009/9/ac" r="19" s="184" customFormat="true" ht="12" x14ac:dyDescent="0.2">
      <c r="A19" s="182" t="s">
        <v>159</v>
      </c>
      <c r="B19" s="10">
        <v>2005</v>
      </c>
      <c r="C19" s="183" t="s">
        <v>7</v>
      </c>
      <c r="D19" s="10">
        <v>8233865</v>
      </c>
      <c r="E19" s="10">
        <v>53.210681937001482</v>
      </c>
      <c r="F19" s="10"/>
      <c r="G19" s="10"/>
      <c r="H19" s="10"/>
      <c r="I19" s="10"/>
      <c r="J19" s="10">
        <v>100</v>
      </c>
      <c r="K19" s="10">
        <v>55.340024537082172</v>
      </c>
      <c r="L19" s="10"/>
      <c r="M19" s="10"/>
      <c r="N19" s="10"/>
      <c r="O19" s="10"/>
      <c r="P19" s="10">
        <v>100</v>
      </c>
      <c r="Q19" s="10"/>
      <c r="R19" s="10"/>
      <c r="S19" s="10"/>
      <c r="T19" s="10"/>
      <c r="U19" s="10"/>
      <c r="V19" s="10">
        <v>100</v>
      </c>
    </row>
    <row xmlns:x14ac="http://schemas.microsoft.com/office/spreadsheetml/2009/9/ac" r="20" s="184" customFormat="true" ht="12" x14ac:dyDescent="0.2">
      <c r="A20" s="182" t="s">
        <v>159</v>
      </c>
      <c r="B20" s="10">
        <v>2006</v>
      </c>
      <c r="C20" s="183" t="s">
        <v>7</v>
      </c>
      <c r="D20" s="10">
        <v>8369265</v>
      </c>
      <c r="E20" s="10">
        <v>54.820640516432832</v>
      </c>
      <c r="F20" s="10"/>
      <c r="G20" s="10"/>
      <c r="H20" s="10"/>
      <c r="I20" s="10"/>
      <c r="J20" s="10">
        <v>100</v>
      </c>
      <c r="K20" s="10">
        <v>57.004099173874238</v>
      </c>
      <c r="L20" s="10"/>
      <c r="M20" s="10"/>
      <c r="N20" s="10"/>
      <c r="O20" s="10"/>
      <c r="P20" s="10">
        <v>100</v>
      </c>
      <c r="Q20" s="10"/>
      <c r="R20" s="10"/>
      <c r="S20" s="10"/>
      <c r="T20" s="10"/>
      <c r="U20" s="10"/>
      <c r="V20" s="10">
        <v>100</v>
      </c>
    </row>
    <row xmlns:x14ac="http://schemas.microsoft.com/office/spreadsheetml/2009/9/ac" r="21" s="184" customFormat="true" ht="12" x14ac:dyDescent="0.2">
      <c r="A21" s="182" t="s">
        <v>159</v>
      </c>
      <c r="B21" s="10">
        <v>2007</v>
      </c>
      <c r="C21" s="183" t="s">
        <v>7</v>
      </c>
      <c r="D21" s="10">
        <v>8512729</v>
      </c>
      <c r="E21" s="10">
        <v>56.430599095864643</v>
      </c>
      <c r="F21" s="10"/>
      <c r="G21" s="10"/>
      <c r="H21" s="10"/>
      <c r="I21" s="10"/>
      <c r="J21" s="10">
        <v>100</v>
      </c>
      <c r="K21" s="10">
        <v>58.668173810666758</v>
      </c>
      <c r="L21" s="10"/>
      <c r="M21" s="10"/>
      <c r="N21" s="10"/>
      <c r="O21" s="10"/>
      <c r="P21" s="10">
        <v>100</v>
      </c>
      <c r="Q21" s="10"/>
      <c r="R21" s="10"/>
      <c r="S21" s="10"/>
      <c r="T21" s="10"/>
      <c r="U21" s="10"/>
      <c r="V21" s="10">
        <v>100</v>
      </c>
    </row>
    <row xmlns:x14ac="http://schemas.microsoft.com/office/spreadsheetml/2009/9/ac" r="22" s="184" customFormat="true" ht="12" x14ac:dyDescent="0.2">
      <c r="A22" s="182" t="s">
        <v>159</v>
      </c>
      <c r="B22" s="10">
        <v>2008</v>
      </c>
      <c r="C22" s="183" t="s">
        <v>7</v>
      </c>
      <c r="D22" s="10">
        <v>8664765</v>
      </c>
      <c r="E22" s="10">
        <v>58.040557675295993</v>
      </c>
      <c r="F22" s="10"/>
      <c r="G22" s="10"/>
      <c r="H22" s="10"/>
      <c r="I22" s="10"/>
      <c r="J22" s="10">
        <v>100</v>
      </c>
      <c r="K22" s="10">
        <v>60.332248447458817</v>
      </c>
      <c r="L22" s="10"/>
      <c r="M22" s="10"/>
      <c r="N22" s="10"/>
      <c r="O22" s="10"/>
      <c r="P22" s="10">
        <v>100</v>
      </c>
      <c r="Q22" s="10"/>
      <c r="R22" s="10"/>
      <c r="S22" s="10"/>
      <c r="T22" s="10"/>
      <c r="U22" s="10"/>
      <c r="V22" s="10">
        <v>100</v>
      </c>
    </row>
    <row xmlns:x14ac="http://schemas.microsoft.com/office/spreadsheetml/2009/9/ac" r="23" s="184" customFormat="true" ht="12" x14ac:dyDescent="0.2">
      <c r="A23" s="182" t="s">
        <v>159</v>
      </c>
      <c r="B23" s="10">
        <v>2009</v>
      </c>
      <c r="C23" s="183" t="s">
        <v>7</v>
      </c>
      <c r="D23" s="10">
        <v>8823756</v>
      </c>
      <c r="E23" s="10">
        <v>59.650516254727343</v>
      </c>
      <c r="F23" s="10"/>
      <c r="G23" s="10"/>
      <c r="H23" s="10"/>
      <c r="I23" s="10"/>
      <c r="J23" s="10">
        <v>100</v>
      </c>
      <c r="K23" s="10">
        <v>61.996323084251337</v>
      </c>
      <c r="L23" s="10"/>
      <c r="M23" s="10"/>
      <c r="N23" s="10"/>
      <c r="O23" s="10"/>
      <c r="P23" s="10">
        <v>100</v>
      </c>
      <c r="Q23" s="10"/>
      <c r="R23" s="10"/>
      <c r="S23" s="10"/>
      <c r="T23" s="10"/>
      <c r="U23" s="10"/>
      <c r="V23" s="10">
        <v>100</v>
      </c>
    </row>
    <row xmlns:x14ac="http://schemas.microsoft.com/office/spreadsheetml/2009/9/ac" r="24" s="184" customFormat="true" ht="12" x14ac:dyDescent="0.2">
      <c r="A24" s="182" t="s">
        <v>159</v>
      </c>
      <c r="B24" s="10">
        <v>2010</v>
      </c>
      <c r="C24" s="183" t="s">
        <v>7</v>
      </c>
      <c r="D24" s="10">
        <v>9003116</v>
      </c>
      <c r="E24" s="10">
        <v>61.260474834158693</v>
      </c>
      <c r="F24" s="10"/>
      <c r="G24" s="10"/>
      <c r="H24" s="10"/>
      <c r="I24" s="10"/>
      <c r="J24" s="10">
        <v>100</v>
      </c>
      <c r="K24" s="10">
        <v>63.66039772104341</v>
      </c>
      <c r="L24" s="10"/>
      <c r="M24" s="10"/>
      <c r="N24" s="10"/>
      <c r="O24" s="10"/>
      <c r="P24" s="10">
        <v>100</v>
      </c>
      <c r="Q24" s="10"/>
      <c r="R24" s="10"/>
      <c r="S24" s="10"/>
      <c r="T24" s="10"/>
      <c r="U24" s="10"/>
      <c r="V24" s="10">
        <v>100</v>
      </c>
    </row>
    <row xmlns:x14ac="http://schemas.microsoft.com/office/spreadsheetml/2009/9/ac" r="25" s="184" customFormat="true" ht="12" x14ac:dyDescent="0.2">
      <c r="A25" s="182" t="s">
        <v>159</v>
      </c>
      <c r="B25" s="10">
        <v>2011</v>
      </c>
      <c r="C25" s="183" t="s">
        <v>7</v>
      </c>
      <c r="D25" s="10">
        <v>9177498</v>
      </c>
      <c r="E25" s="10">
        <v>62.87043341359049</v>
      </c>
      <c r="F25" s="10"/>
      <c r="G25" s="10"/>
      <c r="H25" s="10"/>
      <c r="I25" s="10"/>
      <c r="J25" s="10">
        <v>100</v>
      </c>
      <c r="K25" s="10">
        <v>65.32447235783593</v>
      </c>
      <c r="L25" s="10"/>
      <c r="M25" s="10"/>
      <c r="N25" s="10"/>
      <c r="O25" s="10"/>
      <c r="P25" s="10">
        <v>100</v>
      </c>
      <c r="Q25" s="10"/>
      <c r="R25" s="10"/>
      <c r="S25" s="10"/>
      <c r="T25" s="10"/>
      <c r="U25" s="10"/>
      <c r="V25" s="10">
        <v>100</v>
      </c>
    </row>
    <row xmlns:x14ac="http://schemas.microsoft.com/office/spreadsheetml/2009/9/ac" r="26" s="184" customFormat="true" ht="12" x14ac:dyDescent="0.2">
      <c r="A26" s="182" t="s">
        <v>159</v>
      </c>
      <c r="B26" s="10">
        <v>2012</v>
      </c>
      <c r="C26" s="183" t="s">
        <v>7</v>
      </c>
      <c r="D26" s="10">
        <v>9358804</v>
      </c>
      <c r="E26" s="10">
        <v>64.48039199302184</v>
      </c>
      <c r="F26" s="10"/>
      <c r="G26" s="10"/>
      <c r="H26" s="10"/>
      <c r="I26" s="10"/>
      <c r="J26" s="10">
        <v>100</v>
      </c>
      <c r="K26" s="10">
        <v>66.988546994627995</v>
      </c>
      <c r="L26" s="10"/>
      <c r="M26" s="10"/>
      <c r="N26" s="10"/>
      <c r="O26" s="10"/>
      <c r="P26" s="10">
        <v>100</v>
      </c>
      <c r="Q26" s="10"/>
      <c r="R26" s="10"/>
      <c r="S26" s="10"/>
      <c r="T26" s="10"/>
      <c r="U26" s="10"/>
      <c r="V26" s="10">
        <v>100</v>
      </c>
    </row>
    <row xmlns:x14ac="http://schemas.microsoft.com/office/spreadsheetml/2009/9/ac" r="27" s="184" customFormat="true" ht="12" x14ac:dyDescent="0.2">
      <c r="A27" s="182" t="s">
        <v>159</v>
      </c>
      <c r="B27" s="10">
        <v>2013</v>
      </c>
      <c r="C27" s="183" t="s">
        <v>7</v>
      </c>
      <c r="D27" s="10">
        <v>9019228</v>
      </c>
      <c r="E27" s="10">
        <v>66.09035057245319</v>
      </c>
      <c r="F27" s="10">
        <v>66.09035057245319</v>
      </c>
      <c r="G27" s="10">
        <v>66.09035057245319</v>
      </c>
      <c r="H27" s="10">
        <v>0</v>
      </c>
      <c r="I27" s="10">
        <v>33.90964942754681</v>
      </c>
      <c r="J27" s="10">
        <v>0</v>
      </c>
      <c r="K27" s="10">
        <v>68.652621631420061</v>
      </c>
      <c r="L27" s="10">
        <v>68.652621631420061</v>
      </c>
      <c r="M27" s="10">
        <v>58.732747187165216</v>
      </c>
      <c r="N27" s="10">
        <v>9.9198744442548445</v>
      </c>
      <c r="O27" s="10">
        <v>31.347378368579939</v>
      </c>
      <c r="P27" s="10">
        <v>0</v>
      </c>
      <c r="Q27" s="10"/>
      <c r="R27" s="10"/>
      <c r="S27" s="10"/>
      <c r="T27" s="10"/>
      <c r="U27" s="10"/>
      <c r="V27" s="10">
        <v>100</v>
      </c>
    </row>
    <row xmlns:x14ac="http://schemas.microsoft.com/office/spreadsheetml/2009/9/ac" r="28" s="184" customFormat="true" ht="12" x14ac:dyDescent="0.2">
      <c r="A28" s="182" t="s">
        <v>159</v>
      </c>
      <c r="B28" s="10">
        <v>2014</v>
      </c>
      <c r="C28" s="183" t="s">
        <v>7</v>
      </c>
      <c r="D28" s="10">
        <v>9224035</v>
      </c>
      <c r="E28" s="10">
        <v>67.700309151884539</v>
      </c>
      <c r="F28" s="10">
        <v>67.700309151884539</v>
      </c>
      <c r="G28" s="10">
        <v>67.700309151884539</v>
      </c>
      <c r="H28" s="10">
        <v>0</v>
      </c>
      <c r="I28" s="10">
        <v>32.299690848115461</v>
      </c>
      <c r="J28" s="10">
        <v>0</v>
      </c>
      <c r="K28" s="10">
        <v>70.316696268212581</v>
      </c>
      <c r="L28" s="10">
        <v>70.316696268212581</v>
      </c>
      <c r="M28" s="10">
        <v>58.732747187165216</v>
      </c>
      <c r="N28" s="10">
        <v>11.58394908104736</v>
      </c>
      <c r="O28" s="10">
        <v>29.683303731787419</v>
      </c>
      <c r="P28" s="10">
        <v>0</v>
      </c>
      <c r="Q28" s="10"/>
      <c r="R28" s="10"/>
      <c r="S28" s="10"/>
      <c r="T28" s="10"/>
      <c r="U28" s="10"/>
      <c r="V28" s="10">
        <v>100</v>
      </c>
    </row>
    <row xmlns:x14ac="http://schemas.microsoft.com/office/spreadsheetml/2009/9/ac" r="29" s="184" customFormat="true" ht="12" x14ac:dyDescent="0.2">
      <c r="A29" s="182" t="s">
        <v>159</v>
      </c>
      <c r="B29" s="10">
        <v>2015</v>
      </c>
      <c r="C29" s="183" t="s">
        <v>7</v>
      </c>
      <c r="D29" s="10">
        <v>9448666</v>
      </c>
      <c r="E29" s="10">
        <v>69.310267731316344</v>
      </c>
      <c r="F29" s="10">
        <v>69.310267731316344</v>
      </c>
      <c r="G29" s="10">
        <v>69.310267731316344</v>
      </c>
      <c r="H29" s="10">
        <v>0</v>
      </c>
      <c r="I29" s="10">
        <v>30.68973226868366</v>
      </c>
      <c r="J29" s="10">
        <v>0</v>
      </c>
      <c r="K29" s="10">
        <v>71.980770905004647</v>
      </c>
      <c r="L29" s="10">
        <v>71.980770905004647</v>
      </c>
      <c r="M29" s="10">
        <v>58.732747187165216</v>
      </c>
      <c r="N29" s="10">
        <v>13.24802371783943</v>
      </c>
      <c r="O29" s="10">
        <v>28.01922909499535</v>
      </c>
      <c r="P29" s="10">
        <v>0</v>
      </c>
      <c r="Q29" s="10">
        <v>66.278760000000005</v>
      </c>
      <c r="R29" s="10">
        <v>61.704060799403997</v>
      </c>
      <c r="S29" s="10">
        <v>53.557221433476009</v>
      </c>
      <c r="T29" s="10">
        <v>8.1468393659279883</v>
      </c>
      <c r="U29" s="10">
        <v>38.295939200596003</v>
      </c>
      <c r="V29" s="10">
        <v>0</v>
      </c>
    </row>
    <row xmlns:x14ac="http://schemas.microsoft.com/office/spreadsheetml/2009/9/ac" r="30" s="184" customFormat="true" ht="12" x14ac:dyDescent="0.2">
      <c r="A30" s="182" t="s">
        <v>159</v>
      </c>
      <c r="B30" s="10">
        <v>2016</v>
      </c>
      <c r="C30" s="183" t="s">
        <v>7</v>
      </c>
      <c r="D30" s="10">
        <v>9680036</v>
      </c>
      <c r="E30" s="10">
        <v>70.920226310747694</v>
      </c>
      <c r="F30" s="10">
        <v>70.920226310747694</v>
      </c>
      <c r="G30" s="10">
        <v>70.920226310747694</v>
      </c>
      <c r="H30" s="10">
        <v>0</v>
      </c>
      <c r="I30" s="10">
        <v>29.07977368925231</v>
      </c>
      <c r="J30" s="10">
        <v>0</v>
      </c>
      <c r="K30" s="10">
        <v>73.644845541797167</v>
      </c>
      <c r="L30" s="10">
        <v>73.644845541797167</v>
      </c>
      <c r="M30" s="10">
        <v>58.732747187165216</v>
      </c>
      <c r="N30" s="10">
        <v>14.912098354631951</v>
      </c>
      <c r="O30" s="10">
        <v>26.355154458202829</v>
      </c>
      <c r="P30" s="10">
        <v>0</v>
      </c>
      <c r="Q30" s="10">
        <v>66.278760000000005</v>
      </c>
      <c r="R30" s="10">
        <v>61.704060799403997</v>
      </c>
      <c r="S30" s="10">
        <v>53.557221433476009</v>
      </c>
      <c r="T30" s="10">
        <v>8.1468393659279883</v>
      </c>
      <c r="U30" s="10">
        <v>38.295939200596003</v>
      </c>
      <c r="V30" s="10">
        <v>0</v>
      </c>
    </row>
    <row xmlns:x14ac="http://schemas.microsoft.com/office/spreadsheetml/2009/9/ac" r="31" s="184" customFormat="true" ht="12" x14ac:dyDescent="0.2">
      <c r="A31" s="182" t="s">
        <v>159</v>
      </c>
      <c r="B31" s="10">
        <v>2017</v>
      </c>
      <c r="C31" s="183" t="s">
        <v>7</v>
      </c>
      <c r="D31" s="10">
        <v>9919302</v>
      </c>
      <c r="E31" s="10">
        <v>72.530184890179044</v>
      </c>
      <c r="F31" s="10">
        <v>72.530184890179044</v>
      </c>
      <c r="G31" s="10">
        <v>72.530184890179044</v>
      </c>
      <c r="H31" s="10">
        <v>0</v>
      </c>
      <c r="I31" s="10">
        <v>27.46981510982096</v>
      </c>
      <c r="J31" s="10">
        <v>0</v>
      </c>
      <c r="K31" s="10">
        <v>75.308920178589233</v>
      </c>
      <c r="L31" s="10">
        <v>75.308920178589233</v>
      </c>
      <c r="M31" s="10">
        <v>58.732747187165216</v>
      </c>
      <c r="N31" s="10">
        <v>16.57617299142402</v>
      </c>
      <c r="O31" s="10">
        <v>24.691079821410771</v>
      </c>
      <c r="P31" s="10">
        <v>0</v>
      </c>
      <c r="Q31" s="10">
        <v>66.278760000000005</v>
      </c>
      <c r="R31" s="10">
        <v>61.704060799403997</v>
      </c>
      <c r="S31" s="10">
        <v>53.557221433476009</v>
      </c>
      <c r="T31" s="10">
        <v>8.1468393659279883</v>
      </c>
      <c r="U31" s="10">
        <v>38.295939200596003</v>
      </c>
      <c r="V31" s="10">
        <v>0</v>
      </c>
    </row>
    <row xmlns:x14ac="http://schemas.microsoft.com/office/spreadsheetml/2009/9/ac" r="32" s="184" customFormat="true" ht="12" x14ac:dyDescent="0.2">
      <c r="A32" s="182" t="s">
        <v>159</v>
      </c>
      <c r="B32" s="10">
        <v>2018</v>
      </c>
      <c r="C32" s="183" t="s">
        <v>7</v>
      </c>
      <c r="D32" s="10">
        <v>10150085</v>
      </c>
      <c r="E32" s="10">
        <v>74.140143469610393</v>
      </c>
      <c r="F32" s="10">
        <v>74.140143469610393</v>
      </c>
      <c r="G32" s="10">
        <v>74.140143469610393</v>
      </c>
      <c r="H32" s="10">
        <v>0</v>
      </c>
      <c r="I32" s="10">
        <v>25.85985653038961</v>
      </c>
      <c r="J32" s="10">
        <v>0</v>
      </c>
      <c r="K32" s="10">
        <v>76.972994815381753</v>
      </c>
      <c r="L32" s="10">
        <v>76.972994815381753</v>
      </c>
      <c r="M32" s="10">
        <v>58.732747187165216</v>
      </c>
      <c r="N32" s="10">
        <v>18.24024762821654</v>
      </c>
      <c r="O32" s="10">
        <v>23.02700518461825</v>
      </c>
      <c r="P32" s="10">
        <v>0</v>
      </c>
      <c r="Q32" s="10">
        <v>66.278760000000005</v>
      </c>
      <c r="R32" s="10">
        <v>61.704060799403997</v>
      </c>
      <c r="S32" s="10">
        <v>53.557221433476009</v>
      </c>
      <c r="T32" s="10">
        <v>8.1468393659279883</v>
      </c>
      <c r="U32" s="10">
        <v>38.295939200596003</v>
      </c>
      <c r="V32" s="10">
        <v>0</v>
      </c>
    </row>
    <row xmlns:x14ac="http://schemas.microsoft.com/office/spreadsheetml/2009/9/ac" r="33" s="184" customFormat="true" ht="12" x14ac:dyDescent="0.2">
      <c r="A33" s="182" t="s">
        <v>159</v>
      </c>
      <c r="B33" s="10">
        <v>2019</v>
      </c>
      <c r="C33" s="183" t="s">
        <v>7</v>
      </c>
      <c r="D33" s="10">
        <v>10356574</v>
      </c>
      <c r="E33" s="10">
        <v>75.750102049042198</v>
      </c>
      <c r="F33" s="10">
        <v>75.750102049042198</v>
      </c>
      <c r="G33" s="10">
        <v>75.750102049042198</v>
      </c>
      <c r="H33" s="10">
        <v>0</v>
      </c>
      <c r="I33" s="10">
        <v>24.249897950957799</v>
      </c>
      <c r="J33" s="10">
        <v>0</v>
      </c>
      <c r="K33" s="10">
        <v>78.637069452173819</v>
      </c>
      <c r="L33" s="10">
        <v>78.637069452173819</v>
      </c>
      <c r="M33" s="10">
        <v>58.732747187165216</v>
      </c>
      <c r="N33" s="10">
        <v>19.904322265008599</v>
      </c>
      <c r="O33" s="10">
        <v>21.362930547826181</v>
      </c>
      <c r="P33" s="10">
        <v>0</v>
      </c>
      <c r="Q33" s="10">
        <v>66.278760000000005</v>
      </c>
      <c r="R33" s="10">
        <v>61.704060799403997</v>
      </c>
      <c r="S33" s="10">
        <v>53.557221433476009</v>
      </c>
      <c r="T33" s="10">
        <v>8.1468393659279883</v>
      </c>
      <c r="U33" s="10">
        <v>38.295939200596003</v>
      </c>
      <c r="V33" s="10">
        <v>0</v>
      </c>
    </row>
    <row xmlns:x14ac="http://schemas.microsoft.com/office/spreadsheetml/2009/9/ac" r="34" s="184" customFormat="true" ht="12" x14ac:dyDescent="0.2">
      <c r="A34" s="182" t="s">
        <v>159</v>
      </c>
      <c r="B34" s="10">
        <v>2020</v>
      </c>
      <c r="C34" s="183" t="s">
        <v>7</v>
      </c>
      <c r="D34" s="10">
        <v>10568354</v>
      </c>
      <c r="E34" s="10">
        <v>77.360060628473548</v>
      </c>
      <c r="F34" s="10">
        <v>77.360060628473548</v>
      </c>
      <c r="G34" s="10">
        <v>77.360060628473548</v>
      </c>
      <c r="H34" s="10">
        <v>0</v>
      </c>
      <c r="I34" s="10">
        <v>22.639939371526449</v>
      </c>
      <c r="J34" s="10">
        <v>0</v>
      </c>
      <c r="K34" s="10">
        <v>80.301144088966339</v>
      </c>
      <c r="L34" s="10">
        <v>80.301144088966339</v>
      </c>
      <c r="M34" s="10">
        <v>58.732747187165216</v>
      </c>
      <c r="N34" s="10">
        <v>21.568396901801119</v>
      </c>
      <c r="O34" s="10">
        <v>19.698855911033661</v>
      </c>
      <c r="P34" s="10">
        <v>0</v>
      </c>
      <c r="Q34" s="10">
        <v>66.278760000000005</v>
      </c>
      <c r="R34" s="10">
        <v>61.704060799403997</v>
      </c>
      <c r="S34" s="10">
        <v>53.557221433476009</v>
      </c>
      <c r="T34" s="10">
        <v>8.1468393659279883</v>
      </c>
      <c r="U34" s="10">
        <v>38.295939200596003</v>
      </c>
      <c r="V34" s="10">
        <v>0</v>
      </c>
    </row>
    <row xmlns:x14ac="http://schemas.microsoft.com/office/spreadsheetml/2009/9/ac" r="35" s="184" customFormat="true" ht="12" x14ac:dyDescent="0.2">
      <c r="A35" s="182" t="s">
        <v>159</v>
      </c>
      <c r="B35" s="10">
        <v>2021</v>
      </c>
      <c r="C35" s="183" t="s">
        <v>7</v>
      </c>
      <c r="D35" s="10">
        <v>10755957</v>
      </c>
      <c r="E35" s="10">
        <v>78.970019207904897</v>
      </c>
      <c r="F35" s="10">
        <v>78.970019207904897</v>
      </c>
      <c r="G35" s="10">
        <v>78.478562333734587</v>
      </c>
      <c r="H35" s="10">
        <v>0.4914568741703107</v>
      </c>
      <c r="I35" s="10">
        <v>21.029980792095099</v>
      </c>
      <c r="J35" s="10">
        <v>0</v>
      </c>
      <c r="K35" s="10">
        <v>81.965218725758405</v>
      </c>
      <c r="L35" s="10">
        <v>81.965218725758405</v>
      </c>
      <c r="M35" s="10">
        <v>58.732747187165216</v>
      </c>
      <c r="N35" s="10">
        <v>23.232471538593192</v>
      </c>
      <c r="O35" s="10">
        <v>18.034781274241599</v>
      </c>
      <c r="P35" s="10">
        <v>0</v>
      </c>
      <c r="Q35" s="10">
        <v>66.278760000000005</v>
      </c>
      <c r="R35" s="10">
        <v>61.704060799403997</v>
      </c>
      <c r="S35" s="10">
        <v>53.557221433476009</v>
      </c>
      <c r="T35" s="10">
        <v>8.1468393659279883</v>
      </c>
      <c r="U35" s="10">
        <v>38.295939200596003</v>
      </c>
      <c r="V35" s="10">
        <v>0</v>
      </c>
    </row>
    <row xmlns:x14ac="http://schemas.microsoft.com/office/spreadsheetml/2009/9/ac" r="36" s="184" customFormat="true" ht="12" x14ac:dyDescent="0.2">
      <c r="A36" s="182" t="s">
        <v>159</v>
      </c>
      <c r="B36" s="10">
        <v>2022</v>
      </c>
      <c r="C36" s="183" t="s">
        <v>7</v>
      </c>
      <c r="D36" s="10">
        <v>10905357</v>
      </c>
      <c r="E36" s="10">
        <v>80.579977787336247</v>
      </c>
      <c r="F36" s="10">
        <v>80.579977787336247</v>
      </c>
      <c r="G36" s="10">
        <v>78.478562333734587</v>
      </c>
      <c r="H36" s="10">
        <v>2.10141545360166</v>
      </c>
      <c r="I36" s="10">
        <v>19.420022212663749</v>
      </c>
      <c r="J36" s="10">
        <v>0</v>
      </c>
      <c r="K36" s="10">
        <v>83.629293362550925</v>
      </c>
      <c r="L36" s="10">
        <v>82.670507109643651</v>
      </c>
      <c r="M36" s="10">
        <v>58.732747187165216</v>
      </c>
      <c r="N36" s="10">
        <v>23.937759922478431</v>
      </c>
      <c r="O36" s="10">
        <v>17.329492890356349</v>
      </c>
      <c r="P36" s="10">
        <v>0</v>
      </c>
      <c r="Q36" s="10">
        <v>66.278760000000005</v>
      </c>
      <c r="R36" s="10">
        <v>61.704060799403997</v>
      </c>
      <c r="S36" s="10">
        <v>53.557221433476009</v>
      </c>
      <c r="T36" s="10">
        <v>8.1468393659279883</v>
      </c>
      <c r="U36" s="10">
        <v>38.295939200596003</v>
      </c>
      <c r="V36" s="10">
        <v>0</v>
      </c>
    </row>
    <row xmlns:x14ac="http://schemas.microsoft.com/office/spreadsheetml/2009/9/ac" r="37" s="184" customFormat="true" ht="12" x14ac:dyDescent="0.2">
      <c r="A37" s="182" t="s">
        <v>159</v>
      </c>
      <c r="B37" s="10">
        <v>2023</v>
      </c>
      <c r="C37" s="183" t="s">
        <v>7</v>
      </c>
      <c r="D37" s="10">
        <v>10830586</v>
      </c>
      <c r="E37" s="10">
        <v>82.189936366768052</v>
      </c>
      <c r="F37" s="10">
        <v>82.189936366768052</v>
      </c>
      <c r="G37" s="10">
        <v>78.478562333734587</v>
      </c>
      <c r="H37" s="10">
        <v>3.711374033033465</v>
      </c>
      <c r="I37" s="10">
        <v>17.810063633231952</v>
      </c>
      <c r="J37" s="10">
        <v>0</v>
      </c>
      <c r="K37" s="10">
        <v>85.293367999342991</v>
      </c>
      <c r="L37" s="10">
        <v>82.670507109643651</v>
      </c>
      <c r="M37" s="10">
        <v>58.732747187165216</v>
      </c>
      <c r="N37" s="10">
        <v>23.937759922478431</v>
      </c>
      <c r="O37" s="10">
        <v>17.329492890356349</v>
      </c>
      <c r="P37" s="10">
        <v>0</v>
      </c>
      <c r="Q37" s="10">
        <v>66.278760000000005</v>
      </c>
      <c r="R37" s="10">
        <v>61.704060799403997</v>
      </c>
      <c r="S37" s="10">
        <v>53.557221433476009</v>
      </c>
      <c r="T37" s="10">
        <v>8.1468393659279883</v>
      </c>
      <c r="U37" s="10">
        <v>38.295939200596003</v>
      </c>
      <c r="V37" s="10">
        <v>0</v>
      </c>
    </row>
    <row xmlns:x14ac="http://schemas.microsoft.com/office/spreadsheetml/2009/9/ac" r="38" s="184" customFormat="true" ht="12" x14ac:dyDescent="0.2">
      <c r="A38" s="182" t="s">
        <v>159</v>
      </c>
      <c r="B38" s="10">
        <v>2024</v>
      </c>
      <c r="C38" s="183"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4" customFormat="true" ht="12" x14ac:dyDescent="0.2">
      <c r="A39" s="182" t="s">
        <v>159</v>
      </c>
      <c r="B39" s="10">
        <v>2025</v>
      </c>
      <c r="C39" s="183"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4" customFormat="true" ht="12" x14ac:dyDescent="0.2">
      <c r="A40" s="182" t="s">
        <v>159</v>
      </c>
      <c r="B40" s="10">
        <v>2026</v>
      </c>
      <c r="C40" s="183"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4" customFormat="true" ht="12" x14ac:dyDescent="0.2">
      <c r="A41" s="182" t="s">
        <v>159</v>
      </c>
      <c r="B41" s="10">
        <v>2027</v>
      </c>
      <c r="C41" s="183"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4" customFormat="true" ht="12" x14ac:dyDescent="0.2">
      <c r="A42" s="182" t="s">
        <v>159</v>
      </c>
      <c r="B42" s="10">
        <v>2028</v>
      </c>
      <c r="C42" s="183"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4" customFormat="true" ht="12" x14ac:dyDescent="0.2">
      <c r="A43" s="182" t="s">
        <v>159</v>
      </c>
      <c r="B43" s="10">
        <v>2029</v>
      </c>
      <c r="C43" s="183"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4" customFormat="true" ht="12" x14ac:dyDescent="0.2">
      <c r="A44" s="182" t="s">
        <v>159</v>
      </c>
      <c r="B44" s="10">
        <v>2030</v>
      </c>
      <c r="C44" s="183"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4" customFormat="true" ht="12" x14ac:dyDescent="0.2">
      <c r="A45" s="182" t="s">
        <v>159</v>
      </c>
      <c r="B45" s="10">
        <v>2000</v>
      </c>
      <c r="C45" s="183" t="s">
        <v>1</v>
      </c>
      <c r="D45" s="10">
        <v>3393585.6024108892</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4" customFormat="true" ht="12" x14ac:dyDescent="0.2">
      <c r="A46" s="182" t="s">
        <v>159</v>
      </c>
      <c r="B46" s="10">
        <v>2001</v>
      </c>
      <c r="C46" s="183" t="s">
        <v>1</v>
      </c>
      <c r="D46" s="10">
        <v>3486158.357195091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4" customFormat="true" ht="12" x14ac:dyDescent="0.2">
      <c r="A47" s="182" t="s">
        <v>159</v>
      </c>
      <c r="B47" s="10">
        <v>2002</v>
      </c>
      <c r="C47" s="183" t="s">
        <v>1</v>
      </c>
      <c r="D47" s="10">
        <v>3579283.6108806608</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4" customFormat="true" ht="12" x14ac:dyDescent="0.2">
      <c r="A48" s="182" t="s">
        <v>159</v>
      </c>
      <c r="B48" s="10">
        <v>2003</v>
      </c>
      <c r="C48" s="183" t="s">
        <v>1</v>
      </c>
      <c r="D48" s="10">
        <v>3671653.0977292629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4" customFormat="true" ht="12" x14ac:dyDescent="0.2">
      <c r="A49" s="182" t="s">
        <v>159</v>
      </c>
      <c r="B49" s="10">
        <v>2004</v>
      </c>
      <c r="C49" s="183" t="s">
        <v>1</v>
      </c>
      <c r="D49" s="10">
        <v>3778554.8875522609</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4" customFormat="true" ht="12" x14ac:dyDescent="0.2">
      <c r="A50" s="182" t="s">
        <v>159</v>
      </c>
      <c r="B50" s="10">
        <v>2005</v>
      </c>
      <c r="C50" s="183" t="s">
        <v>1</v>
      </c>
      <c r="D50" s="10">
        <v>3895276.7436378482</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4" customFormat="true" ht="12" x14ac:dyDescent="0.2">
      <c r="A51" s="182" t="s">
        <v>159</v>
      </c>
      <c r="B51" s="10">
        <v>2006</v>
      </c>
      <c r="C51" s="183" t="s">
        <v>1</v>
      </c>
      <c r="D51" s="10">
        <v>4016242.8013607021</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4" customFormat="true" ht="12" x14ac:dyDescent="0.2">
      <c r="A52" s="182" t="s">
        <v>159</v>
      </c>
      <c r="B52" s="10">
        <v>2007</v>
      </c>
      <c r="C52" s="183" t="s">
        <v>1</v>
      </c>
      <c r="D52" s="10">
        <v>4143059.9678990939</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4" customFormat="true" ht="12" x14ac:dyDescent="0.2">
      <c r="A53" s="182" t="s">
        <v>159</v>
      </c>
      <c r="B53" s="10">
        <v>2008</v>
      </c>
      <c r="C53" s="183" t="s">
        <v>1</v>
      </c>
      <c r="D53" s="10">
        <v>4276148.3258737568</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4" customFormat="true" ht="12" x14ac:dyDescent="0.2">
      <c r="A54" s="182" t="s">
        <v>159</v>
      </c>
      <c r="B54" s="10">
        <v>2009</v>
      </c>
      <c r="C54" s="183" t="s">
        <v>1</v>
      </c>
      <c r="D54" s="10">
        <v>4414613.2081777956</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4" customFormat="true" ht="12" x14ac:dyDescent="0.2">
      <c r="A55" s="182" t="s">
        <v>159</v>
      </c>
      <c r="B55" s="10">
        <v>2010</v>
      </c>
      <c r="C55" s="183" t="s">
        <v>1</v>
      </c>
      <c r="D55" s="10">
        <v>4565750.3297288511</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4" customFormat="true" ht="12" x14ac:dyDescent="0.2">
      <c r="A56" s="182" t="s">
        <v>159</v>
      </c>
      <c r="B56" s="10">
        <v>2011</v>
      </c>
      <c r="C56" s="183" t="s">
        <v>1</v>
      </c>
      <c r="D56" s="10">
        <v>4716683.4145447547</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4" customFormat="true" ht="12" x14ac:dyDescent="0.2">
      <c r="A57" s="182" t="s">
        <v>159</v>
      </c>
      <c r="B57" s="10">
        <v>2012</v>
      </c>
      <c r="C57" s="183" t="s">
        <v>1</v>
      </c>
      <c r="D57" s="10">
        <v>4873410.1811409006</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4" customFormat="true" ht="12" x14ac:dyDescent="0.2">
      <c r="A58" s="182" t="s">
        <v>159</v>
      </c>
      <c r="B58" s="10">
        <v>2013</v>
      </c>
      <c r="C58" s="183" t="s">
        <v>1</v>
      </c>
      <c r="D58" s="10">
        <v>4757462.4845281979</v>
      </c>
      <c r="E58" s="10">
        <v>96.757474889169629</v>
      </c>
      <c r="F58" s="10">
        <v>93.366064405650633</v>
      </c>
      <c r="G58" s="10"/>
      <c r="H58" s="10"/>
      <c r="I58" s="10">
        <v>6.6339355943493672</v>
      </c>
      <c r="J58" s="10">
        <v>93.366064405650633</v>
      </c>
      <c r="K58" s="10">
        <v>91.088549316239323</v>
      </c>
      <c r="L58" s="10">
        <v>89.728318699633689</v>
      </c>
      <c r="M58" s="10"/>
      <c r="N58" s="10"/>
      <c r="O58" s="10">
        <v>10.271681300366311</v>
      </c>
      <c r="P58" s="10">
        <v>89.728318699633689</v>
      </c>
      <c r="Q58" s="10"/>
      <c r="R58" s="10"/>
      <c r="S58" s="10"/>
      <c r="T58" s="10"/>
      <c r="U58" s="10"/>
      <c r="V58" s="10">
        <v>100</v>
      </c>
    </row>
    <row xmlns:x14ac="http://schemas.microsoft.com/office/spreadsheetml/2009/9/ac" r="59" s="184" customFormat="true" ht="12" x14ac:dyDescent="0.2">
      <c r="A59" s="182" t="s">
        <v>159</v>
      </c>
      <c r="B59" s="10">
        <v>2014</v>
      </c>
      <c r="C59" s="183" t="s">
        <v>1</v>
      </c>
      <c r="D59" s="10">
        <v>4927387.1384220123</v>
      </c>
      <c r="E59" s="10">
        <v>96.757474889169629</v>
      </c>
      <c r="F59" s="10">
        <v>93.366064405650633</v>
      </c>
      <c r="G59" s="10"/>
      <c r="H59" s="10"/>
      <c r="I59" s="10">
        <v>6.6339355943493672</v>
      </c>
      <c r="J59" s="10">
        <v>93.366064405650633</v>
      </c>
      <c r="K59" s="10">
        <v>91.088549316239323</v>
      </c>
      <c r="L59" s="10">
        <v>89.728318699633689</v>
      </c>
      <c r="M59" s="10"/>
      <c r="N59" s="10"/>
      <c r="O59" s="10">
        <v>10.271681300366311</v>
      </c>
      <c r="P59" s="10">
        <v>89.728318699633689</v>
      </c>
      <c r="Q59" s="10"/>
      <c r="R59" s="10"/>
      <c r="S59" s="10"/>
      <c r="T59" s="10"/>
      <c r="U59" s="10"/>
      <c r="V59" s="10">
        <v>100</v>
      </c>
    </row>
    <row xmlns:x14ac="http://schemas.microsoft.com/office/spreadsheetml/2009/9/ac" r="60" s="184" customFormat="true" ht="12" x14ac:dyDescent="0.2">
      <c r="A60" s="182" t="s">
        <v>159</v>
      </c>
      <c r="B60" s="10">
        <v>2015</v>
      </c>
      <c r="C60" s="183" t="s">
        <v>1</v>
      </c>
      <c r="D60" s="10">
        <v>5110405.3543518074</v>
      </c>
      <c r="E60" s="10">
        <v>96.757474889169629</v>
      </c>
      <c r="F60" s="10">
        <v>93.366064405650633</v>
      </c>
      <c r="G60" s="10">
        <v>84.606939999999994</v>
      </c>
      <c r="H60" s="10">
        <v>8.7591244056506383</v>
      </c>
      <c r="I60" s="10">
        <v>6.6339355943493672</v>
      </c>
      <c r="J60" s="10">
        <v>0</v>
      </c>
      <c r="K60" s="10">
        <v>91.088549316239323</v>
      </c>
      <c r="L60" s="10">
        <v>89.728318699633689</v>
      </c>
      <c r="M60" s="10">
        <v>71.658662759546999</v>
      </c>
      <c r="N60" s="10">
        <v>18.06965594008669</v>
      </c>
      <c r="O60" s="10">
        <v>10.271681300366311</v>
      </c>
      <c r="P60" s="10">
        <v>0</v>
      </c>
      <c r="Q60" s="10">
        <v>74.69547</v>
      </c>
      <c r="R60" s="10">
        <v>71.326599729341993</v>
      </c>
      <c r="S60" s="10">
        <v>65.148888474350997</v>
      </c>
      <c r="T60" s="10">
        <v>6.1777112549909958</v>
      </c>
      <c r="U60" s="10">
        <v>28.673400270658011</v>
      </c>
      <c r="V60" s="10">
        <v>0</v>
      </c>
    </row>
    <row xmlns:x14ac="http://schemas.microsoft.com/office/spreadsheetml/2009/9/ac" r="61" s="184" customFormat="true" ht="12" x14ac:dyDescent="0.2">
      <c r="A61" s="182" t="s">
        <v>159</v>
      </c>
      <c r="B61" s="10">
        <v>2016</v>
      </c>
      <c r="C61" s="183" t="s">
        <v>1</v>
      </c>
      <c r="D61" s="10">
        <v>5299722.9628140274</v>
      </c>
      <c r="E61" s="10">
        <v>96.757474889169629</v>
      </c>
      <c r="F61" s="10">
        <v>93.366064405650633</v>
      </c>
      <c r="G61" s="10">
        <v>84.606939999999994</v>
      </c>
      <c r="H61" s="10">
        <v>8.7591244056506383</v>
      </c>
      <c r="I61" s="10">
        <v>6.6339355943493672</v>
      </c>
      <c r="J61" s="10">
        <v>0</v>
      </c>
      <c r="K61" s="10">
        <v>91.088549316239323</v>
      </c>
      <c r="L61" s="10">
        <v>89.728318699633689</v>
      </c>
      <c r="M61" s="10">
        <v>71.658662759546999</v>
      </c>
      <c r="N61" s="10">
        <v>18.06965594008669</v>
      </c>
      <c r="O61" s="10">
        <v>10.271681300366311</v>
      </c>
      <c r="P61" s="10">
        <v>0</v>
      </c>
      <c r="Q61" s="10">
        <v>74.69547</v>
      </c>
      <c r="R61" s="10">
        <v>71.326599729341993</v>
      </c>
      <c r="S61" s="10">
        <v>65.148888474350997</v>
      </c>
      <c r="T61" s="10">
        <v>6.1777112549909958</v>
      </c>
      <c r="U61" s="10">
        <v>28.673400270658011</v>
      </c>
      <c r="V61" s="10">
        <v>0</v>
      </c>
    </row>
    <row xmlns:x14ac="http://schemas.microsoft.com/office/spreadsheetml/2009/9/ac" r="62" s="184" customFormat="true" ht="12" x14ac:dyDescent="0.2">
      <c r="A62" s="182" t="s">
        <v>159</v>
      </c>
      <c r="B62" s="10">
        <v>2017</v>
      </c>
      <c r="C62" s="183" t="s">
        <v>1</v>
      </c>
      <c r="D62" s="10">
        <v>5495987.8074694062</v>
      </c>
      <c r="E62" s="10">
        <v>96.757474889169629</v>
      </c>
      <c r="F62" s="10">
        <v>93.366064405650633</v>
      </c>
      <c r="G62" s="10">
        <v>84.606939999999994</v>
      </c>
      <c r="H62" s="10">
        <v>8.7591244056506383</v>
      </c>
      <c r="I62" s="10">
        <v>6.6339355943493672</v>
      </c>
      <c r="J62" s="10">
        <v>0</v>
      </c>
      <c r="K62" s="10">
        <v>91.088549316239323</v>
      </c>
      <c r="L62" s="10">
        <v>89.728318699633689</v>
      </c>
      <c r="M62" s="10">
        <v>71.658662759546999</v>
      </c>
      <c r="N62" s="10">
        <v>18.06965594008669</v>
      </c>
      <c r="O62" s="10">
        <v>10.271681300366311</v>
      </c>
      <c r="P62" s="10">
        <v>0</v>
      </c>
      <c r="Q62" s="10">
        <v>74.69547</v>
      </c>
      <c r="R62" s="10">
        <v>71.326599729341993</v>
      </c>
      <c r="S62" s="10">
        <v>65.148888474350997</v>
      </c>
      <c r="T62" s="10">
        <v>6.1777112549909958</v>
      </c>
      <c r="U62" s="10">
        <v>28.673400270658011</v>
      </c>
      <c r="V62" s="10">
        <v>0</v>
      </c>
    </row>
    <row xmlns:x14ac="http://schemas.microsoft.com/office/spreadsheetml/2009/9/ac" r="63" s="184" customFormat="true" ht="12" x14ac:dyDescent="0.2">
      <c r="A63" s="182" t="s">
        <v>159</v>
      </c>
      <c r="B63" s="10">
        <v>2018</v>
      </c>
      <c r="C63" s="183" t="s">
        <v>1</v>
      </c>
      <c r="D63" s="10">
        <v>5690137.7903902074</v>
      </c>
      <c r="E63" s="10">
        <v>96.757474889169629</v>
      </c>
      <c r="F63" s="10">
        <v>93.366064405650633</v>
      </c>
      <c r="G63" s="10">
        <v>84.606939999999994</v>
      </c>
      <c r="H63" s="10">
        <v>8.7591244056506383</v>
      </c>
      <c r="I63" s="10">
        <v>6.6339355943493672</v>
      </c>
      <c r="J63" s="10">
        <v>0</v>
      </c>
      <c r="K63" s="10">
        <v>91.088549316239323</v>
      </c>
      <c r="L63" s="10">
        <v>89.728318699633689</v>
      </c>
      <c r="M63" s="10">
        <v>71.658662759546999</v>
      </c>
      <c r="N63" s="10">
        <v>18.06965594008669</v>
      </c>
      <c r="O63" s="10">
        <v>10.271681300366311</v>
      </c>
      <c r="P63" s="10">
        <v>0</v>
      </c>
      <c r="Q63" s="10">
        <v>74.69547</v>
      </c>
      <c r="R63" s="10">
        <v>71.326599729341993</v>
      </c>
      <c r="S63" s="10">
        <v>65.148888474350997</v>
      </c>
      <c r="T63" s="10">
        <v>6.1777112549909958</v>
      </c>
      <c r="U63" s="10">
        <v>28.673400270658011</v>
      </c>
      <c r="V63" s="10">
        <v>0</v>
      </c>
    </row>
    <row xmlns:x14ac="http://schemas.microsoft.com/office/spreadsheetml/2009/9/ac" r="64" s="184" customFormat="true" ht="12" x14ac:dyDescent="0.2">
      <c r="A64" s="182" t="s">
        <v>159</v>
      </c>
      <c r="B64" s="10">
        <v>2019</v>
      </c>
      <c r="C64" s="183" t="s">
        <v>1</v>
      </c>
      <c r="D64" s="10">
        <v>5872902.4940338144</v>
      </c>
      <c r="E64" s="10">
        <v>96.757474889169629</v>
      </c>
      <c r="F64" s="10">
        <v>93.366064405650633</v>
      </c>
      <c r="G64" s="10">
        <v>84.606939999999994</v>
      </c>
      <c r="H64" s="10">
        <v>8.7591244056506383</v>
      </c>
      <c r="I64" s="10">
        <v>6.6339355943493672</v>
      </c>
      <c r="J64" s="10">
        <v>0</v>
      </c>
      <c r="K64" s="10">
        <v>91.088549316239323</v>
      </c>
      <c r="L64" s="10">
        <v>89.728318699633689</v>
      </c>
      <c r="M64" s="10">
        <v>71.658662759546999</v>
      </c>
      <c r="N64" s="10">
        <v>18.06965594008669</v>
      </c>
      <c r="O64" s="10">
        <v>10.271681300366311</v>
      </c>
      <c r="P64" s="10">
        <v>0</v>
      </c>
      <c r="Q64" s="10">
        <v>74.69547</v>
      </c>
      <c r="R64" s="10">
        <v>71.326599729341993</v>
      </c>
      <c r="S64" s="10">
        <v>65.148888474350997</v>
      </c>
      <c r="T64" s="10">
        <v>6.1777112549909958</v>
      </c>
      <c r="U64" s="10">
        <v>28.673400270658011</v>
      </c>
      <c r="V64" s="10">
        <v>0</v>
      </c>
    </row>
    <row xmlns:x14ac="http://schemas.microsoft.com/office/spreadsheetml/2009/9/ac" r="65" s="184" customFormat="true" ht="12" x14ac:dyDescent="0.2">
      <c r="A65" s="182" t="s">
        <v>159</v>
      </c>
      <c r="B65" s="10">
        <v>2020</v>
      </c>
      <c r="C65" s="183" t="s">
        <v>1</v>
      </c>
      <c r="D65" s="10">
        <v>6060845.2322534174</v>
      </c>
      <c r="E65" s="10">
        <v>96.757474889169629</v>
      </c>
      <c r="F65" s="10">
        <v>93.366064405650633</v>
      </c>
      <c r="G65" s="10">
        <v>84.606939999999994</v>
      </c>
      <c r="H65" s="10">
        <v>8.7591244056506383</v>
      </c>
      <c r="I65" s="10">
        <v>6.6339355943493672</v>
      </c>
      <c r="J65" s="10">
        <v>0</v>
      </c>
      <c r="K65" s="10">
        <v>91.088549316239323</v>
      </c>
      <c r="L65" s="10">
        <v>89.728318699633689</v>
      </c>
      <c r="M65" s="10">
        <v>71.658662759546999</v>
      </c>
      <c r="N65" s="10">
        <v>18.06965594008669</v>
      </c>
      <c r="O65" s="10">
        <v>10.271681300366311</v>
      </c>
      <c r="P65" s="10">
        <v>0</v>
      </c>
      <c r="Q65" s="10">
        <v>74.69547</v>
      </c>
      <c r="R65" s="10">
        <v>71.326599729341993</v>
      </c>
      <c r="S65" s="10">
        <v>65.148888474350997</v>
      </c>
      <c r="T65" s="10">
        <v>6.1777112549909958</v>
      </c>
      <c r="U65" s="10">
        <v>28.673400270658011</v>
      </c>
      <c r="V65" s="10">
        <v>0</v>
      </c>
    </row>
    <row xmlns:x14ac="http://schemas.microsoft.com/office/spreadsheetml/2009/9/ac" r="66" s="184" customFormat="true" ht="12" x14ac:dyDescent="0.2">
      <c r="A66" s="182" t="s">
        <v>159</v>
      </c>
      <c r="B66" s="10">
        <v>2021</v>
      </c>
      <c r="C66" s="183" t="s">
        <v>1</v>
      </c>
      <c r="D66" s="10">
        <v>6236841.7320991522</v>
      </c>
      <c r="E66" s="10">
        <v>96.757474889169629</v>
      </c>
      <c r="F66" s="10">
        <v>93.366064405650633</v>
      </c>
      <c r="G66" s="10">
        <v>84.606939999999994</v>
      </c>
      <c r="H66" s="10">
        <v>8.7591244056506383</v>
      </c>
      <c r="I66" s="10">
        <v>6.6339355943493672</v>
      </c>
      <c r="J66" s="10">
        <v>0</v>
      </c>
      <c r="K66" s="10">
        <v>91.088549316239323</v>
      </c>
      <c r="L66" s="10">
        <v>89.728318699633689</v>
      </c>
      <c r="M66" s="10">
        <v>71.658662759546999</v>
      </c>
      <c r="N66" s="10">
        <v>18.06965594008669</v>
      </c>
      <c r="O66" s="10">
        <v>10.271681300366311</v>
      </c>
      <c r="P66" s="10">
        <v>0</v>
      </c>
      <c r="Q66" s="10">
        <v>74.69547</v>
      </c>
      <c r="R66" s="10">
        <v>71.326599729341993</v>
      </c>
      <c r="S66" s="10">
        <v>65.148888474350997</v>
      </c>
      <c r="T66" s="10">
        <v>6.1777112549909958</v>
      </c>
      <c r="U66" s="10">
        <v>28.673400270658011</v>
      </c>
      <c r="V66" s="10">
        <v>0</v>
      </c>
    </row>
    <row xmlns:x14ac="http://schemas.microsoft.com/office/spreadsheetml/2009/9/ac" r="67" s="184" customFormat="true" ht="12" x14ac:dyDescent="0.2">
      <c r="A67" s="182" t="s">
        <v>159</v>
      </c>
      <c r="B67" s="10">
        <v>2022</v>
      </c>
      <c r="C67" s="183" t="s">
        <v>1</v>
      </c>
      <c r="D67" s="10">
        <v>6392175.1885927962</v>
      </c>
      <c r="E67" s="10">
        <v>96.757474889169629</v>
      </c>
      <c r="F67" s="10">
        <v>93.366064405650633</v>
      </c>
      <c r="G67" s="10">
        <v>84.606939999999994</v>
      </c>
      <c r="H67" s="10">
        <v>8.7591244056506383</v>
      </c>
      <c r="I67" s="10">
        <v>6.6339355943493672</v>
      </c>
      <c r="J67" s="10">
        <v>0</v>
      </c>
      <c r="K67" s="10">
        <v>91.088549316239323</v>
      </c>
      <c r="L67" s="10">
        <v>89.728318699633689</v>
      </c>
      <c r="M67" s="10">
        <v>71.658662759546999</v>
      </c>
      <c r="N67" s="10">
        <v>18.06965594008669</v>
      </c>
      <c r="O67" s="10">
        <v>10.271681300366311</v>
      </c>
      <c r="P67" s="10">
        <v>0</v>
      </c>
      <c r="Q67" s="10">
        <v>74.69547</v>
      </c>
      <c r="R67" s="10">
        <v>71.326599729341993</v>
      </c>
      <c r="S67" s="10">
        <v>65.148888474350997</v>
      </c>
      <c r="T67" s="10">
        <v>6.1777112549909958</v>
      </c>
      <c r="U67" s="10">
        <v>28.673400270658011</v>
      </c>
      <c r="V67" s="10">
        <v>0</v>
      </c>
    </row>
    <row xmlns:x14ac="http://schemas.microsoft.com/office/spreadsheetml/2009/9/ac" r="68" s="184" customFormat="true" ht="12" x14ac:dyDescent="0.2">
      <c r="A68" s="182" t="s">
        <v>159</v>
      </c>
      <c r="B68" s="10">
        <v>2023</v>
      </c>
      <c r="C68" s="183" t="s">
        <v>1</v>
      </c>
      <c r="D68" s="10">
        <v>6415822.4223020934</v>
      </c>
      <c r="E68" s="10">
        <v>96.757474889169629</v>
      </c>
      <c r="F68" s="10">
        <v>93.366064405650633</v>
      </c>
      <c r="G68" s="10">
        <v>84.606939999999994</v>
      </c>
      <c r="H68" s="10">
        <v>8.7591244056506383</v>
      </c>
      <c r="I68" s="10">
        <v>6.6339355943493672</v>
      </c>
      <c r="J68" s="10">
        <v>0</v>
      </c>
      <c r="K68" s="10">
        <v>91.088549316239323</v>
      </c>
      <c r="L68" s="10">
        <v>89.728318699633689</v>
      </c>
      <c r="M68" s="10">
        <v>71.658662759546999</v>
      </c>
      <c r="N68" s="10">
        <v>18.06965594008669</v>
      </c>
      <c r="O68" s="10">
        <v>10.271681300366311</v>
      </c>
      <c r="P68" s="10">
        <v>0</v>
      </c>
      <c r="Q68" s="10">
        <v>74.69547</v>
      </c>
      <c r="R68" s="10">
        <v>71.326599729341993</v>
      </c>
      <c r="S68" s="10">
        <v>65.148888474350997</v>
      </c>
      <c r="T68" s="10">
        <v>6.1777112549909958</v>
      </c>
      <c r="U68" s="10">
        <v>28.673400270658011</v>
      </c>
      <c r="V68" s="10">
        <v>0</v>
      </c>
    </row>
    <row xmlns:x14ac="http://schemas.microsoft.com/office/spreadsheetml/2009/9/ac" r="69" s="184" customFormat="true" ht="12" x14ac:dyDescent="0.2">
      <c r="A69" s="182" t="s">
        <v>159</v>
      </c>
      <c r="B69" s="10">
        <v>2024</v>
      </c>
      <c r="C69" s="183"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4" customFormat="true" ht="12" x14ac:dyDescent="0.2">
      <c r="A70" s="182" t="s">
        <v>159</v>
      </c>
      <c r="B70" s="10">
        <v>2025</v>
      </c>
      <c r="C70" s="183"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4" customFormat="true" ht="12" x14ac:dyDescent="0.2">
      <c r="A71" s="182" t="s">
        <v>159</v>
      </c>
      <c r="B71" s="10">
        <v>2026</v>
      </c>
      <c r="C71" s="183"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4" customFormat="true" ht="12" x14ac:dyDescent="0.2">
      <c r="A72" s="182" t="s">
        <v>159</v>
      </c>
      <c r="B72" s="10">
        <v>2027</v>
      </c>
      <c r="C72" s="183"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4" customFormat="true" ht="12" x14ac:dyDescent="0.2">
      <c r="A73" s="182" t="s">
        <v>159</v>
      </c>
      <c r="B73" s="10">
        <v>2028</v>
      </c>
      <c r="C73" s="183"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4" customFormat="true" ht="12" x14ac:dyDescent="0.2">
      <c r="A74" s="182" t="s">
        <v>159</v>
      </c>
      <c r="B74" s="10">
        <v>2029</v>
      </c>
      <c r="C74" s="183"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4" customFormat="true" ht="12" x14ac:dyDescent="0.2">
      <c r="A75" s="182" t="s">
        <v>159</v>
      </c>
      <c r="B75" s="10">
        <v>2030</v>
      </c>
      <c r="C75" s="183"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4" customFormat="true" ht="12" x14ac:dyDescent="0.2">
      <c r="A76" s="182" t="s">
        <v>159</v>
      </c>
      <c r="B76" s="10">
        <v>2000</v>
      </c>
      <c r="C76" s="183" t="s">
        <v>2</v>
      </c>
      <c r="D76" s="10">
        <v>4331574.3975891117</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4" customFormat="true" ht="12" x14ac:dyDescent="0.2">
      <c r="A77" s="182" t="s">
        <v>159</v>
      </c>
      <c r="B77" s="10">
        <v>2001</v>
      </c>
      <c r="C77" s="183" t="s">
        <v>2</v>
      </c>
      <c r="D77" s="10">
        <v>4330164.6428049086</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4" customFormat="true" ht="12" x14ac:dyDescent="0.2">
      <c r="A78" s="182" t="s">
        <v>159</v>
      </c>
      <c r="B78" s="10">
        <v>2002</v>
      </c>
      <c r="C78" s="183" t="s">
        <v>2</v>
      </c>
      <c r="D78" s="10">
        <v>4326367.3891193382</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4" customFormat="true" ht="12" x14ac:dyDescent="0.2">
      <c r="A79" s="182" t="s">
        <v>159</v>
      </c>
      <c r="B79" s="10">
        <v>2003</v>
      </c>
      <c r="C79" s="183" t="s">
        <v>2</v>
      </c>
      <c r="D79" s="10">
        <v>4318712.9022707362</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4" customFormat="true" ht="12" x14ac:dyDescent="0.2">
      <c r="A80" s="182" t="s">
        <v>159</v>
      </c>
      <c r="B80" s="10">
        <v>2004</v>
      </c>
      <c r="C80" s="183" t="s">
        <v>2</v>
      </c>
      <c r="D80" s="10">
        <v>4324715.1124477396</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4" customFormat="true" ht="12" x14ac:dyDescent="0.2">
      <c r="A81" s="182" t="s">
        <v>159</v>
      </c>
      <c r="B81" s="10">
        <v>2005</v>
      </c>
      <c r="C81" s="183" t="s">
        <v>2</v>
      </c>
      <c r="D81" s="10">
        <v>4338588.2563621523</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4" customFormat="true" ht="12" x14ac:dyDescent="0.2">
      <c r="A82" s="182" t="s">
        <v>159</v>
      </c>
      <c r="B82" s="10">
        <v>2006</v>
      </c>
      <c r="C82" s="183" t="s">
        <v>2</v>
      </c>
      <c r="D82" s="10">
        <v>4353022.1986392979</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4" customFormat="true" ht="12" x14ac:dyDescent="0.2">
      <c r="A83" s="182" t="s">
        <v>159</v>
      </c>
      <c r="B83" s="10">
        <v>2007</v>
      </c>
      <c r="C83" s="183" t="s">
        <v>2</v>
      </c>
      <c r="D83" s="10">
        <v>4369669.0321009066</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4" customFormat="true" ht="12" x14ac:dyDescent="0.2">
      <c r="A84" s="182" t="s">
        <v>159</v>
      </c>
      <c r="B84" s="10">
        <v>2008</v>
      </c>
      <c r="C84" s="183" t="s">
        <v>2</v>
      </c>
      <c r="D84" s="10">
        <v>4388616.6741262432</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4" customFormat="true" ht="12" x14ac:dyDescent="0.2">
      <c r="A85" s="182" t="s">
        <v>159</v>
      </c>
      <c r="B85" s="10">
        <v>2009</v>
      </c>
      <c r="C85" s="183" t="s">
        <v>2</v>
      </c>
      <c r="D85" s="10">
        <v>4409142.7918222044</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4" customFormat="true" ht="12" x14ac:dyDescent="0.2">
      <c r="A86" s="182" t="s">
        <v>159</v>
      </c>
      <c r="B86" s="10">
        <v>2010</v>
      </c>
      <c r="C86" s="183" t="s">
        <v>2</v>
      </c>
      <c r="D86" s="10">
        <v>4437365.6702711489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4" customFormat="true" ht="12" x14ac:dyDescent="0.2">
      <c r="A87" s="182" t="s">
        <v>159</v>
      </c>
      <c r="B87" s="10">
        <v>2011</v>
      </c>
      <c r="C87" s="183" t="s">
        <v>2</v>
      </c>
      <c r="D87" s="10">
        <v>4460814.5854552463</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4" customFormat="true" ht="12" x14ac:dyDescent="0.2">
      <c r="A88" s="182" t="s">
        <v>159</v>
      </c>
      <c r="B88" s="10">
        <v>2012</v>
      </c>
      <c r="C88" s="183" t="s">
        <v>2</v>
      </c>
      <c r="D88" s="10">
        <v>4485393.8188590994</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4" customFormat="true" ht="12" x14ac:dyDescent="0.2">
      <c r="A89" s="182" t="s">
        <v>159</v>
      </c>
      <c r="B89" s="10">
        <v>2013</v>
      </c>
      <c r="C89" s="183" t="s">
        <v>2</v>
      </c>
      <c r="D89" s="10">
        <v>4261765.5154718021</v>
      </c>
      <c r="E89" s="10">
        <v>95.710112700450082</v>
      </c>
      <c r="F89" s="10">
        <v>83.493986841973651</v>
      </c>
      <c r="G89" s="10"/>
      <c r="H89" s="10"/>
      <c r="I89" s="10">
        <v>16.506013158026349</v>
      </c>
      <c r="J89" s="10">
        <v>83.493986841973651</v>
      </c>
      <c r="K89" s="10">
        <v>77.692794635645299</v>
      </c>
      <c r="L89" s="10">
        <v>74.076095803336273</v>
      </c>
      <c r="M89" s="10"/>
      <c r="N89" s="10"/>
      <c r="O89" s="10">
        <v>25.923904196663731</v>
      </c>
      <c r="P89" s="10">
        <v>74.076095803336273</v>
      </c>
      <c r="Q89" s="10"/>
      <c r="R89" s="10"/>
      <c r="S89" s="10"/>
      <c r="T89" s="10"/>
      <c r="U89" s="10"/>
      <c r="V89" s="10">
        <v>100</v>
      </c>
    </row>
    <row xmlns:x14ac="http://schemas.microsoft.com/office/spreadsheetml/2009/9/ac" r="90" s="184" customFormat="true" ht="12" x14ac:dyDescent="0.2">
      <c r="A90" s="182" t="s">
        <v>159</v>
      </c>
      <c r="B90" s="10">
        <v>2014</v>
      </c>
      <c r="C90" s="183" t="s">
        <v>2</v>
      </c>
      <c r="D90" s="10">
        <v>4296647.8615779877</v>
      </c>
      <c r="E90" s="10">
        <v>95.710112700450082</v>
      </c>
      <c r="F90" s="10">
        <v>83.493986841973651</v>
      </c>
      <c r="G90" s="10"/>
      <c r="H90" s="10"/>
      <c r="I90" s="10">
        <v>16.506013158026349</v>
      </c>
      <c r="J90" s="10">
        <v>83.493986841973651</v>
      </c>
      <c r="K90" s="10">
        <v>77.692794635645299</v>
      </c>
      <c r="L90" s="10">
        <v>74.076095803336273</v>
      </c>
      <c r="M90" s="10"/>
      <c r="N90" s="10"/>
      <c r="O90" s="10">
        <v>25.923904196663731</v>
      </c>
      <c r="P90" s="10">
        <v>74.076095803336273</v>
      </c>
      <c r="Q90" s="10"/>
      <c r="R90" s="10"/>
      <c r="S90" s="10"/>
      <c r="T90" s="10"/>
      <c r="U90" s="10"/>
      <c r="V90" s="10">
        <v>100</v>
      </c>
    </row>
    <row xmlns:x14ac="http://schemas.microsoft.com/office/spreadsheetml/2009/9/ac" r="91" s="184" customFormat="true" ht="12" x14ac:dyDescent="0.2">
      <c r="A91" s="182" t="s">
        <v>159</v>
      </c>
      <c r="B91" s="10">
        <v>2015</v>
      </c>
      <c r="C91" s="183" t="s">
        <v>2</v>
      </c>
      <c r="D91" s="10">
        <v>4338260.6456481935</v>
      </c>
      <c r="E91" s="10">
        <v>95.710112700450082</v>
      </c>
      <c r="F91" s="10">
        <v>83.493986841973651</v>
      </c>
      <c r="G91" s="10">
        <v>73.267930000000007</v>
      </c>
      <c r="H91" s="10">
        <v>10.226056841973641</v>
      </c>
      <c r="I91" s="10">
        <v>16.506013158026349</v>
      </c>
      <c r="J91" s="10">
        <v>0</v>
      </c>
      <c r="K91" s="10">
        <v>77.692794635645299</v>
      </c>
      <c r="L91" s="10">
        <v>74.076095803336273</v>
      </c>
      <c r="M91" s="10">
        <v>57.341849229599987</v>
      </c>
      <c r="N91" s="10">
        <v>16.734246573736289</v>
      </c>
      <c r="O91" s="10">
        <v>25.923904196663731</v>
      </c>
      <c r="P91" s="10">
        <v>0</v>
      </c>
      <c r="Q91" s="10">
        <v>59.72</v>
      </c>
      <c r="R91" s="10">
        <v>54.272741723999999</v>
      </c>
      <c r="S91" s="10">
        <v>44.704045004000001</v>
      </c>
      <c r="T91" s="10">
        <v>9.5686967199999984</v>
      </c>
      <c r="U91" s="10">
        <v>45.727258276000001</v>
      </c>
      <c r="V91" s="10">
        <v>0</v>
      </c>
    </row>
    <row xmlns:x14ac="http://schemas.microsoft.com/office/spreadsheetml/2009/9/ac" r="92" s="184" customFormat="true" ht="12" x14ac:dyDescent="0.2">
      <c r="A92" s="182" t="s">
        <v>159</v>
      </c>
      <c r="B92" s="10">
        <v>2016</v>
      </c>
      <c r="C92" s="183" t="s">
        <v>2</v>
      </c>
      <c r="D92" s="10">
        <v>4380313.0371859726</v>
      </c>
      <c r="E92" s="10">
        <v>95.710112700450082</v>
      </c>
      <c r="F92" s="10">
        <v>83.493986841973651</v>
      </c>
      <c r="G92" s="10">
        <v>73.267930000000007</v>
      </c>
      <c r="H92" s="10">
        <v>10.226056841973641</v>
      </c>
      <c r="I92" s="10">
        <v>16.506013158026349</v>
      </c>
      <c r="J92" s="10">
        <v>0</v>
      </c>
      <c r="K92" s="10">
        <v>77.692794635645299</v>
      </c>
      <c r="L92" s="10">
        <v>74.076095803336273</v>
      </c>
      <c r="M92" s="10">
        <v>57.341849229599987</v>
      </c>
      <c r="N92" s="10">
        <v>16.734246573736289</v>
      </c>
      <c r="O92" s="10">
        <v>25.923904196663731</v>
      </c>
      <c r="P92" s="10">
        <v>0</v>
      </c>
      <c r="Q92" s="10">
        <v>59.72</v>
      </c>
      <c r="R92" s="10">
        <v>54.272741723999999</v>
      </c>
      <c r="S92" s="10">
        <v>44.704045004000001</v>
      </c>
      <c r="T92" s="10">
        <v>9.5686967199999984</v>
      </c>
      <c r="U92" s="10">
        <v>45.727258276000001</v>
      </c>
      <c r="V92" s="10">
        <v>0</v>
      </c>
    </row>
    <row xmlns:x14ac="http://schemas.microsoft.com/office/spreadsheetml/2009/9/ac" r="93" s="184" customFormat="true" ht="12" x14ac:dyDescent="0.2">
      <c r="A93" s="182" t="s">
        <v>159</v>
      </c>
      <c r="B93" s="10">
        <v>2017</v>
      </c>
      <c r="C93" s="183" t="s">
        <v>2</v>
      </c>
      <c r="D93" s="10">
        <v>4423314.1925305938</v>
      </c>
      <c r="E93" s="10">
        <v>95.710112700450082</v>
      </c>
      <c r="F93" s="10">
        <v>83.493986841973651</v>
      </c>
      <c r="G93" s="10">
        <v>73.267930000000007</v>
      </c>
      <c r="H93" s="10">
        <v>10.226056841973641</v>
      </c>
      <c r="I93" s="10">
        <v>16.506013158026349</v>
      </c>
      <c r="J93" s="10">
        <v>0</v>
      </c>
      <c r="K93" s="10">
        <v>77.692794635645299</v>
      </c>
      <c r="L93" s="10">
        <v>74.076095803336273</v>
      </c>
      <c r="M93" s="10">
        <v>57.341849229599987</v>
      </c>
      <c r="N93" s="10">
        <v>16.734246573736289</v>
      </c>
      <c r="O93" s="10">
        <v>25.923904196663731</v>
      </c>
      <c r="P93" s="10">
        <v>0</v>
      </c>
      <c r="Q93" s="10">
        <v>59.72</v>
      </c>
      <c r="R93" s="10">
        <v>54.272741723999999</v>
      </c>
      <c r="S93" s="10">
        <v>44.704045004000001</v>
      </c>
      <c r="T93" s="10">
        <v>9.5686967199999984</v>
      </c>
      <c r="U93" s="10">
        <v>45.727258276000001</v>
      </c>
      <c r="V93" s="10">
        <v>0</v>
      </c>
    </row>
    <row xmlns:x14ac="http://schemas.microsoft.com/office/spreadsheetml/2009/9/ac" r="94" s="184" customFormat="true" ht="12" x14ac:dyDescent="0.2">
      <c r="A94" s="182" t="s">
        <v>159</v>
      </c>
      <c r="B94" s="10">
        <v>2018</v>
      </c>
      <c r="C94" s="183" t="s">
        <v>2</v>
      </c>
      <c r="D94" s="10">
        <v>4459947.2096097926</v>
      </c>
      <c r="E94" s="10">
        <v>95.710112700450082</v>
      </c>
      <c r="F94" s="10">
        <v>83.493986841973651</v>
      </c>
      <c r="G94" s="10">
        <v>73.267930000000007</v>
      </c>
      <c r="H94" s="10">
        <v>10.226056841973641</v>
      </c>
      <c r="I94" s="10">
        <v>16.506013158026349</v>
      </c>
      <c r="J94" s="10">
        <v>0</v>
      </c>
      <c r="K94" s="10">
        <v>77.692794635645299</v>
      </c>
      <c r="L94" s="10">
        <v>74.076095803336273</v>
      </c>
      <c r="M94" s="10">
        <v>57.341849229599987</v>
      </c>
      <c r="N94" s="10">
        <v>16.734246573736289</v>
      </c>
      <c r="O94" s="10">
        <v>25.923904196663731</v>
      </c>
      <c r="P94" s="10">
        <v>0</v>
      </c>
      <c r="Q94" s="10">
        <v>59.72</v>
      </c>
      <c r="R94" s="10">
        <v>54.272741723999999</v>
      </c>
      <c r="S94" s="10">
        <v>44.704045004000001</v>
      </c>
      <c r="T94" s="10">
        <v>9.5686967199999984</v>
      </c>
      <c r="U94" s="10">
        <v>45.727258276000001</v>
      </c>
      <c r="V94" s="10">
        <v>0</v>
      </c>
    </row>
    <row xmlns:x14ac="http://schemas.microsoft.com/office/spreadsheetml/2009/9/ac" r="95" s="184" customFormat="true" ht="12" x14ac:dyDescent="0.2">
      <c r="A95" s="182" t="s">
        <v>159</v>
      </c>
      <c r="B95" s="10">
        <v>2019</v>
      </c>
      <c r="C95" s="183" t="s">
        <v>2</v>
      </c>
      <c r="D95" s="10">
        <v>4483671.5059661856</v>
      </c>
      <c r="E95" s="10">
        <v>95.710112700450082</v>
      </c>
      <c r="F95" s="10">
        <v>83.493986841973651</v>
      </c>
      <c r="G95" s="10">
        <v>73.267930000000007</v>
      </c>
      <c r="H95" s="10">
        <v>10.226056841973641</v>
      </c>
      <c r="I95" s="10">
        <v>16.506013158026349</v>
      </c>
      <c r="J95" s="10">
        <v>0</v>
      </c>
      <c r="K95" s="10">
        <v>77.692794635645299</v>
      </c>
      <c r="L95" s="10">
        <v>74.076095803336273</v>
      </c>
      <c r="M95" s="10">
        <v>57.341849229599987</v>
      </c>
      <c r="N95" s="10">
        <v>16.734246573736289</v>
      </c>
      <c r="O95" s="10">
        <v>25.923904196663731</v>
      </c>
      <c r="P95" s="10">
        <v>0</v>
      </c>
      <c r="Q95" s="10">
        <v>59.72</v>
      </c>
      <c r="R95" s="10">
        <v>54.272741723999999</v>
      </c>
      <c r="S95" s="10">
        <v>44.704045004000001</v>
      </c>
      <c r="T95" s="10">
        <v>9.5686967199999984</v>
      </c>
      <c r="U95" s="10">
        <v>45.727258276000001</v>
      </c>
      <c r="V95" s="10">
        <v>0</v>
      </c>
    </row>
    <row xmlns:x14ac="http://schemas.microsoft.com/office/spreadsheetml/2009/9/ac" r="96" s="184" customFormat="true" ht="12" x14ac:dyDescent="0.2">
      <c r="A96" s="182" t="s">
        <v>159</v>
      </c>
      <c r="B96" s="10">
        <v>2020</v>
      </c>
      <c r="C96" s="183" t="s">
        <v>2</v>
      </c>
      <c r="D96" s="10">
        <v>4507508.7677465817</v>
      </c>
      <c r="E96" s="10">
        <v>95.710112700450082</v>
      </c>
      <c r="F96" s="10">
        <v>83.493986841973651</v>
      </c>
      <c r="G96" s="10">
        <v>73.267930000000007</v>
      </c>
      <c r="H96" s="10">
        <v>10.226056841973641</v>
      </c>
      <c r="I96" s="10">
        <v>16.506013158026349</v>
      </c>
      <c r="J96" s="10">
        <v>0</v>
      </c>
      <c r="K96" s="10">
        <v>77.692794635645299</v>
      </c>
      <c r="L96" s="10">
        <v>74.076095803336273</v>
      </c>
      <c r="M96" s="10">
        <v>57.341849229599987</v>
      </c>
      <c r="N96" s="10">
        <v>16.734246573736289</v>
      </c>
      <c r="O96" s="10">
        <v>25.923904196663731</v>
      </c>
      <c r="P96" s="10">
        <v>0</v>
      </c>
      <c r="Q96" s="10">
        <v>59.72</v>
      </c>
      <c r="R96" s="10">
        <v>54.272741723999999</v>
      </c>
      <c r="S96" s="10">
        <v>44.704045004000001</v>
      </c>
      <c r="T96" s="10">
        <v>9.5686967199999984</v>
      </c>
      <c r="U96" s="10">
        <v>45.727258276000001</v>
      </c>
      <c r="V96" s="10">
        <v>0</v>
      </c>
    </row>
    <row xmlns:x14ac="http://schemas.microsoft.com/office/spreadsheetml/2009/9/ac" r="97" s="184" customFormat="true" ht="12" x14ac:dyDescent="0.2">
      <c r="A97" s="182" t="s">
        <v>159</v>
      </c>
      <c r="B97" s="10">
        <v>2021</v>
      </c>
      <c r="C97" s="183" t="s">
        <v>2</v>
      </c>
      <c r="D97" s="10">
        <v>4519115.2679008488</v>
      </c>
      <c r="E97" s="10">
        <v>95.710112700450082</v>
      </c>
      <c r="F97" s="10">
        <v>83.493986841973651</v>
      </c>
      <c r="G97" s="10">
        <v>73.267930000000007</v>
      </c>
      <c r="H97" s="10">
        <v>10.226056841973641</v>
      </c>
      <c r="I97" s="10">
        <v>16.506013158026349</v>
      </c>
      <c r="J97" s="10">
        <v>0</v>
      </c>
      <c r="K97" s="10">
        <v>77.692794635645299</v>
      </c>
      <c r="L97" s="10">
        <v>74.076095803336273</v>
      </c>
      <c r="M97" s="10">
        <v>57.341849229599987</v>
      </c>
      <c r="N97" s="10">
        <v>16.734246573736289</v>
      </c>
      <c r="O97" s="10">
        <v>25.923904196663731</v>
      </c>
      <c r="P97" s="10">
        <v>0</v>
      </c>
      <c r="Q97" s="10">
        <v>59.72</v>
      </c>
      <c r="R97" s="10">
        <v>54.272741723999999</v>
      </c>
      <c r="S97" s="10">
        <v>44.704045004000001</v>
      </c>
      <c r="T97" s="10">
        <v>9.5686967199999984</v>
      </c>
      <c r="U97" s="10">
        <v>45.727258276000001</v>
      </c>
      <c r="V97" s="10">
        <v>0</v>
      </c>
    </row>
    <row xmlns:x14ac="http://schemas.microsoft.com/office/spreadsheetml/2009/9/ac" r="98" s="184" customFormat="true" ht="12" x14ac:dyDescent="0.2">
      <c r="A98" s="182" t="s">
        <v>159</v>
      </c>
      <c r="B98" s="10">
        <v>2022</v>
      </c>
      <c r="C98" s="183" t="s">
        <v>2</v>
      </c>
      <c r="D98" s="10">
        <v>4513181.8114072038</v>
      </c>
      <c r="E98" s="10">
        <v>95.710112700450082</v>
      </c>
      <c r="F98" s="10">
        <v>83.493986841973651</v>
      </c>
      <c r="G98" s="10">
        <v>73.267930000000007</v>
      </c>
      <c r="H98" s="10">
        <v>10.226056841973641</v>
      </c>
      <c r="I98" s="10">
        <v>16.506013158026349</v>
      </c>
      <c r="J98" s="10">
        <v>0</v>
      </c>
      <c r="K98" s="10">
        <v>77.692794635645299</v>
      </c>
      <c r="L98" s="10">
        <v>74.076095803336273</v>
      </c>
      <c r="M98" s="10">
        <v>57.341849229599987</v>
      </c>
      <c r="N98" s="10">
        <v>16.734246573736289</v>
      </c>
      <c r="O98" s="10">
        <v>25.923904196663731</v>
      </c>
      <c r="P98" s="10">
        <v>0</v>
      </c>
      <c r="Q98" s="10">
        <v>59.72</v>
      </c>
      <c r="R98" s="10">
        <v>54.272741723999999</v>
      </c>
      <c r="S98" s="10">
        <v>44.704045004000001</v>
      </c>
      <c r="T98" s="10">
        <v>9.5686967199999984</v>
      </c>
      <c r="U98" s="10">
        <v>45.727258276000001</v>
      </c>
      <c r="V98" s="10">
        <v>0</v>
      </c>
    </row>
    <row xmlns:x14ac="http://schemas.microsoft.com/office/spreadsheetml/2009/9/ac" r="99" s="184" customFormat="true" ht="12" x14ac:dyDescent="0.2">
      <c r="A99" s="182" t="s">
        <v>159</v>
      </c>
      <c r="B99" s="10">
        <v>2023</v>
      </c>
      <c r="C99" s="183" t="s">
        <v>2</v>
      </c>
      <c r="D99" s="10">
        <v>4414763.5776979066</v>
      </c>
      <c r="E99" s="10">
        <v>95.710112700450082</v>
      </c>
      <c r="F99" s="10">
        <v>83.493986841973651</v>
      </c>
      <c r="G99" s="10">
        <v>73.267930000000007</v>
      </c>
      <c r="H99" s="10">
        <v>10.226056841973641</v>
      </c>
      <c r="I99" s="10">
        <v>16.506013158026349</v>
      </c>
      <c r="J99" s="10">
        <v>0</v>
      </c>
      <c r="K99" s="10">
        <v>77.692794635645299</v>
      </c>
      <c r="L99" s="10">
        <v>74.076095803336273</v>
      </c>
      <c r="M99" s="10">
        <v>57.341849229599987</v>
      </c>
      <c r="N99" s="10">
        <v>16.734246573736289</v>
      </c>
      <c r="O99" s="10">
        <v>25.923904196663731</v>
      </c>
      <c r="P99" s="10">
        <v>0</v>
      </c>
      <c r="Q99" s="10">
        <v>59.72</v>
      </c>
      <c r="R99" s="10">
        <v>54.272741723999999</v>
      </c>
      <c r="S99" s="10">
        <v>44.704045004000001</v>
      </c>
      <c r="T99" s="10">
        <v>9.5686967199999984</v>
      </c>
      <c r="U99" s="10">
        <v>45.727258276000001</v>
      </c>
      <c r="V99" s="10">
        <v>0</v>
      </c>
    </row>
    <row xmlns:x14ac="http://schemas.microsoft.com/office/spreadsheetml/2009/9/ac" r="100" s="184" customFormat="true" ht="12" x14ac:dyDescent="0.2">
      <c r="A100" s="182" t="s">
        <v>159</v>
      </c>
      <c r="B100" s="10">
        <v>2024</v>
      </c>
      <c r="C100" s="183"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4" customFormat="true" ht="12" x14ac:dyDescent="0.2">
      <c r="A101" s="182" t="s">
        <v>159</v>
      </c>
      <c r="B101" s="10">
        <v>2025</v>
      </c>
      <c r="C101" s="183"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4" customFormat="true" ht="12" x14ac:dyDescent="0.2">
      <c r="A102" s="182" t="s">
        <v>159</v>
      </c>
      <c r="B102" s="10">
        <v>2026</v>
      </c>
      <c r="C102" s="183"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4" customFormat="true" ht="12" x14ac:dyDescent="0.2">
      <c r="A103" s="182" t="s">
        <v>159</v>
      </c>
      <c r="B103" s="10">
        <v>2027</v>
      </c>
      <c r="C103" s="183"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4" customFormat="true" ht="12" x14ac:dyDescent="0.2">
      <c r="A104" s="182" t="s">
        <v>159</v>
      </c>
      <c r="B104" s="10">
        <v>2028</v>
      </c>
      <c r="C104" s="183"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4" customFormat="true" ht="12" x14ac:dyDescent="0.2">
      <c r="A105" s="182" t="s">
        <v>159</v>
      </c>
      <c r="B105" s="10">
        <v>2029</v>
      </c>
      <c r="C105" s="183"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4" customFormat="true" ht="12" x14ac:dyDescent="0.2">
      <c r="A106" s="182" t="s">
        <v>159</v>
      </c>
      <c r="B106" s="10">
        <v>2030</v>
      </c>
      <c r="C106" s="183"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4" customFormat="true" ht="12" x14ac:dyDescent="0.2">
      <c r="A107" s="182" t="s">
        <v>159</v>
      </c>
      <c r="B107" s="10">
        <v>2000</v>
      </c>
      <c r="C107" s="183" t="s">
        <v>16</v>
      </c>
      <c r="D107" s="10">
        <v>1115655</v>
      </c>
      <c r="E107" s="10">
        <v>46.001470472677283</v>
      </c>
      <c r="F107" s="10"/>
      <c r="G107" s="10"/>
      <c r="H107" s="10"/>
      <c r="I107" s="10"/>
      <c r="J107" s="10">
        <v>100</v>
      </c>
      <c r="K107" s="10">
        <v>46.998939913022703</v>
      </c>
      <c r="L107" s="10"/>
      <c r="M107" s="10"/>
      <c r="N107" s="10"/>
      <c r="O107" s="10"/>
      <c r="P107" s="10">
        <v>100</v>
      </c>
      <c r="Q107" s="10"/>
      <c r="R107" s="10"/>
      <c r="S107" s="10"/>
      <c r="T107" s="10"/>
      <c r="U107" s="10"/>
      <c r="V107" s="10">
        <v>100</v>
      </c>
    </row>
    <row xmlns:x14ac="http://schemas.microsoft.com/office/spreadsheetml/2009/9/ac" r="108" s="184" customFormat="true" ht="12" x14ac:dyDescent="0.2">
      <c r="A108" s="182" t="s">
        <v>159</v>
      </c>
      <c r="B108" s="10">
        <v>2001</v>
      </c>
      <c r="C108" s="183" t="s">
        <v>16</v>
      </c>
      <c r="D108" s="10">
        <v>1123871</v>
      </c>
      <c r="E108" s="10">
        <v>48.21699345250363</v>
      </c>
      <c r="F108" s="10"/>
      <c r="G108" s="10"/>
      <c r="H108" s="10"/>
      <c r="I108" s="10"/>
      <c r="J108" s="10">
        <v>100</v>
      </c>
      <c r="K108" s="10">
        <v>48.827425060148933</v>
      </c>
      <c r="L108" s="10"/>
      <c r="M108" s="10"/>
      <c r="N108" s="10"/>
      <c r="O108" s="10"/>
      <c r="P108" s="10">
        <v>100</v>
      </c>
      <c r="Q108" s="10"/>
      <c r="R108" s="10"/>
      <c r="S108" s="10"/>
      <c r="T108" s="10"/>
      <c r="U108" s="10"/>
      <c r="V108" s="10">
        <v>100</v>
      </c>
    </row>
    <row xmlns:x14ac="http://schemas.microsoft.com/office/spreadsheetml/2009/9/ac" r="109" s="184" customFormat="true" ht="12" x14ac:dyDescent="0.2">
      <c r="A109" s="182" t="s">
        <v>159</v>
      </c>
      <c r="B109" s="10">
        <v>2002</v>
      </c>
      <c r="C109" s="183" t="s">
        <v>16</v>
      </c>
      <c r="D109" s="10">
        <v>1139741</v>
      </c>
      <c r="E109" s="10">
        <v>50.432516432330893</v>
      </c>
      <c r="F109" s="10"/>
      <c r="G109" s="10"/>
      <c r="H109" s="10"/>
      <c r="I109" s="10"/>
      <c r="J109" s="10">
        <v>100</v>
      </c>
      <c r="K109" s="10">
        <v>50.655910207275163</v>
      </c>
      <c r="L109" s="10"/>
      <c r="M109" s="10"/>
      <c r="N109" s="10"/>
      <c r="O109" s="10"/>
      <c r="P109" s="10">
        <v>100</v>
      </c>
      <c r="Q109" s="10"/>
      <c r="R109" s="10"/>
      <c r="S109" s="10"/>
      <c r="T109" s="10"/>
      <c r="U109" s="10"/>
      <c r="V109" s="10">
        <v>100</v>
      </c>
    </row>
    <row xmlns:x14ac="http://schemas.microsoft.com/office/spreadsheetml/2009/9/ac" r="110" s="184" customFormat="true" ht="12" x14ac:dyDescent="0.2">
      <c r="A110" s="182" t="s">
        <v>159</v>
      </c>
      <c r="B110" s="10">
        <v>2003</v>
      </c>
      <c r="C110" s="185" t="s">
        <v>16</v>
      </c>
      <c r="D110" s="10">
        <v>1169874</v>
      </c>
      <c r="E110" s="10">
        <v>52.648039412157232</v>
      </c>
      <c r="F110" s="10"/>
      <c r="G110" s="10"/>
      <c r="H110" s="10"/>
      <c r="I110" s="10"/>
      <c r="J110" s="10">
        <v>100</v>
      </c>
      <c r="K110" s="10">
        <v>52.48439535440184</v>
      </c>
      <c r="L110" s="10"/>
      <c r="M110" s="10"/>
      <c r="N110" s="10"/>
      <c r="O110" s="10"/>
      <c r="P110" s="10">
        <v>100</v>
      </c>
      <c r="Q110" s="10"/>
      <c r="R110" s="10"/>
      <c r="S110" s="10"/>
      <c r="T110" s="10"/>
      <c r="U110" s="10"/>
      <c r="V110" s="10">
        <v>100</v>
      </c>
      <c r="W110" s="186"/>
      <c r="X110" s="186"/>
      <c r="Y110" s="186"/>
      <c r="Z110" s="186"/>
      <c r="AA110" s="186"/>
      <c r="AB110" s="186"/>
      <c r="AC110" s="186"/>
      <c r="AD110" s="186"/>
      <c r="AE110" s="186"/>
    </row>
    <row xmlns:x14ac="http://schemas.microsoft.com/office/spreadsheetml/2009/9/ac" r="111" s="184" customFormat="true" ht="12" x14ac:dyDescent="0.2">
      <c r="A111" s="182" t="s">
        <v>159</v>
      </c>
      <c r="B111" s="10">
        <v>2004</v>
      </c>
      <c r="C111" s="185" t="s">
        <v>16</v>
      </c>
      <c r="D111" s="10">
        <v>1207453</v>
      </c>
      <c r="E111" s="10">
        <v>54.863562391984487</v>
      </c>
      <c r="F111" s="10"/>
      <c r="G111" s="10"/>
      <c r="H111" s="10"/>
      <c r="I111" s="10"/>
      <c r="J111" s="10">
        <v>100</v>
      </c>
      <c r="K111" s="10">
        <v>54.31288050152807</v>
      </c>
      <c r="L111" s="10"/>
      <c r="M111" s="10"/>
      <c r="N111" s="10"/>
      <c r="O111" s="10"/>
      <c r="P111" s="10">
        <v>100</v>
      </c>
      <c r="Q111" s="10"/>
      <c r="R111" s="10"/>
      <c r="S111" s="10"/>
      <c r="T111" s="10"/>
      <c r="U111" s="10"/>
      <c r="V111" s="10">
        <v>100</v>
      </c>
      <c r="W111" s="186"/>
      <c r="X111" s="186"/>
      <c r="Y111" s="186"/>
      <c r="Z111" s="186"/>
      <c r="AA111" s="186"/>
      <c r="AB111" s="186"/>
      <c r="AC111" s="186"/>
      <c r="AD111" s="186"/>
      <c r="AE111" s="186"/>
    </row>
    <row xmlns:x14ac="http://schemas.microsoft.com/office/spreadsheetml/2009/9/ac" r="112" s="184" customFormat="true" ht="12" x14ac:dyDescent="0.2">
      <c r="A112" s="182" t="s">
        <v>159</v>
      </c>
      <c r="B112" s="10">
        <v>2005</v>
      </c>
      <c r="C112" s="185" t="s">
        <v>16</v>
      </c>
      <c r="D112" s="10">
        <v>1254641</v>
      </c>
      <c r="E112" s="10">
        <v>57.079085371811743</v>
      </c>
      <c r="F112" s="10"/>
      <c r="G112" s="10"/>
      <c r="H112" s="10"/>
      <c r="I112" s="10"/>
      <c r="J112" s="10">
        <v>100</v>
      </c>
      <c r="K112" s="10">
        <v>56.1413656486543</v>
      </c>
      <c r="L112" s="10"/>
      <c r="M112" s="10"/>
      <c r="N112" s="10"/>
      <c r="O112" s="10"/>
      <c r="P112" s="10">
        <v>100</v>
      </c>
      <c r="Q112" s="10"/>
      <c r="R112" s="10"/>
      <c r="S112" s="10"/>
      <c r="T112" s="10"/>
      <c r="U112" s="10"/>
      <c r="V112" s="10">
        <v>100</v>
      </c>
      <c r="W112" s="186"/>
      <c r="X112" s="186"/>
      <c r="Y112" s="186"/>
      <c r="Z112" s="186"/>
      <c r="AA112" s="186"/>
      <c r="AB112" s="186"/>
      <c r="AC112" s="186"/>
      <c r="AD112" s="186"/>
      <c r="AE112" s="186"/>
    </row>
    <row xmlns:x14ac="http://schemas.microsoft.com/office/spreadsheetml/2009/9/ac" r="113" s="184" customFormat="true" ht="12" x14ac:dyDescent="0.2">
      <c r="A113" s="182" t="s">
        <v>159</v>
      </c>
      <c r="B113" s="10">
        <v>2006</v>
      </c>
      <c r="C113" s="185" t="s">
        <v>16</v>
      </c>
      <c r="D113" s="10">
        <v>1296623</v>
      </c>
      <c r="E113" s="10">
        <v>59.29460835163809</v>
      </c>
      <c r="F113" s="10"/>
      <c r="G113" s="10"/>
      <c r="H113" s="10"/>
      <c r="I113" s="10"/>
      <c r="J113" s="10">
        <v>100</v>
      </c>
      <c r="K113" s="10">
        <v>57.969850795780992</v>
      </c>
      <c r="L113" s="10"/>
      <c r="M113" s="10"/>
      <c r="N113" s="10"/>
      <c r="O113" s="10"/>
      <c r="P113" s="10">
        <v>100</v>
      </c>
      <c r="Q113" s="10"/>
      <c r="R113" s="10"/>
      <c r="S113" s="10"/>
      <c r="T113" s="10"/>
      <c r="U113" s="10"/>
      <c r="V113" s="10">
        <v>100</v>
      </c>
      <c r="W113" s="186"/>
      <c r="X113" s="186"/>
      <c r="Y113" s="186"/>
      <c r="Z113" s="186"/>
      <c r="AA113" s="186"/>
      <c r="AB113" s="186"/>
      <c r="AC113" s="186"/>
      <c r="AD113" s="186"/>
      <c r="AE113" s="186"/>
    </row>
    <row xmlns:x14ac="http://schemas.microsoft.com/office/spreadsheetml/2009/9/ac" r="114" s="184" customFormat="true" ht="12" x14ac:dyDescent="0.2">
      <c r="A114" s="182" t="s">
        <v>159</v>
      </c>
      <c r="B114" s="10">
        <v>2007</v>
      </c>
      <c r="C114" s="185" t="s">
        <v>16</v>
      </c>
      <c r="D114" s="10">
        <v>1326927</v>
      </c>
      <c r="E114" s="10">
        <v>61.510131331465352</v>
      </c>
      <c r="F114" s="10"/>
      <c r="G114" s="10"/>
      <c r="H114" s="10"/>
      <c r="I114" s="10"/>
      <c r="J114" s="10">
        <v>100</v>
      </c>
      <c r="K114" s="10">
        <v>59.798335942907222</v>
      </c>
      <c r="L114" s="10"/>
      <c r="M114" s="10"/>
      <c r="N114" s="10"/>
      <c r="O114" s="10"/>
      <c r="P114" s="10">
        <v>100</v>
      </c>
      <c r="Q114" s="10"/>
      <c r="R114" s="10"/>
      <c r="S114" s="10"/>
      <c r="T114" s="10"/>
      <c r="U114" s="10"/>
      <c r="V114" s="10">
        <v>100</v>
      </c>
      <c r="W114" s="186"/>
      <c r="X114" s="186"/>
      <c r="Y114" s="186"/>
      <c r="Z114" s="186"/>
      <c r="AA114" s="186"/>
      <c r="AB114" s="186"/>
      <c r="AC114" s="186"/>
      <c r="AD114" s="186"/>
      <c r="AE114" s="186"/>
    </row>
    <row xmlns:x14ac="http://schemas.microsoft.com/office/spreadsheetml/2009/9/ac" r="115" s="184" customFormat="true" ht="12" x14ac:dyDescent="0.2">
      <c r="A115" s="182" t="s">
        <v>159</v>
      </c>
      <c r="B115" s="10">
        <v>2008</v>
      </c>
      <c r="C115" s="185" t="s">
        <v>16</v>
      </c>
      <c r="D115" s="10">
        <v>1354619</v>
      </c>
      <c r="E115" s="10">
        <v>63.725654311291692</v>
      </c>
      <c r="F115" s="10"/>
      <c r="G115" s="10"/>
      <c r="H115" s="10"/>
      <c r="I115" s="10"/>
      <c r="J115" s="10">
        <v>100</v>
      </c>
      <c r="K115" s="10">
        <v>61.626821090033452</v>
      </c>
      <c r="L115" s="10"/>
      <c r="M115" s="10"/>
      <c r="N115" s="10"/>
      <c r="O115" s="10"/>
      <c r="P115" s="10">
        <v>100</v>
      </c>
      <c r="Q115" s="10"/>
      <c r="R115" s="10"/>
      <c r="S115" s="10"/>
      <c r="T115" s="10"/>
      <c r="U115" s="10"/>
      <c r="V115" s="10">
        <v>100</v>
      </c>
      <c r="W115" s="186"/>
      <c r="X115" s="186"/>
      <c r="Y115" s="186"/>
      <c r="Z115" s="186"/>
      <c r="AA115" s="186"/>
      <c r="AB115" s="186"/>
      <c r="AC115" s="186"/>
      <c r="AD115" s="186"/>
      <c r="AE115" s="186"/>
    </row>
    <row xmlns:x14ac="http://schemas.microsoft.com/office/spreadsheetml/2009/9/ac" r="116" s="184" customFormat="true" ht="12" x14ac:dyDescent="0.2">
      <c r="A116" s="182" t="s">
        <v>159</v>
      </c>
      <c r="B116" s="10">
        <v>2009</v>
      </c>
      <c r="C116" s="187" t="s">
        <v>16</v>
      </c>
      <c r="D116" s="10">
        <v>1379541</v>
      </c>
      <c r="E116" s="10">
        <v>65.941177291118947</v>
      </c>
      <c r="F116" s="10"/>
      <c r="G116" s="10"/>
      <c r="H116" s="10"/>
      <c r="I116" s="10"/>
      <c r="J116" s="10">
        <v>100</v>
      </c>
      <c r="K116" s="10">
        <v>63.45530623716013</v>
      </c>
      <c r="L116" s="10"/>
      <c r="M116" s="10"/>
      <c r="N116" s="10"/>
      <c r="O116" s="10"/>
      <c r="P116" s="10">
        <v>100</v>
      </c>
      <c r="Q116" s="10"/>
      <c r="R116" s="10"/>
      <c r="S116" s="10"/>
      <c r="T116" s="10"/>
      <c r="U116" s="10"/>
      <c r="V116" s="10">
        <v>100</v>
      </c>
      <c r="W116" s="187"/>
      <c r="X116" s="187"/>
      <c r="Y116" s="187"/>
      <c r="Z116" s="187"/>
      <c r="AA116" s="187"/>
      <c r="AB116" s="187"/>
      <c r="AC116" s="187"/>
    </row>
    <row xmlns:x14ac="http://schemas.microsoft.com/office/spreadsheetml/2009/9/ac" r="117" s="184" customFormat="true" ht="12" x14ac:dyDescent="0.2">
      <c r="A117" s="182" t="s">
        <v>159</v>
      </c>
      <c r="B117" s="10">
        <v>2010</v>
      </c>
      <c r="C117" s="187" t="s">
        <v>16</v>
      </c>
      <c r="D117" s="10">
        <v>1420050</v>
      </c>
      <c r="E117" s="10">
        <v>68.156700270945294</v>
      </c>
      <c r="F117" s="10"/>
      <c r="G117" s="10"/>
      <c r="H117" s="10"/>
      <c r="I117" s="10"/>
      <c r="J117" s="10">
        <v>100</v>
      </c>
      <c r="K117" s="10">
        <v>65.28379138428636</v>
      </c>
      <c r="L117" s="10"/>
      <c r="M117" s="10"/>
      <c r="N117" s="10"/>
      <c r="O117" s="10"/>
      <c r="P117" s="10">
        <v>100</v>
      </c>
      <c r="Q117" s="10"/>
      <c r="R117" s="10"/>
      <c r="S117" s="10"/>
      <c r="T117" s="10"/>
      <c r="U117" s="10"/>
      <c r="V117" s="10">
        <v>100</v>
      </c>
      <c r="W117" s="187"/>
      <c r="X117" s="187"/>
      <c r="Y117" s="187"/>
      <c r="Z117" s="187"/>
      <c r="AA117" s="187"/>
      <c r="AB117" s="187"/>
      <c r="AC117" s="187"/>
    </row>
    <row xmlns:x14ac="http://schemas.microsoft.com/office/spreadsheetml/2009/9/ac" r="118" s="184" customFormat="true" ht="12" x14ac:dyDescent="0.2">
      <c r="A118" s="182" t="s">
        <v>159</v>
      </c>
      <c r="B118" s="10">
        <v>2011</v>
      </c>
      <c r="C118" s="187" t="s">
        <v>16</v>
      </c>
      <c r="D118" s="10">
        <v>1452757</v>
      </c>
      <c r="E118" s="10">
        <v>70.372223250772549</v>
      </c>
      <c r="F118" s="10"/>
      <c r="G118" s="10"/>
      <c r="H118" s="10"/>
      <c r="I118" s="10"/>
      <c r="J118" s="10">
        <v>100</v>
      </c>
      <c r="K118" s="10">
        <v>67.112276531413045</v>
      </c>
      <c r="L118" s="10"/>
      <c r="M118" s="10"/>
      <c r="N118" s="10"/>
      <c r="O118" s="10"/>
      <c r="P118" s="10">
        <v>100</v>
      </c>
      <c r="Q118" s="10"/>
      <c r="R118" s="10"/>
      <c r="S118" s="10"/>
      <c r="T118" s="10"/>
      <c r="U118" s="10"/>
      <c r="V118" s="10">
        <v>100</v>
      </c>
      <c r="W118" s="187"/>
      <c r="X118" s="187"/>
      <c r="Y118" s="187"/>
      <c r="Z118" s="187"/>
      <c r="AA118" s="187"/>
      <c r="AB118" s="187"/>
      <c r="AC118" s="187"/>
      <c r="AD118" s="187"/>
    </row>
    <row xmlns:x14ac="http://schemas.microsoft.com/office/spreadsheetml/2009/9/ac" r="119" s="184" customFormat="true" ht="12" x14ac:dyDescent="0.2">
      <c r="A119" s="182" t="s">
        <v>159</v>
      </c>
      <c r="B119" s="10">
        <v>2012</v>
      </c>
      <c r="C119" s="187" t="s">
        <v>16</v>
      </c>
      <c r="D119" s="10">
        <v>1466414</v>
      </c>
      <c r="E119" s="10">
        <v>72.587746230599805</v>
      </c>
      <c r="F119" s="10"/>
      <c r="G119" s="10"/>
      <c r="H119" s="10"/>
      <c r="I119" s="10"/>
      <c r="J119" s="10">
        <v>100</v>
      </c>
      <c r="K119" s="10">
        <v>68.940761678539275</v>
      </c>
      <c r="L119" s="10"/>
      <c r="M119" s="10"/>
      <c r="N119" s="10"/>
      <c r="O119" s="10"/>
      <c r="P119" s="10">
        <v>100</v>
      </c>
      <c r="Q119" s="10"/>
      <c r="R119" s="10"/>
      <c r="S119" s="10"/>
      <c r="T119" s="10"/>
      <c r="U119" s="10"/>
      <c r="V119" s="10">
        <v>100</v>
      </c>
      <c r="W119" s="187"/>
      <c r="X119" s="187"/>
      <c r="Y119" s="187"/>
      <c r="Z119" s="187"/>
      <c r="AA119" s="187"/>
      <c r="AB119" s="187"/>
      <c r="AC119" s="187"/>
      <c r="AD119" s="187"/>
    </row>
    <row xmlns:x14ac="http://schemas.microsoft.com/office/spreadsheetml/2009/9/ac" r="120" s="184" customFormat="true" ht="12" x14ac:dyDescent="0.2">
      <c r="A120" s="182" t="s">
        <v>159</v>
      </c>
      <c r="B120" s="10">
        <v>2013</v>
      </c>
      <c r="C120" s="187" t="s">
        <v>16</v>
      </c>
      <c r="D120" s="10">
        <v>1488536</v>
      </c>
      <c r="E120" s="10">
        <v>74.803269210426151</v>
      </c>
      <c r="F120" s="10">
        <v>74.803269210426151</v>
      </c>
      <c r="G120" s="10">
        <v>74.803269210426151</v>
      </c>
      <c r="H120" s="10">
        <v>0</v>
      </c>
      <c r="I120" s="10">
        <v>25.196730789573849</v>
      </c>
      <c r="J120" s="10">
        <v>0</v>
      </c>
      <c r="K120" s="10">
        <v>70.769246825665505</v>
      </c>
      <c r="L120" s="10">
        <v>70.769246825665505</v>
      </c>
      <c r="M120" s="10"/>
      <c r="N120" s="10"/>
      <c r="O120" s="10">
        <v>29.230753174334499</v>
      </c>
      <c r="P120" s="10">
        <v>70.769246825665505</v>
      </c>
      <c r="Q120" s="10"/>
      <c r="R120" s="10"/>
      <c r="S120" s="10"/>
      <c r="T120" s="10"/>
      <c r="U120" s="10"/>
      <c r="V120" s="10">
        <v>100</v>
      </c>
      <c r="W120" s="187"/>
      <c r="X120" s="187"/>
      <c r="Y120" s="187"/>
      <c r="Z120" s="187"/>
      <c r="AA120" s="187"/>
      <c r="AB120" s="187"/>
      <c r="AC120" s="187"/>
      <c r="AD120" s="187"/>
    </row>
    <row xmlns:x14ac="http://schemas.microsoft.com/office/spreadsheetml/2009/9/ac" r="121" s="184" customFormat="true" ht="12" x14ac:dyDescent="0.2">
      <c r="A121" s="182" t="s">
        <v>159</v>
      </c>
      <c r="B121" s="10">
        <v>2014</v>
      </c>
      <c r="C121" s="187" t="s">
        <v>16</v>
      </c>
      <c r="D121" s="10">
        <v>1518018</v>
      </c>
      <c r="E121" s="10">
        <v>77.018792190253407</v>
      </c>
      <c r="F121" s="10">
        <v>77.018792190253407</v>
      </c>
      <c r="G121" s="10">
        <v>77.018792190253407</v>
      </c>
      <c r="H121" s="10">
        <v>0</v>
      </c>
      <c r="I121" s="10">
        <v>22.981207809746589</v>
      </c>
      <c r="J121" s="10">
        <v>0</v>
      </c>
      <c r="K121" s="10">
        <v>72.597731972792189</v>
      </c>
      <c r="L121" s="10">
        <v>72.597731972792189</v>
      </c>
      <c r="M121" s="10"/>
      <c r="N121" s="10"/>
      <c r="O121" s="10">
        <v>27.402268027207811</v>
      </c>
      <c r="P121" s="10">
        <v>72.597731972792189</v>
      </c>
      <c r="Q121" s="10"/>
      <c r="R121" s="10"/>
      <c r="S121" s="10"/>
      <c r="T121" s="10"/>
      <c r="U121" s="10"/>
      <c r="V121" s="10">
        <v>100</v>
      </c>
      <c r="W121" s="187"/>
      <c r="X121" s="187"/>
      <c r="Y121" s="187"/>
      <c r="Z121" s="187"/>
      <c r="AA121" s="187"/>
      <c r="AB121" s="187"/>
      <c r="AC121" s="187"/>
      <c r="AD121" s="187"/>
    </row>
    <row xmlns:x14ac="http://schemas.microsoft.com/office/spreadsheetml/2009/9/ac" r="122" s="184" customFormat="true" ht="12" x14ac:dyDescent="0.2">
      <c r="A122" s="182" t="s">
        <v>159</v>
      </c>
      <c r="B122" s="10">
        <v>2015</v>
      </c>
      <c r="C122" s="187" t="s">
        <v>16</v>
      </c>
      <c r="D122" s="10">
        <v>1556688</v>
      </c>
      <c r="E122" s="10">
        <v>79.234315170079753</v>
      </c>
      <c r="F122" s="10">
        <v>79.234315170079753</v>
      </c>
      <c r="G122" s="10">
        <v>78.61567529377767</v>
      </c>
      <c r="H122" s="10">
        <v>0.61863987630208328</v>
      </c>
      <c r="I122" s="10">
        <v>20.76568482992025</v>
      </c>
      <c r="J122" s="10">
        <v>0</v>
      </c>
      <c r="K122" s="10">
        <v>74.426217119918419</v>
      </c>
      <c r="L122" s="10">
        <v>74.426217119918419</v>
      </c>
      <c r="M122" s="10">
        <v>64.012582571448021</v>
      </c>
      <c r="N122" s="10">
        <v>10.4136345484704</v>
      </c>
      <c r="O122" s="10">
        <v>25.573782880081581</v>
      </c>
      <c r="P122" s="10">
        <v>0</v>
      </c>
      <c r="Q122" s="10">
        <v>67.584810000000004</v>
      </c>
      <c r="R122" s="10">
        <v>63.175387758131997</v>
      </c>
      <c r="S122" s="10">
        <v>55.684449621276002</v>
      </c>
      <c r="T122" s="10">
        <v>7.4909381368559949</v>
      </c>
      <c r="U122" s="10">
        <v>36.824612241868003</v>
      </c>
      <c r="V122" s="10">
        <v>0</v>
      </c>
      <c r="W122" s="187"/>
      <c r="X122" s="187"/>
      <c r="Y122" s="187"/>
      <c r="Z122" s="187"/>
      <c r="AA122" s="187"/>
      <c r="AB122" s="187"/>
      <c r="AC122" s="187"/>
      <c r="AD122" s="187"/>
    </row>
    <row xmlns:x14ac="http://schemas.microsoft.com/office/spreadsheetml/2009/9/ac" r="123" s="184" customFormat="true" ht="12" x14ac:dyDescent="0.2">
      <c r="A123" s="182" t="s">
        <v>159</v>
      </c>
      <c r="B123" s="10">
        <v>2016</v>
      </c>
      <c r="C123" s="187" t="s">
        <v>16</v>
      </c>
      <c r="D123" s="10">
        <v>1599664</v>
      </c>
      <c r="E123" s="10">
        <v>81.449838149907009</v>
      </c>
      <c r="F123" s="10">
        <v>81.449838149907009</v>
      </c>
      <c r="G123" s="10">
        <v>78.61567529377767</v>
      </c>
      <c r="H123" s="10">
        <v>2.834162856129339</v>
      </c>
      <c r="I123" s="10">
        <v>18.550161850092991</v>
      </c>
      <c r="J123" s="10">
        <v>0</v>
      </c>
      <c r="K123" s="10">
        <v>76.254702267044649</v>
      </c>
      <c r="L123" s="10">
        <v>76.254702267044649</v>
      </c>
      <c r="M123" s="10">
        <v>64.012582571448021</v>
      </c>
      <c r="N123" s="10">
        <v>12.24211969559663</v>
      </c>
      <c r="O123" s="10">
        <v>23.745297732955351</v>
      </c>
      <c r="P123" s="10">
        <v>0</v>
      </c>
      <c r="Q123" s="10">
        <v>67.584810000000004</v>
      </c>
      <c r="R123" s="10">
        <v>63.175387758131997</v>
      </c>
      <c r="S123" s="10">
        <v>55.684449621276002</v>
      </c>
      <c r="T123" s="10">
        <v>7.4909381368559949</v>
      </c>
      <c r="U123" s="10">
        <v>36.824612241868003</v>
      </c>
      <c r="V123" s="10">
        <v>0</v>
      </c>
      <c r="W123" s="187"/>
      <c r="X123" s="187"/>
      <c r="Y123" s="187"/>
      <c r="Z123" s="187"/>
      <c r="AA123" s="187"/>
      <c r="AB123" s="187"/>
      <c r="AC123" s="187"/>
      <c r="AD123" s="187"/>
    </row>
    <row xmlns:x14ac="http://schemas.microsoft.com/office/spreadsheetml/2009/9/ac" r="124" s="184" customFormat="true" ht="12" x14ac:dyDescent="0.2">
      <c r="A124" s="182" t="s">
        <v>159</v>
      </c>
      <c r="B124" s="10">
        <v>2017</v>
      </c>
      <c r="C124" s="187" t="s">
        <v>16</v>
      </c>
      <c r="D124" s="10">
        <v>1641627</v>
      </c>
      <c r="E124" s="10">
        <v>83.665361129734265</v>
      </c>
      <c r="F124" s="10">
        <v>83.665361129734265</v>
      </c>
      <c r="G124" s="10">
        <v>78.61567529377767</v>
      </c>
      <c r="H124" s="10">
        <v>5.0496858359565948</v>
      </c>
      <c r="I124" s="10">
        <v>16.334638870265739</v>
      </c>
      <c r="J124" s="10">
        <v>0</v>
      </c>
      <c r="K124" s="10">
        <v>78.083187414171334</v>
      </c>
      <c r="L124" s="10">
        <v>78.083187414171334</v>
      </c>
      <c r="M124" s="10">
        <v>64.012582571448021</v>
      </c>
      <c r="N124" s="10">
        <v>14.070604842723309</v>
      </c>
      <c r="O124" s="10">
        <v>21.916812585828669</v>
      </c>
      <c r="P124" s="10">
        <v>0</v>
      </c>
      <c r="Q124" s="10">
        <v>67.584810000000004</v>
      </c>
      <c r="R124" s="10">
        <v>63.175387758131997</v>
      </c>
      <c r="S124" s="10">
        <v>55.684449621276002</v>
      </c>
      <c r="T124" s="10">
        <v>7.4909381368559949</v>
      </c>
      <c r="U124" s="10">
        <v>36.824612241868003</v>
      </c>
      <c r="V124" s="10">
        <v>0</v>
      </c>
      <c r="W124" s="187"/>
      <c r="X124" s="187"/>
      <c r="Y124" s="187"/>
      <c r="Z124" s="187"/>
      <c r="AA124" s="187"/>
      <c r="AB124" s="187"/>
      <c r="AC124" s="187"/>
      <c r="AD124" s="187"/>
    </row>
    <row xmlns:x14ac="http://schemas.microsoft.com/office/spreadsheetml/2009/9/ac" r="125" s="184" customFormat="true" ht="12" x14ac:dyDescent="0.2">
      <c r="A125" s="182" t="s">
        <v>159</v>
      </c>
      <c r="B125" s="10">
        <v>2018</v>
      </c>
      <c r="C125" s="187" t="s">
        <v>16</v>
      </c>
      <c r="D125" s="10">
        <v>1676181</v>
      </c>
      <c r="E125" s="10">
        <v>85.880884109560611</v>
      </c>
      <c r="F125" s="10">
        <v>85.880884109560611</v>
      </c>
      <c r="G125" s="10">
        <v>78.61567529377767</v>
      </c>
      <c r="H125" s="10">
        <v>7.2652088157829411</v>
      </c>
      <c r="I125" s="10">
        <v>14.119115890439391</v>
      </c>
      <c r="J125" s="10">
        <v>0</v>
      </c>
      <c r="K125" s="10">
        <v>79.911672561297564</v>
      </c>
      <c r="L125" s="10">
        <v>79.911672561297564</v>
      </c>
      <c r="M125" s="10">
        <v>64.012582571448021</v>
      </c>
      <c r="N125" s="10">
        <v>15.899089989849539</v>
      </c>
      <c r="O125" s="10">
        <v>20.088327438702439</v>
      </c>
      <c r="P125" s="10">
        <v>0</v>
      </c>
      <c r="Q125" s="10">
        <v>67.584810000000004</v>
      </c>
      <c r="R125" s="10">
        <v>63.175387758131997</v>
      </c>
      <c r="S125" s="10">
        <v>55.684449621276002</v>
      </c>
      <c r="T125" s="10">
        <v>7.4909381368559949</v>
      </c>
      <c r="U125" s="10">
        <v>36.824612241868003</v>
      </c>
      <c r="V125" s="10">
        <v>0</v>
      </c>
      <c r="W125" s="187"/>
      <c r="X125" s="187"/>
      <c r="Y125" s="187"/>
      <c r="Z125" s="187"/>
      <c r="AA125" s="187"/>
      <c r="AB125" s="187"/>
      <c r="AC125" s="187"/>
      <c r="AD125" s="187"/>
    </row>
    <row xmlns:x14ac="http://schemas.microsoft.com/office/spreadsheetml/2009/9/ac" r="126" s="184" customFormat="true" ht="12" x14ac:dyDescent="0.2">
      <c r="A126" s="182" t="s">
        <v>159</v>
      </c>
      <c r="B126" s="10">
        <v>2019</v>
      </c>
      <c r="C126" s="187" t="s">
        <v>16</v>
      </c>
      <c r="D126" s="10">
        <v>1693626</v>
      </c>
      <c r="E126" s="10">
        <v>88.096407089387867</v>
      </c>
      <c r="F126" s="10">
        <v>88.096407089387867</v>
      </c>
      <c r="G126" s="10">
        <v>78.61567529377767</v>
      </c>
      <c r="H126" s="10">
        <v>9.4807317956101969</v>
      </c>
      <c r="I126" s="10">
        <v>11.903592910612129</v>
      </c>
      <c r="J126" s="10">
        <v>0</v>
      </c>
      <c r="K126" s="10">
        <v>81.740157708423794</v>
      </c>
      <c r="L126" s="10">
        <v>81.740157708423794</v>
      </c>
      <c r="M126" s="10">
        <v>64.012582571448021</v>
      </c>
      <c r="N126" s="10">
        <v>17.727575136975769</v>
      </c>
      <c r="O126" s="10">
        <v>18.259842291576209</v>
      </c>
      <c r="P126" s="10">
        <v>0</v>
      </c>
      <c r="Q126" s="10">
        <v>67.584810000000004</v>
      </c>
      <c r="R126" s="10">
        <v>63.175387758131997</v>
      </c>
      <c r="S126" s="10">
        <v>55.684449621276002</v>
      </c>
      <c r="T126" s="10">
        <v>7.4909381368559949</v>
      </c>
      <c r="U126" s="10">
        <v>36.824612241868003</v>
      </c>
      <c r="V126" s="10">
        <v>0</v>
      </c>
      <c r="W126" s="187"/>
      <c r="X126" s="187"/>
      <c r="Y126" s="187"/>
      <c r="Z126" s="187"/>
      <c r="AA126" s="187"/>
      <c r="AB126" s="187"/>
      <c r="AC126" s="187"/>
      <c r="AD126" s="187"/>
    </row>
    <row xmlns:x14ac="http://schemas.microsoft.com/office/spreadsheetml/2009/9/ac" r="127" s="184" customFormat="true" ht="12" x14ac:dyDescent="0.2">
      <c r="A127" s="182" t="s">
        <v>159</v>
      </c>
      <c r="B127" s="10">
        <v>2020</v>
      </c>
      <c r="C127" s="187" t="s">
        <v>16</v>
      </c>
      <c r="D127" s="10">
        <v>1716817</v>
      </c>
      <c r="E127" s="10">
        <v>90.311930069214213</v>
      </c>
      <c r="F127" s="10">
        <v>90.311930069214213</v>
      </c>
      <c r="G127" s="10">
        <v>78.61567529377767</v>
      </c>
      <c r="H127" s="10">
        <v>11.69625477543654</v>
      </c>
      <c r="I127" s="10">
        <v>9.6880699307857867</v>
      </c>
      <c r="J127" s="10">
        <v>0</v>
      </c>
      <c r="K127" s="10">
        <v>83.568642855550479</v>
      </c>
      <c r="L127" s="10">
        <v>83.568642855550479</v>
      </c>
      <c r="M127" s="10">
        <v>64.012582571448021</v>
      </c>
      <c r="N127" s="10">
        <v>19.556060284102461</v>
      </c>
      <c r="O127" s="10">
        <v>16.431357144449521</v>
      </c>
      <c r="P127" s="10">
        <v>0</v>
      </c>
      <c r="Q127" s="10">
        <v>67.584810000000004</v>
      </c>
      <c r="R127" s="10">
        <v>63.175387758131997</v>
      </c>
      <c r="S127" s="10">
        <v>55.684449621276002</v>
      </c>
      <c r="T127" s="10">
        <v>7.4909381368559949</v>
      </c>
      <c r="U127" s="10">
        <v>36.824612241868003</v>
      </c>
      <c r="V127" s="10">
        <v>0</v>
      </c>
      <c r="W127" s="187"/>
      <c r="X127" s="187"/>
      <c r="Y127" s="187"/>
      <c r="Z127" s="187"/>
      <c r="AA127" s="187"/>
      <c r="AB127" s="187"/>
      <c r="AC127" s="187"/>
      <c r="AD127" s="187"/>
    </row>
    <row xmlns:x14ac="http://schemas.microsoft.com/office/spreadsheetml/2009/9/ac" r="128" s="184" customFormat="true" ht="12" x14ac:dyDescent="0.2">
      <c r="A128" s="187" t="s">
        <v>159</v>
      </c>
      <c r="B128" s="10">
        <v>2021</v>
      </c>
      <c r="C128" s="187" t="s">
        <v>16</v>
      </c>
      <c r="D128" s="10">
        <v>1724801</v>
      </c>
      <c r="E128" s="10">
        <v>92.527453049041469</v>
      </c>
      <c r="F128" s="10">
        <v>90.962440142302711</v>
      </c>
      <c r="G128" s="10">
        <v>78.61567529377767</v>
      </c>
      <c r="H128" s="10">
        <v>12.346764848525041</v>
      </c>
      <c r="I128" s="10">
        <v>9.0375598576972891</v>
      </c>
      <c r="J128" s="10">
        <v>0</v>
      </c>
      <c r="K128" s="10">
        <v>85.397128002676709</v>
      </c>
      <c r="L128" s="10">
        <v>85.018281842713321</v>
      </c>
      <c r="M128" s="10">
        <v>64.012582571448021</v>
      </c>
      <c r="N128" s="10">
        <v>21.0056992712653</v>
      </c>
      <c r="O128" s="10">
        <v>14.98171815728668</v>
      </c>
      <c r="P128" s="10">
        <v>0</v>
      </c>
      <c r="Q128" s="10">
        <v>67.584810000000004</v>
      </c>
      <c r="R128" s="10">
        <v>63.175387758131997</v>
      </c>
      <c r="S128" s="10">
        <v>55.684449621276002</v>
      </c>
      <c r="T128" s="10">
        <v>7.4909381368559949</v>
      </c>
      <c r="U128" s="10">
        <v>36.824612241868003</v>
      </c>
      <c r="V128" s="10">
        <v>0</v>
      </c>
      <c r="W128" s="187"/>
      <c r="X128" s="187"/>
      <c r="Y128" s="187"/>
      <c r="Z128" s="187"/>
      <c r="AA128" s="187"/>
      <c r="AB128" s="187"/>
      <c r="AC128" s="187"/>
      <c r="AD128" s="187"/>
    </row>
    <row xmlns:x14ac="http://schemas.microsoft.com/office/spreadsheetml/2009/9/ac" r="129" s="184" customFormat="true" ht="12" x14ac:dyDescent="0.2">
      <c r="A129" s="187" t="s">
        <v>159</v>
      </c>
      <c r="B129" s="10">
        <v>2022</v>
      </c>
      <c r="C129" s="187" t="s">
        <v>16</v>
      </c>
      <c r="D129" s="10">
        <v>1689613</v>
      </c>
      <c r="E129" s="10">
        <v>94.742976028868725</v>
      </c>
      <c r="F129" s="10">
        <v>90.962440142302711</v>
      </c>
      <c r="G129" s="10">
        <v>78.61567529377767</v>
      </c>
      <c r="H129" s="10">
        <v>12.346764848525041</v>
      </c>
      <c r="I129" s="10">
        <v>9.0375598576972891</v>
      </c>
      <c r="J129" s="10">
        <v>0</v>
      </c>
      <c r="K129" s="10">
        <v>87.225613149803394</v>
      </c>
      <c r="L129" s="10">
        <v>85.018281842713321</v>
      </c>
      <c r="M129" s="10">
        <v>64.012582571448021</v>
      </c>
      <c r="N129" s="10">
        <v>21.0056992712653</v>
      </c>
      <c r="O129" s="10">
        <v>14.98171815728668</v>
      </c>
      <c r="P129" s="10">
        <v>0</v>
      </c>
      <c r="Q129" s="10">
        <v>67.584810000000004</v>
      </c>
      <c r="R129" s="10">
        <v>63.175387758131997</v>
      </c>
      <c r="S129" s="10">
        <v>55.684449621276002</v>
      </c>
      <c r="T129" s="10">
        <v>7.4909381368559949</v>
      </c>
      <c r="U129" s="10">
        <v>36.824612241868003</v>
      </c>
      <c r="V129" s="10">
        <v>0</v>
      </c>
      <c r="W129" s="187"/>
      <c r="X129" s="187"/>
      <c r="Y129" s="187"/>
      <c r="Z129" s="187"/>
      <c r="AA129" s="187"/>
      <c r="AB129" s="187"/>
      <c r="AC129" s="187"/>
      <c r="AD129" s="187"/>
    </row>
    <row xmlns:x14ac="http://schemas.microsoft.com/office/spreadsheetml/2009/9/ac" r="130" s="184" customFormat="true" ht="12" x14ac:dyDescent="0.2">
      <c r="A130" s="187" t="s">
        <v>159</v>
      </c>
      <c r="B130" s="10">
        <v>2023</v>
      </c>
      <c r="C130" s="187" t="s">
        <v>16</v>
      </c>
      <c r="D130" s="10">
        <v>1797020</v>
      </c>
      <c r="E130" s="10">
        <v>96.958499008695071</v>
      </c>
      <c r="F130" s="10">
        <v>90.962440142302711</v>
      </c>
      <c r="G130" s="10">
        <v>78.61567529377767</v>
      </c>
      <c r="H130" s="10">
        <v>12.346764848525041</v>
      </c>
      <c r="I130" s="10">
        <v>9.0375598576972891</v>
      </c>
      <c r="J130" s="10">
        <v>0</v>
      </c>
      <c r="K130" s="10">
        <v>89.054098296929624</v>
      </c>
      <c r="L130" s="10">
        <v>85.018281842713321</v>
      </c>
      <c r="M130" s="10">
        <v>64.012582571448021</v>
      </c>
      <c r="N130" s="10">
        <v>21.0056992712653</v>
      </c>
      <c r="O130" s="10">
        <v>14.98171815728668</v>
      </c>
      <c r="P130" s="10">
        <v>0</v>
      </c>
      <c r="Q130" s="10">
        <v>67.584810000000004</v>
      </c>
      <c r="R130" s="10">
        <v>63.175387758131997</v>
      </c>
      <c r="S130" s="10">
        <v>55.684449621276002</v>
      </c>
      <c r="T130" s="10">
        <v>7.4909381368559949</v>
      </c>
      <c r="U130" s="10">
        <v>36.824612241868003</v>
      </c>
      <c r="V130" s="10">
        <v>0</v>
      </c>
      <c r="W130" s="187"/>
      <c r="X130" s="187"/>
      <c r="Y130" s="187"/>
      <c r="Z130" s="187"/>
      <c r="AA130" s="187"/>
      <c r="AB130" s="187"/>
      <c r="AC130" s="187"/>
      <c r="AD130" s="187"/>
    </row>
    <row xmlns:x14ac="http://schemas.microsoft.com/office/spreadsheetml/2009/9/ac" r="131" s="184" customFormat="true" ht="12" x14ac:dyDescent="0.2">
      <c r="A131" s="187" t="s">
        <v>159</v>
      </c>
      <c r="B131" s="10">
        <v>2024</v>
      </c>
      <c r="C131" s="187" t="s">
        <v>16</v>
      </c>
      <c r="D131" s="10"/>
      <c r="E131" s="10"/>
      <c r="F131" s="10"/>
      <c r="G131" s="10"/>
      <c r="H131" s="10"/>
      <c r="I131" s="10"/>
      <c r="J131" s="10"/>
      <c r="K131" s="10"/>
      <c r="L131" s="10"/>
      <c r="M131" s="10"/>
      <c r="N131" s="10"/>
      <c r="O131" s="10"/>
      <c r="P131" s="10"/>
      <c r="Q131" s="10"/>
      <c r="R131" s="10"/>
      <c r="S131" s="10"/>
      <c r="T131" s="10"/>
      <c r="U131" s="10"/>
      <c r="V131" s="10"/>
      <c r="W131" s="187"/>
      <c r="X131" s="187"/>
      <c r="Y131" s="187"/>
      <c r="Z131" s="187"/>
      <c r="AA131" s="187"/>
      <c r="AB131" s="187"/>
      <c r="AC131" s="187"/>
      <c r="AD131" s="187"/>
    </row>
    <row xmlns:x14ac="http://schemas.microsoft.com/office/spreadsheetml/2009/9/ac" r="132" s="184" customFormat="true" ht="12" x14ac:dyDescent="0.2">
      <c r="A132" s="187" t="s">
        <v>159</v>
      </c>
      <c r="B132" s="10">
        <v>2025</v>
      </c>
      <c r="C132" s="187" t="s">
        <v>16</v>
      </c>
      <c r="D132" s="10"/>
      <c r="E132" s="10"/>
      <c r="F132" s="10"/>
      <c r="G132" s="10"/>
      <c r="H132" s="10"/>
      <c r="I132" s="10"/>
      <c r="J132" s="10"/>
      <c r="K132" s="10"/>
      <c r="L132" s="10"/>
      <c r="M132" s="10"/>
      <c r="N132" s="10"/>
      <c r="O132" s="10"/>
      <c r="P132" s="10"/>
      <c r="Q132" s="10"/>
      <c r="R132" s="10"/>
      <c r="S132" s="10"/>
      <c r="T132" s="10"/>
      <c r="U132" s="10"/>
      <c r="V132" s="10"/>
      <c r="W132" s="187"/>
      <c r="X132" s="187"/>
      <c r="Y132" s="187"/>
      <c r="Z132" s="187"/>
      <c r="AA132" s="187"/>
      <c r="AB132" s="187"/>
      <c r="AC132" s="187"/>
      <c r="AD132" s="187"/>
    </row>
    <row xmlns:x14ac="http://schemas.microsoft.com/office/spreadsheetml/2009/9/ac" r="133" s="184" customFormat="true" ht="12" x14ac:dyDescent="0.2">
      <c r="A133" s="187" t="s">
        <v>159</v>
      </c>
      <c r="B133" s="10">
        <v>2026</v>
      </c>
      <c r="C133" s="187" t="s">
        <v>16</v>
      </c>
      <c r="D133" s="10"/>
      <c r="E133" s="10"/>
      <c r="F133" s="10"/>
      <c r="G133" s="10"/>
      <c r="H133" s="10"/>
      <c r="I133" s="10"/>
      <c r="J133" s="10"/>
      <c r="K133" s="10"/>
      <c r="L133" s="10"/>
      <c r="M133" s="10"/>
      <c r="N133" s="10"/>
      <c r="O133" s="10"/>
      <c r="P133" s="10"/>
      <c r="Q133" s="10"/>
      <c r="R133" s="10"/>
      <c r="S133" s="10"/>
      <c r="T133" s="10"/>
      <c r="U133" s="10"/>
      <c r="V133" s="10"/>
      <c r="W133" s="187"/>
      <c r="X133" s="187"/>
      <c r="Y133" s="187"/>
      <c r="Z133" s="187"/>
      <c r="AA133" s="187"/>
      <c r="AB133" s="187"/>
      <c r="AC133" s="187"/>
      <c r="AD133" s="187"/>
    </row>
    <row xmlns:x14ac="http://schemas.microsoft.com/office/spreadsheetml/2009/9/ac" r="134" s="184" customFormat="true" ht="12" x14ac:dyDescent="0.2">
      <c r="A134" s="187" t="s">
        <v>159</v>
      </c>
      <c r="B134" s="10">
        <v>2027</v>
      </c>
      <c r="C134" s="187" t="s">
        <v>16</v>
      </c>
      <c r="D134" s="10"/>
      <c r="E134" s="10"/>
      <c r="F134" s="10"/>
      <c r="G134" s="10"/>
      <c r="H134" s="10"/>
      <c r="I134" s="10"/>
      <c r="J134" s="10"/>
      <c r="K134" s="10"/>
      <c r="L134" s="10"/>
      <c r="M134" s="10"/>
      <c r="N134" s="10"/>
      <c r="O134" s="10"/>
      <c r="P134" s="10"/>
      <c r="Q134" s="10"/>
      <c r="R134" s="10"/>
      <c r="S134" s="10"/>
      <c r="T134" s="10"/>
      <c r="U134" s="10"/>
      <c r="V134" s="10"/>
      <c r="W134" s="187"/>
      <c r="X134" s="187"/>
      <c r="Y134" s="187"/>
      <c r="Z134" s="187"/>
      <c r="AA134" s="187"/>
      <c r="AB134" s="187"/>
      <c r="AC134" s="187"/>
      <c r="AD134" s="187"/>
    </row>
    <row xmlns:x14ac="http://schemas.microsoft.com/office/spreadsheetml/2009/9/ac" r="135" s="184" customFormat="true" ht="12" x14ac:dyDescent="0.2">
      <c r="A135" s="187" t="s">
        <v>159</v>
      </c>
      <c r="B135" s="10">
        <v>2028</v>
      </c>
      <c r="C135" s="187" t="s">
        <v>16</v>
      </c>
      <c r="D135" s="10"/>
      <c r="E135" s="10"/>
      <c r="F135" s="10"/>
      <c r="G135" s="10"/>
      <c r="H135" s="10"/>
      <c r="I135" s="10"/>
      <c r="J135" s="10"/>
      <c r="K135" s="10"/>
      <c r="L135" s="10"/>
      <c r="M135" s="10"/>
      <c r="N135" s="10"/>
      <c r="O135" s="10"/>
      <c r="P135" s="10"/>
      <c r="Q135" s="10"/>
      <c r="R135" s="10"/>
      <c r="S135" s="10"/>
      <c r="T135" s="10"/>
      <c r="U135" s="10"/>
      <c r="V135" s="10"/>
      <c r="W135" s="187"/>
      <c r="X135" s="187"/>
      <c r="Y135" s="187"/>
      <c r="Z135" s="187"/>
      <c r="AA135" s="187"/>
      <c r="AB135" s="187"/>
      <c r="AC135" s="187"/>
      <c r="AD135" s="187"/>
    </row>
    <row xmlns:x14ac="http://schemas.microsoft.com/office/spreadsheetml/2009/9/ac" r="136" s="184" customFormat="true" ht="12" x14ac:dyDescent="0.2">
      <c r="A136" s="187" t="s">
        <v>159</v>
      </c>
      <c r="B136" s="10">
        <v>2029</v>
      </c>
      <c r="C136" s="187" t="s">
        <v>16</v>
      </c>
      <c r="D136" s="10"/>
      <c r="E136" s="10"/>
      <c r="F136" s="10"/>
      <c r="G136" s="10"/>
      <c r="H136" s="10"/>
      <c r="I136" s="10"/>
      <c r="J136" s="10"/>
      <c r="K136" s="10"/>
      <c r="L136" s="10"/>
      <c r="M136" s="10"/>
      <c r="N136" s="10"/>
      <c r="O136" s="10"/>
      <c r="P136" s="10"/>
      <c r="Q136" s="10"/>
      <c r="R136" s="10"/>
      <c r="S136" s="10"/>
      <c r="T136" s="10"/>
      <c r="U136" s="10"/>
      <c r="V136" s="10"/>
      <c r="W136" s="187"/>
      <c r="X136" s="187"/>
      <c r="Y136" s="187"/>
      <c r="Z136" s="187"/>
      <c r="AA136" s="187"/>
      <c r="AB136" s="187"/>
      <c r="AC136" s="187"/>
      <c r="AD136" s="187"/>
    </row>
    <row xmlns:x14ac="http://schemas.microsoft.com/office/spreadsheetml/2009/9/ac" r="137" s="184" customFormat="true" ht="12" x14ac:dyDescent="0.2">
      <c r="A137" s="187" t="s">
        <v>159</v>
      </c>
      <c r="B137" s="10">
        <v>2030</v>
      </c>
      <c r="C137" s="187" t="s">
        <v>16</v>
      </c>
      <c r="D137" s="10"/>
      <c r="E137" s="10"/>
      <c r="F137" s="10"/>
      <c r="G137" s="10"/>
      <c r="H137" s="10"/>
      <c r="I137" s="10"/>
      <c r="J137" s="10"/>
      <c r="K137" s="10"/>
      <c r="L137" s="10"/>
      <c r="M137" s="10"/>
      <c r="N137" s="10"/>
      <c r="O137" s="10"/>
      <c r="P137" s="10"/>
      <c r="Q137" s="10"/>
      <c r="R137" s="10"/>
      <c r="S137" s="10"/>
      <c r="T137" s="10"/>
      <c r="U137" s="10"/>
      <c r="V137" s="10"/>
      <c r="W137" s="187"/>
      <c r="X137" s="187"/>
      <c r="Y137" s="187"/>
      <c r="Z137" s="187"/>
      <c r="AA137" s="187"/>
      <c r="AB137" s="187"/>
      <c r="AC137" s="187"/>
      <c r="AD137" s="187"/>
    </row>
    <row xmlns:x14ac="http://schemas.microsoft.com/office/spreadsheetml/2009/9/ac" r="138" s="184" customFormat="true" ht="12" x14ac:dyDescent="0.2">
      <c r="A138" s="187" t="s">
        <v>159</v>
      </c>
      <c r="B138" s="10">
        <v>2000</v>
      </c>
      <c r="C138" s="187" t="s">
        <v>17</v>
      </c>
      <c r="D138" s="10">
        <v>3213100</v>
      </c>
      <c r="E138" s="10">
        <v>37.78549610722439</v>
      </c>
      <c r="F138" s="10"/>
      <c r="G138" s="10"/>
      <c r="H138" s="10"/>
      <c r="I138" s="10"/>
      <c r="J138" s="10">
        <v>100</v>
      </c>
      <c r="K138" s="10">
        <v>45.156867525135567</v>
      </c>
      <c r="L138" s="10"/>
      <c r="M138" s="10"/>
      <c r="N138" s="10"/>
      <c r="O138" s="10"/>
      <c r="P138" s="10">
        <v>100</v>
      </c>
      <c r="Q138" s="10"/>
      <c r="R138" s="10"/>
      <c r="S138" s="10"/>
      <c r="T138" s="10"/>
      <c r="U138" s="10"/>
      <c r="V138" s="10">
        <v>100</v>
      </c>
      <c r="W138" s="187"/>
      <c r="X138" s="187"/>
      <c r="Y138" s="187"/>
      <c r="Z138" s="187"/>
      <c r="AA138" s="187"/>
      <c r="AB138" s="187"/>
      <c r="AC138" s="187"/>
      <c r="AD138" s="187"/>
    </row>
    <row xmlns:x14ac="http://schemas.microsoft.com/office/spreadsheetml/2009/9/ac" r="139" s="184" customFormat="true" ht="12" x14ac:dyDescent="0.2">
      <c r="A139" s="187" t="s">
        <v>159</v>
      </c>
      <c r="B139" s="10">
        <v>2001</v>
      </c>
      <c r="C139" s="187" t="s">
        <v>17</v>
      </c>
      <c r="D139" s="10">
        <v>3235237</v>
      </c>
      <c r="E139" s="10">
        <v>40.390650056903723</v>
      </c>
      <c r="F139" s="10"/>
      <c r="G139" s="10"/>
      <c r="H139" s="10"/>
      <c r="I139" s="10"/>
      <c r="J139" s="10">
        <v>100</v>
      </c>
      <c r="K139" s="10">
        <v>46.846488170187968</v>
      </c>
      <c r="L139" s="10"/>
      <c r="M139" s="10"/>
      <c r="N139" s="10"/>
      <c r="O139" s="10"/>
      <c r="P139" s="10">
        <v>100</v>
      </c>
      <c r="Q139" s="10"/>
      <c r="R139" s="10"/>
      <c r="S139" s="10"/>
      <c r="T139" s="10"/>
      <c r="U139" s="10"/>
      <c r="V139" s="10">
        <v>100</v>
      </c>
      <c r="W139" s="187"/>
      <c r="X139" s="187"/>
      <c r="Y139" s="187"/>
      <c r="Z139" s="187"/>
      <c r="AA139" s="187"/>
      <c r="AB139" s="187"/>
      <c r="AC139" s="187"/>
      <c r="AD139" s="187"/>
    </row>
    <row xmlns:x14ac="http://schemas.microsoft.com/office/spreadsheetml/2009/9/ac" r="140" s="184" customFormat="true" ht="12" x14ac:dyDescent="0.2">
      <c r="A140" s="187" t="s">
        <v>159</v>
      </c>
      <c r="B140" s="10">
        <v>2002</v>
      </c>
      <c r="C140" s="187" t="s">
        <v>17</v>
      </c>
      <c r="D140" s="10">
        <v>3258784</v>
      </c>
      <c r="E140" s="10">
        <v>42.995804006583967</v>
      </c>
      <c r="F140" s="10"/>
      <c r="G140" s="10"/>
      <c r="H140" s="10"/>
      <c r="I140" s="10"/>
      <c r="J140" s="10">
        <v>100</v>
      </c>
      <c r="K140" s="10">
        <v>48.536108815239913</v>
      </c>
      <c r="L140" s="10"/>
      <c r="M140" s="10"/>
      <c r="N140" s="10"/>
      <c r="O140" s="10"/>
      <c r="P140" s="10">
        <v>100</v>
      </c>
      <c r="Q140" s="10"/>
      <c r="R140" s="10"/>
      <c r="S140" s="10"/>
      <c r="T140" s="10"/>
      <c r="U140" s="10"/>
      <c r="V140" s="10">
        <v>100</v>
      </c>
      <c r="W140" s="187"/>
      <c r="X140" s="187"/>
      <c r="Y140" s="187"/>
      <c r="Z140" s="187"/>
      <c r="AA140" s="187"/>
      <c r="AB140" s="187"/>
      <c r="AC140" s="187"/>
      <c r="AD140" s="187"/>
    </row>
    <row xmlns:x14ac="http://schemas.microsoft.com/office/spreadsheetml/2009/9/ac" r="141" s="184" customFormat="true" ht="12" x14ac:dyDescent="0.2">
      <c r="A141" s="187" t="s">
        <v>159</v>
      </c>
      <c r="B141" s="10">
        <v>2003</v>
      </c>
      <c r="C141" s="187" t="s">
        <v>17</v>
      </c>
      <c r="D141" s="10">
        <v>3278538</v>
      </c>
      <c r="E141" s="10">
        <v>45.600957956263301</v>
      </c>
      <c r="F141" s="10"/>
      <c r="G141" s="10"/>
      <c r="H141" s="10"/>
      <c r="I141" s="10"/>
      <c r="J141" s="10">
        <v>100</v>
      </c>
      <c r="K141" s="10">
        <v>50.225729460292307</v>
      </c>
      <c r="L141" s="10"/>
      <c r="M141" s="10"/>
      <c r="N141" s="10"/>
      <c r="O141" s="10"/>
      <c r="P141" s="10">
        <v>100</v>
      </c>
      <c r="Q141" s="10"/>
      <c r="R141" s="10"/>
      <c r="S141" s="10"/>
      <c r="T141" s="10"/>
      <c r="U141" s="10"/>
      <c r="V141" s="10">
        <v>100</v>
      </c>
      <c r="W141" s="187"/>
      <c r="X141" s="187"/>
      <c r="Y141" s="187"/>
      <c r="Z141" s="187"/>
      <c r="AA141" s="187"/>
      <c r="AB141" s="187"/>
      <c r="AC141" s="187"/>
      <c r="AD141" s="187"/>
    </row>
    <row xmlns:x14ac="http://schemas.microsoft.com/office/spreadsheetml/2009/9/ac" r="142" s="184" customFormat="true" ht="12" x14ac:dyDescent="0.2">
      <c r="A142" s="187" t="s">
        <v>159</v>
      </c>
      <c r="B142" s="10">
        <v>2004</v>
      </c>
      <c r="C142" s="187" t="s">
        <v>17</v>
      </c>
      <c r="D142" s="10">
        <v>3305271</v>
      </c>
      <c r="E142" s="10">
        <v>48.206111905943537</v>
      </c>
      <c r="F142" s="10"/>
      <c r="G142" s="10"/>
      <c r="H142" s="10"/>
      <c r="I142" s="10"/>
      <c r="J142" s="10">
        <v>100</v>
      </c>
      <c r="K142" s="10">
        <v>51.91535010534426</v>
      </c>
      <c r="L142" s="10"/>
      <c r="M142" s="10"/>
      <c r="N142" s="10"/>
      <c r="O142" s="10"/>
      <c r="P142" s="10">
        <v>100</v>
      </c>
      <c r="Q142" s="10"/>
      <c r="R142" s="10"/>
      <c r="S142" s="10"/>
      <c r="T142" s="10"/>
      <c r="U142" s="10"/>
      <c r="V142" s="10">
        <v>100</v>
      </c>
      <c r="W142" s="187"/>
      <c r="X142" s="187"/>
      <c r="Y142" s="187"/>
      <c r="Z142" s="187"/>
      <c r="AA142" s="187"/>
      <c r="AB142" s="187"/>
      <c r="AC142" s="187"/>
      <c r="AD142" s="187"/>
    </row>
    <row xmlns:x14ac="http://schemas.microsoft.com/office/spreadsheetml/2009/9/ac" r="143" s="184" customFormat="true" ht="12" x14ac:dyDescent="0.2">
      <c r="A143" s="187" t="s">
        <v>159</v>
      </c>
      <c r="B143" s="10">
        <v>2005</v>
      </c>
      <c r="C143" s="187" t="s">
        <v>17</v>
      </c>
      <c r="D143" s="10">
        <v>3345278</v>
      </c>
      <c r="E143" s="10">
        <v>50.811265855623788</v>
      </c>
      <c r="F143" s="10"/>
      <c r="G143" s="10"/>
      <c r="H143" s="10"/>
      <c r="I143" s="10"/>
      <c r="J143" s="10">
        <v>100</v>
      </c>
      <c r="K143" s="10">
        <v>53.604970750396213</v>
      </c>
      <c r="L143" s="10"/>
      <c r="M143" s="10"/>
      <c r="N143" s="10"/>
      <c r="O143" s="10"/>
      <c r="P143" s="10">
        <v>100</v>
      </c>
      <c r="Q143" s="10"/>
      <c r="R143" s="10"/>
      <c r="S143" s="10"/>
      <c r="T143" s="10"/>
      <c r="U143" s="10"/>
      <c r="V143" s="10">
        <v>100</v>
      </c>
      <c r="W143" s="187"/>
      <c r="X143" s="187"/>
      <c r="Y143" s="187"/>
      <c r="Z143" s="187"/>
      <c r="AA143" s="187"/>
      <c r="AB143" s="187"/>
      <c r="AC143" s="187"/>
      <c r="AD143" s="187"/>
    </row>
    <row xmlns:x14ac="http://schemas.microsoft.com/office/spreadsheetml/2009/9/ac" r="144" s="184" customFormat="true" ht="12" x14ac:dyDescent="0.2">
      <c r="A144" s="187" t="s">
        <v>159</v>
      </c>
      <c r="B144" s="10">
        <v>2006</v>
      </c>
      <c r="C144" s="187" t="s">
        <v>17</v>
      </c>
      <c r="D144" s="10">
        <v>3402429</v>
      </c>
      <c r="E144" s="10">
        <v>53.416419805303121</v>
      </c>
      <c r="F144" s="10"/>
      <c r="G144" s="10"/>
      <c r="H144" s="10"/>
      <c r="I144" s="10"/>
      <c r="J144" s="10">
        <v>100</v>
      </c>
      <c r="K144" s="10">
        <v>55.294591395448613</v>
      </c>
      <c r="L144" s="10"/>
      <c r="M144" s="10"/>
      <c r="N144" s="10"/>
      <c r="O144" s="10"/>
      <c r="P144" s="10">
        <v>100</v>
      </c>
      <c r="Q144" s="10"/>
      <c r="R144" s="10"/>
      <c r="S144" s="10"/>
      <c r="T144" s="10"/>
      <c r="U144" s="10"/>
      <c r="V144" s="10">
        <v>100</v>
      </c>
      <c r="W144" s="187"/>
      <c r="X144" s="187"/>
      <c r="Y144" s="187"/>
      <c r="Z144" s="187"/>
      <c r="AA144" s="187"/>
      <c r="AB144" s="187"/>
      <c r="AC144" s="187"/>
      <c r="AD144" s="187"/>
    </row>
    <row xmlns:x14ac="http://schemas.microsoft.com/office/spreadsheetml/2009/9/ac" r="145" s="184" customFormat="true" ht="12" x14ac:dyDescent="0.2">
      <c r="A145" s="187" t="s">
        <v>159</v>
      </c>
      <c r="B145" s="10">
        <v>2007</v>
      </c>
      <c r="C145" s="187" t="s">
        <v>17</v>
      </c>
      <c r="D145" s="10">
        <v>3488178</v>
      </c>
      <c r="E145" s="10">
        <v>56.021573754983358</v>
      </c>
      <c r="F145" s="10"/>
      <c r="G145" s="10"/>
      <c r="H145" s="10"/>
      <c r="I145" s="10"/>
      <c r="J145" s="10">
        <v>100</v>
      </c>
      <c r="K145" s="10">
        <v>56.984212040500552</v>
      </c>
      <c r="L145" s="10"/>
      <c r="M145" s="10"/>
      <c r="N145" s="10"/>
      <c r="O145" s="10"/>
      <c r="P145" s="10">
        <v>100</v>
      </c>
      <c r="Q145" s="10"/>
      <c r="R145" s="10"/>
      <c r="S145" s="10"/>
      <c r="T145" s="10"/>
      <c r="U145" s="10"/>
      <c r="V145" s="10">
        <v>100</v>
      </c>
      <c r="W145" s="187"/>
      <c r="X145" s="187"/>
      <c r="Y145" s="187"/>
      <c r="Z145" s="187"/>
      <c r="AA145" s="187"/>
      <c r="AB145" s="187"/>
      <c r="AC145" s="187"/>
      <c r="AD145" s="187"/>
    </row>
    <row xmlns:x14ac="http://schemas.microsoft.com/office/spreadsheetml/2009/9/ac" r="146" s="184" customFormat="true" ht="12" x14ac:dyDescent="0.2">
      <c r="A146" s="187" t="s">
        <v>159</v>
      </c>
      <c r="B146" s="10">
        <v>2008</v>
      </c>
      <c r="C146" s="187" t="s">
        <v>17</v>
      </c>
      <c r="D146" s="10">
        <v>3583451</v>
      </c>
      <c r="E146" s="10">
        <v>58.626727704662699</v>
      </c>
      <c r="F146" s="10"/>
      <c r="G146" s="10"/>
      <c r="H146" s="10"/>
      <c r="I146" s="10"/>
      <c r="J146" s="10">
        <v>100</v>
      </c>
      <c r="K146" s="10">
        <v>58.673832685552497</v>
      </c>
      <c r="L146" s="10"/>
      <c r="M146" s="10"/>
      <c r="N146" s="10"/>
      <c r="O146" s="10"/>
      <c r="P146" s="10">
        <v>100</v>
      </c>
      <c r="Q146" s="10"/>
      <c r="R146" s="10"/>
      <c r="S146" s="10"/>
      <c r="T146" s="10"/>
      <c r="U146" s="10"/>
      <c r="V146" s="10">
        <v>100</v>
      </c>
      <c r="W146" s="187"/>
      <c r="X146" s="187"/>
      <c r="Y146" s="187"/>
      <c r="Z146" s="187"/>
      <c r="AA146" s="187"/>
      <c r="AB146" s="187"/>
      <c r="AC146" s="187"/>
      <c r="AD146" s="187"/>
    </row>
    <row xmlns:x14ac="http://schemas.microsoft.com/office/spreadsheetml/2009/9/ac" r="147" s="184" customFormat="true" ht="12" x14ac:dyDescent="0.2">
      <c r="A147" s="187" t="s">
        <v>159</v>
      </c>
      <c r="B147" s="10">
        <v>2009</v>
      </c>
      <c r="C147" s="187" t="s">
        <v>17</v>
      </c>
      <c r="D147" s="10">
        <v>3690216</v>
      </c>
      <c r="E147" s="10">
        <v>61.231881654342942</v>
      </c>
      <c r="F147" s="10"/>
      <c r="G147" s="10"/>
      <c r="H147" s="10"/>
      <c r="I147" s="10"/>
      <c r="J147" s="10">
        <v>100</v>
      </c>
      <c r="K147" s="10">
        <v>60.363453330604898</v>
      </c>
      <c r="L147" s="10"/>
      <c r="M147" s="10"/>
      <c r="N147" s="10"/>
      <c r="O147" s="10"/>
      <c r="P147" s="10">
        <v>100</v>
      </c>
      <c r="Q147" s="10"/>
      <c r="R147" s="10"/>
      <c r="S147" s="10"/>
      <c r="T147" s="10"/>
      <c r="U147" s="10"/>
      <c r="V147" s="10">
        <v>100</v>
      </c>
      <c r="W147" s="187"/>
      <c r="X147" s="187"/>
      <c r="Y147" s="187"/>
      <c r="Z147" s="187"/>
      <c r="AA147" s="187"/>
      <c r="AB147" s="187"/>
      <c r="AC147" s="187"/>
      <c r="AD147" s="187"/>
    </row>
    <row xmlns:x14ac="http://schemas.microsoft.com/office/spreadsheetml/2009/9/ac" r="148" s="184" customFormat="true" ht="12" x14ac:dyDescent="0.2">
      <c r="A148" s="187" t="s">
        <v>159</v>
      </c>
      <c r="B148" s="10">
        <v>2010</v>
      </c>
      <c r="C148" s="187" t="s">
        <v>17</v>
      </c>
      <c r="D148" s="10">
        <v>3796679</v>
      </c>
      <c r="E148" s="10">
        <v>63.837035604023193</v>
      </c>
      <c r="F148" s="10"/>
      <c r="G148" s="10"/>
      <c r="H148" s="10"/>
      <c r="I148" s="10"/>
      <c r="J148" s="10">
        <v>100</v>
      </c>
      <c r="K148" s="10">
        <v>62.053073975656837</v>
      </c>
      <c r="L148" s="10"/>
      <c r="M148" s="10"/>
      <c r="N148" s="10"/>
      <c r="O148" s="10"/>
      <c r="P148" s="10">
        <v>100</v>
      </c>
      <c r="Q148" s="10"/>
      <c r="R148" s="10"/>
      <c r="S148" s="10"/>
      <c r="T148" s="10"/>
      <c r="U148" s="10"/>
      <c r="V148" s="10">
        <v>100</v>
      </c>
      <c r="W148" s="187"/>
      <c r="X148" s="187"/>
      <c r="Y148" s="187"/>
      <c r="Z148" s="187"/>
      <c r="AA148" s="187"/>
      <c r="AB148" s="187"/>
      <c r="AC148" s="187"/>
      <c r="AD148" s="187"/>
    </row>
    <row xmlns:x14ac="http://schemas.microsoft.com/office/spreadsheetml/2009/9/ac" r="149" s="184" customFormat="true" ht="12" x14ac:dyDescent="0.2">
      <c r="A149" s="187" t="s">
        <v>159</v>
      </c>
      <c r="B149" s="10">
        <v>2011</v>
      </c>
      <c r="C149" s="187" t="s">
        <v>17</v>
      </c>
      <c r="D149" s="10">
        <v>3897540</v>
      </c>
      <c r="E149" s="10">
        <v>66.442189553702519</v>
      </c>
      <c r="F149" s="10"/>
      <c r="G149" s="10"/>
      <c r="H149" s="10"/>
      <c r="I149" s="10"/>
      <c r="J149" s="10">
        <v>100</v>
      </c>
      <c r="K149" s="10">
        <v>63.742694620709237</v>
      </c>
      <c r="L149" s="10"/>
      <c r="M149" s="10"/>
      <c r="N149" s="10"/>
      <c r="O149" s="10"/>
      <c r="P149" s="10">
        <v>100</v>
      </c>
      <c r="Q149" s="10"/>
      <c r="R149" s="10"/>
      <c r="S149" s="10"/>
      <c r="T149" s="10"/>
      <c r="U149" s="10"/>
      <c r="V149" s="10">
        <v>100</v>
      </c>
      <c r="W149" s="187"/>
      <c r="X149" s="187"/>
      <c r="Y149" s="187"/>
      <c r="Z149" s="187"/>
      <c r="AA149" s="187"/>
      <c r="AB149" s="187"/>
      <c r="AC149" s="187"/>
      <c r="AD149" s="187"/>
    </row>
    <row xmlns:x14ac="http://schemas.microsoft.com/office/spreadsheetml/2009/9/ac" r="150" s="184" customFormat="true" ht="12" x14ac:dyDescent="0.2">
      <c r="A150" s="187" t="s">
        <v>159</v>
      </c>
      <c r="B150" s="10">
        <v>2012</v>
      </c>
      <c r="C150" s="187" t="s">
        <v>17</v>
      </c>
      <c r="D150" s="10">
        <v>4006579</v>
      </c>
      <c r="E150" s="10">
        <v>69.047343503382763</v>
      </c>
      <c r="F150" s="10"/>
      <c r="G150" s="10"/>
      <c r="H150" s="10"/>
      <c r="I150" s="10"/>
      <c r="J150" s="10">
        <v>100</v>
      </c>
      <c r="K150" s="10">
        <v>65.43231526576119</v>
      </c>
      <c r="L150" s="10"/>
      <c r="M150" s="10"/>
      <c r="N150" s="10"/>
      <c r="O150" s="10"/>
      <c r="P150" s="10">
        <v>100</v>
      </c>
      <c r="Q150" s="10"/>
      <c r="R150" s="10"/>
      <c r="S150" s="10"/>
      <c r="T150" s="10"/>
      <c r="U150" s="10"/>
      <c r="V150" s="10">
        <v>100</v>
      </c>
      <c r="W150" s="187"/>
      <c r="X150" s="187"/>
      <c r="Y150" s="187"/>
      <c r="Z150" s="187"/>
      <c r="AA150" s="187"/>
      <c r="AB150" s="187"/>
      <c r="AC150" s="187"/>
      <c r="AD150" s="187"/>
    </row>
    <row xmlns:x14ac="http://schemas.microsoft.com/office/spreadsheetml/2009/9/ac" r="151" s="184" customFormat="true" ht="12" x14ac:dyDescent="0.2">
      <c r="A151" s="187" t="s">
        <v>159</v>
      </c>
      <c r="B151" s="10">
        <v>2013</v>
      </c>
      <c r="C151" s="187" t="s">
        <v>17</v>
      </c>
      <c r="D151" s="10">
        <v>4094494</v>
      </c>
      <c r="E151" s="10">
        <v>71.652497453062097</v>
      </c>
      <c r="F151" s="10">
        <v>71.652497453062097</v>
      </c>
      <c r="G151" s="10">
        <v>71.652497453062097</v>
      </c>
      <c r="H151" s="10">
        <v>0</v>
      </c>
      <c r="I151" s="10">
        <v>28.3475025469379</v>
      </c>
      <c r="J151" s="10">
        <v>0</v>
      </c>
      <c r="K151" s="10">
        <v>67.121935910813136</v>
      </c>
      <c r="L151" s="10">
        <v>67.121935910813136</v>
      </c>
      <c r="M151" s="10"/>
      <c r="N151" s="10"/>
      <c r="O151" s="10">
        <v>32.878064089186857</v>
      </c>
      <c r="P151" s="10">
        <v>67.121935910813136</v>
      </c>
      <c r="Q151" s="10"/>
      <c r="R151" s="10"/>
      <c r="S151" s="10"/>
      <c r="T151" s="10"/>
      <c r="U151" s="10"/>
      <c r="V151" s="10">
        <v>100</v>
      </c>
      <c r="W151" s="187"/>
      <c r="X151" s="187"/>
      <c r="Y151" s="187"/>
      <c r="Z151" s="187"/>
      <c r="AA151" s="187"/>
      <c r="AB151" s="187"/>
      <c r="AC151" s="187"/>
      <c r="AD151" s="187"/>
    </row>
    <row xmlns:x14ac="http://schemas.microsoft.com/office/spreadsheetml/2009/9/ac" r="152" s="184" customFormat="true" ht="12" x14ac:dyDescent="0.2">
      <c r="A152" s="187" t="s">
        <v>159</v>
      </c>
      <c r="B152" s="10">
        <v>2014</v>
      </c>
      <c r="C152" s="187" t="s">
        <v>17</v>
      </c>
      <c r="D152" s="10">
        <v>4176038</v>
      </c>
      <c r="E152" s="10">
        <v>74.25765140274234</v>
      </c>
      <c r="F152" s="10">
        <v>74.25765140274234</v>
      </c>
      <c r="G152" s="10">
        <v>74.25765140274234</v>
      </c>
      <c r="H152" s="10">
        <v>0</v>
      </c>
      <c r="I152" s="10">
        <v>25.74234859725766</v>
      </c>
      <c r="J152" s="10">
        <v>0</v>
      </c>
      <c r="K152" s="10">
        <v>68.811556555865536</v>
      </c>
      <c r="L152" s="10">
        <v>68.811556555865536</v>
      </c>
      <c r="M152" s="10"/>
      <c r="N152" s="10"/>
      <c r="O152" s="10">
        <v>31.18844344413446</v>
      </c>
      <c r="P152" s="10">
        <v>68.811556555865536</v>
      </c>
      <c r="Q152" s="10"/>
      <c r="R152" s="10"/>
      <c r="S152" s="10"/>
      <c r="T152" s="10"/>
      <c r="U152" s="10"/>
      <c r="V152" s="10">
        <v>100</v>
      </c>
      <c r="W152" s="187"/>
      <c r="X152" s="187"/>
      <c r="Y152" s="187"/>
      <c r="Z152" s="187"/>
      <c r="AA152" s="187"/>
      <c r="AB152" s="187"/>
      <c r="AC152" s="187"/>
      <c r="AD152" s="187"/>
    </row>
    <row xmlns:x14ac="http://schemas.microsoft.com/office/spreadsheetml/2009/9/ac" r="153" s="184" customFormat="true" ht="12" x14ac:dyDescent="0.2">
      <c r="A153" s="187" t="s">
        <v>159</v>
      </c>
      <c r="B153" s="10">
        <v>2015</v>
      </c>
      <c r="C153" s="187" t="s">
        <v>17</v>
      </c>
      <c r="D153" s="10">
        <v>4256510</v>
      </c>
      <c r="E153" s="10">
        <v>76.862805352421674</v>
      </c>
      <c r="F153" s="10">
        <v>76.862805352421674</v>
      </c>
      <c r="G153" s="10">
        <v>76.862805352421674</v>
      </c>
      <c r="H153" s="10">
        <v>0</v>
      </c>
      <c r="I153" s="10">
        <v>23.13719464757833</v>
      </c>
      <c r="J153" s="10">
        <v>0</v>
      </c>
      <c r="K153" s="10">
        <v>70.501177200917482</v>
      </c>
      <c r="L153" s="10">
        <v>70.501177200917482</v>
      </c>
      <c r="M153" s="10">
        <v>62.234484240879993</v>
      </c>
      <c r="N153" s="10">
        <v>8.2666929600374885</v>
      </c>
      <c r="O153" s="10">
        <v>29.498822799082522</v>
      </c>
      <c r="P153" s="10">
        <v>0</v>
      </c>
      <c r="Q153" s="10">
        <v>65.201710000000006</v>
      </c>
      <c r="R153" s="10">
        <v>60.361076368061013</v>
      </c>
      <c r="S153" s="10">
        <v>51.560964573635999</v>
      </c>
      <c r="T153" s="10">
        <v>8.800111794425014</v>
      </c>
      <c r="U153" s="10">
        <v>39.638923631938987</v>
      </c>
      <c r="V153" s="10">
        <v>0</v>
      </c>
      <c r="W153" s="187"/>
      <c r="X153" s="187"/>
      <c r="Y153" s="187"/>
      <c r="Z153" s="187"/>
      <c r="AA153" s="187"/>
      <c r="AB153" s="187"/>
      <c r="AC153" s="187"/>
      <c r="AD153" s="187"/>
    </row>
    <row xmlns:x14ac="http://schemas.microsoft.com/office/spreadsheetml/2009/9/ac" r="154" s="184" customFormat="true" ht="12" x14ac:dyDescent="0.2">
      <c r="A154" s="187" t="s">
        <v>159</v>
      </c>
      <c r="B154" s="10">
        <v>2016</v>
      </c>
      <c r="C154" s="187" t="s">
        <v>17</v>
      </c>
      <c r="D154" s="10">
        <v>4340134</v>
      </c>
      <c r="E154" s="10">
        <v>79.467959302101917</v>
      </c>
      <c r="F154" s="10">
        <v>79.467959302101917</v>
      </c>
      <c r="G154" s="10">
        <v>77.561534143026236</v>
      </c>
      <c r="H154" s="10">
        <v>1.9064251590756811</v>
      </c>
      <c r="I154" s="10">
        <v>20.532040697898079</v>
      </c>
      <c r="J154" s="10">
        <v>0</v>
      </c>
      <c r="K154" s="10">
        <v>72.190797845969882</v>
      </c>
      <c r="L154" s="10">
        <v>72.190797845969882</v>
      </c>
      <c r="M154" s="10">
        <v>62.234484240879993</v>
      </c>
      <c r="N154" s="10">
        <v>9.9563136050898891</v>
      </c>
      <c r="O154" s="10">
        <v>27.809202154030121</v>
      </c>
      <c r="P154" s="10">
        <v>0</v>
      </c>
      <c r="Q154" s="10">
        <v>65.201710000000006</v>
      </c>
      <c r="R154" s="10">
        <v>60.361076368061013</v>
      </c>
      <c r="S154" s="10">
        <v>51.560964573635999</v>
      </c>
      <c r="T154" s="10">
        <v>8.800111794425014</v>
      </c>
      <c r="U154" s="10">
        <v>39.638923631938987</v>
      </c>
      <c r="V154" s="10">
        <v>0</v>
      </c>
      <c r="W154" s="187"/>
      <c r="X154" s="187"/>
      <c r="Y154" s="187"/>
      <c r="Z154" s="187"/>
      <c r="AA154" s="187"/>
      <c r="AB154" s="187"/>
      <c r="AC154" s="187"/>
      <c r="AD154" s="187"/>
    </row>
    <row xmlns:x14ac="http://schemas.microsoft.com/office/spreadsheetml/2009/9/ac" r="155" s="184" customFormat="true" ht="12" x14ac:dyDescent="0.2">
      <c r="A155" s="187" t="s">
        <v>159</v>
      </c>
      <c r="B155" s="10">
        <v>2017</v>
      </c>
      <c r="C155" s="187" t="s">
        <v>17</v>
      </c>
      <c r="D155" s="10">
        <v>4435192</v>
      </c>
      <c r="E155" s="10">
        <v>82.073113251782161</v>
      </c>
      <c r="F155" s="10">
        <v>82.073113251782161</v>
      </c>
      <c r="G155" s="10">
        <v>77.561534143026236</v>
      </c>
      <c r="H155" s="10">
        <v>4.5115791087559236</v>
      </c>
      <c r="I155" s="10">
        <v>17.926886748217839</v>
      </c>
      <c r="J155" s="10">
        <v>0</v>
      </c>
      <c r="K155" s="10">
        <v>73.880418491021828</v>
      </c>
      <c r="L155" s="10">
        <v>73.880418491021828</v>
      </c>
      <c r="M155" s="10">
        <v>62.234484240879993</v>
      </c>
      <c r="N155" s="10">
        <v>11.645934250141829</v>
      </c>
      <c r="O155" s="10">
        <v>26.119581508978172</v>
      </c>
      <c r="P155" s="10">
        <v>0</v>
      </c>
      <c r="Q155" s="10">
        <v>65.201710000000006</v>
      </c>
      <c r="R155" s="10">
        <v>60.361076368061013</v>
      </c>
      <c r="S155" s="10">
        <v>51.560964573635999</v>
      </c>
      <c r="T155" s="10">
        <v>8.800111794425014</v>
      </c>
      <c r="U155" s="10">
        <v>39.638923631938987</v>
      </c>
      <c r="V155" s="10">
        <v>0</v>
      </c>
      <c r="W155" s="187"/>
      <c r="X155" s="187"/>
      <c r="Y155" s="187"/>
      <c r="Z155" s="187"/>
      <c r="AA155" s="187"/>
      <c r="AB155" s="187"/>
      <c r="AC155" s="187"/>
      <c r="AD155" s="187"/>
    </row>
    <row xmlns:x14ac="http://schemas.microsoft.com/office/spreadsheetml/2009/9/ac" r="156" s="184" customFormat="true" ht="12" x14ac:dyDescent="0.2">
      <c r="A156" s="187" t="s">
        <v>159</v>
      </c>
      <c r="B156" s="10">
        <v>2018</v>
      </c>
      <c r="C156" s="187" t="s">
        <v>17</v>
      </c>
      <c r="D156" s="10">
        <v>4522621</v>
      </c>
      <c r="E156" s="10">
        <v>84.678267201461495</v>
      </c>
      <c r="F156" s="10">
        <v>84.678267201461495</v>
      </c>
      <c r="G156" s="10">
        <v>77.561534143026236</v>
      </c>
      <c r="H156" s="10">
        <v>7.1167330584352584</v>
      </c>
      <c r="I156" s="10">
        <v>15.321732798538511</v>
      </c>
      <c r="J156" s="10">
        <v>0</v>
      </c>
      <c r="K156" s="10">
        <v>75.570039136073774</v>
      </c>
      <c r="L156" s="10">
        <v>75.570039136073774</v>
      </c>
      <c r="M156" s="10">
        <v>62.234484240879993</v>
      </c>
      <c r="N156" s="10">
        <v>13.335554895193781</v>
      </c>
      <c r="O156" s="10">
        <v>24.42996086392623</v>
      </c>
      <c r="P156" s="10">
        <v>0</v>
      </c>
      <c r="Q156" s="10">
        <v>65.201710000000006</v>
      </c>
      <c r="R156" s="10">
        <v>60.361076368061013</v>
      </c>
      <c r="S156" s="10">
        <v>51.560964573635999</v>
      </c>
      <c r="T156" s="10">
        <v>8.800111794425014</v>
      </c>
      <c r="U156" s="10">
        <v>39.638923631938987</v>
      </c>
      <c r="V156" s="10">
        <v>0</v>
      </c>
      <c r="W156" s="187"/>
      <c r="X156" s="187"/>
      <c r="Y156" s="187"/>
      <c r="Z156" s="187"/>
      <c r="AA156" s="187"/>
      <c r="AB156" s="187"/>
      <c r="AC156" s="187"/>
      <c r="AD156" s="187"/>
    </row>
    <row xmlns:x14ac="http://schemas.microsoft.com/office/spreadsheetml/2009/9/ac" r="157" s="184" customFormat="true" ht="12" x14ac:dyDescent="0.2">
      <c r="A157" s="187" t="s">
        <v>159</v>
      </c>
      <c r="B157" s="10">
        <v>2019</v>
      </c>
      <c r="C157" s="187" t="s">
        <v>17</v>
      </c>
      <c r="D157" s="10">
        <v>4624929</v>
      </c>
      <c r="E157" s="10">
        <v>87.283421151141738</v>
      </c>
      <c r="F157" s="10">
        <v>87.283421151141738</v>
      </c>
      <c r="G157" s="10">
        <v>77.561534143026236</v>
      </c>
      <c r="H157" s="10">
        <v>9.7218870081155018</v>
      </c>
      <c r="I157" s="10">
        <v>12.71657884885826</v>
      </c>
      <c r="J157" s="10">
        <v>0</v>
      </c>
      <c r="K157" s="10">
        <v>77.259659781126174</v>
      </c>
      <c r="L157" s="10">
        <v>77.259659781126174</v>
      </c>
      <c r="M157" s="10">
        <v>62.234484240879993</v>
      </c>
      <c r="N157" s="10">
        <v>15.025175540246179</v>
      </c>
      <c r="O157" s="10">
        <v>22.740340218873829</v>
      </c>
      <c r="P157" s="10">
        <v>0</v>
      </c>
      <c r="Q157" s="10">
        <v>65.201710000000006</v>
      </c>
      <c r="R157" s="10">
        <v>60.361076368061013</v>
      </c>
      <c r="S157" s="10">
        <v>51.560964573635999</v>
      </c>
      <c r="T157" s="10">
        <v>8.800111794425014</v>
      </c>
      <c r="U157" s="10">
        <v>39.638923631938987</v>
      </c>
      <c r="V157" s="10">
        <v>0</v>
      </c>
      <c r="W157" s="187"/>
      <c r="X157" s="187"/>
      <c r="Y157" s="187"/>
      <c r="Z157" s="187"/>
      <c r="AA157" s="187"/>
      <c r="AB157" s="187"/>
      <c r="AC157" s="187"/>
      <c r="AD157" s="187"/>
    </row>
    <row xmlns:x14ac="http://schemas.microsoft.com/office/spreadsheetml/2009/9/ac" r="158" s="184" customFormat="true" ht="12" x14ac:dyDescent="0.2">
      <c r="A158" s="187" t="s">
        <v>159</v>
      </c>
      <c r="B158" s="10">
        <v>2020</v>
      </c>
      <c r="C158" s="187" t="s">
        <v>17</v>
      </c>
      <c r="D158" s="10">
        <v>4732420</v>
      </c>
      <c r="E158" s="10">
        <v>89.888575100821072</v>
      </c>
      <c r="F158" s="10">
        <v>89.071368548387085</v>
      </c>
      <c r="G158" s="10">
        <v>77.561534143026236</v>
      </c>
      <c r="H158" s="10">
        <v>11.50983440536085</v>
      </c>
      <c r="I158" s="10">
        <v>10.928631451612921</v>
      </c>
      <c r="J158" s="10">
        <v>0</v>
      </c>
      <c r="K158" s="10">
        <v>78.94928042617812</v>
      </c>
      <c r="L158" s="10">
        <v>78.94928042617812</v>
      </c>
      <c r="M158" s="10">
        <v>62.234484240879993</v>
      </c>
      <c r="N158" s="10">
        <v>16.71479618529813</v>
      </c>
      <c r="O158" s="10">
        <v>21.05071957382188</v>
      </c>
      <c r="P158" s="10">
        <v>0</v>
      </c>
      <c r="Q158" s="10">
        <v>65.201710000000006</v>
      </c>
      <c r="R158" s="10">
        <v>60.361076368061013</v>
      </c>
      <c r="S158" s="10">
        <v>51.560964573635999</v>
      </c>
      <c r="T158" s="10">
        <v>8.800111794425014</v>
      </c>
      <c r="U158" s="10">
        <v>39.638923631938987</v>
      </c>
      <c r="V158" s="10">
        <v>0</v>
      </c>
      <c r="W158" s="187"/>
      <c r="X158" s="187"/>
      <c r="Y158" s="187"/>
      <c r="Z158" s="187"/>
      <c r="AA158" s="187"/>
      <c r="AB158" s="187"/>
      <c r="AC158" s="187"/>
      <c r="AD158" s="187"/>
    </row>
    <row xmlns:x14ac="http://schemas.microsoft.com/office/spreadsheetml/2009/9/ac" r="159" s="184" customFormat="true" ht="12" x14ac:dyDescent="0.2">
      <c r="A159" s="187" t="s">
        <v>159</v>
      </c>
      <c r="B159" s="10">
        <v>2021</v>
      </c>
      <c r="C159" s="187" t="s">
        <v>17</v>
      </c>
      <c r="D159" s="10">
        <v>4830735</v>
      </c>
      <c r="E159" s="10">
        <v>92.493729050501315</v>
      </c>
      <c r="F159" s="10">
        <v>89.071368548387085</v>
      </c>
      <c r="G159" s="10">
        <v>77.561534143026236</v>
      </c>
      <c r="H159" s="10">
        <v>11.50983440536085</v>
      </c>
      <c r="I159" s="10">
        <v>10.928631451612921</v>
      </c>
      <c r="J159" s="10">
        <v>0</v>
      </c>
      <c r="K159" s="10">
        <v>80.638901071230521</v>
      </c>
      <c r="L159" s="10">
        <v>80.638901071230521</v>
      </c>
      <c r="M159" s="10">
        <v>62.234484240879993</v>
      </c>
      <c r="N159" s="10">
        <v>18.404416830350531</v>
      </c>
      <c r="O159" s="10">
        <v>19.361098928769479</v>
      </c>
      <c r="P159" s="10">
        <v>0</v>
      </c>
      <c r="Q159" s="10">
        <v>65.201710000000006</v>
      </c>
      <c r="R159" s="10">
        <v>60.361076368061013</v>
      </c>
      <c r="S159" s="10">
        <v>51.560964573635999</v>
      </c>
      <c r="T159" s="10">
        <v>8.800111794425014</v>
      </c>
      <c r="U159" s="10">
        <v>39.638923631938987</v>
      </c>
      <c r="V159" s="10">
        <v>0</v>
      </c>
      <c r="W159" s="187"/>
      <c r="X159" s="187"/>
      <c r="Y159" s="187"/>
      <c r="Z159" s="187"/>
      <c r="AA159" s="187"/>
      <c r="AB159" s="187"/>
      <c r="AC159" s="187"/>
      <c r="AD159" s="187"/>
    </row>
    <row xmlns:x14ac="http://schemas.microsoft.com/office/spreadsheetml/2009/9/ac" r="160" s="184" customFormat="true" ht="12" x14ac:dyDescent="0.2">
      <c r="A160" s="187" t="s">
        <v>159</v>
      </c>
      <c r="B160" s="10">
        <v>2022</v>
      </c>
      <c r="C160" s="187" t="s">
        <v>17</v>
      </c>
      <c r="D160" s="10">
        <v>4931459</v>
      </c>
      <c r="E160" s="10">
        <v>95.098883000181559</v>
      </c>
      <c r="F160" s="10">
        <v>89.071368548387085</v>
      </c>
      <c r="G160" s="10">
        <v>77.561534143026236</v>
      </c>
      <c r="H160" s="10">
        <v>11.50983440536085</v>
      </c>
      <c r="I160" s="10">
        <v>10.928631451612921</v>
      </c>
      <c r="J160" s="10">
        <v>0</v>
      </c>
      <c r="K160" s="10">
        <v>82.328521716282467</v>
      </c>
      <c r="L160" s="10">
        <v>82.328521716282467</v>
      </c>
      <c r="M160" s="10">
        <v>62.234484240879993</v>
      </c>
      <c r="N160" s="10">
        <v>20.09403747540247</v>
      </c>
      <c r="O160" s="10">
        <v>17.67147828371753</v>
      </c>
      <c r="P160" s="10">
        <v>0</v>
      </c>
      <c r="Q160" s="10">
        <v>65.201710000000006</v>
      </c>
      <c r="R160" s="10">
        <v>60.361076368061013</v>
      </c>
      <c r="S160" s="10">
        <v>51.560964573635999</v>
      </c>
      <c r="T160" s="10">
        <v>8.800111794425014</v>
      </c>
      <c r="U160" s="10">
        <v>39.638923631938987</v>
      </c>
      <c r="V160" s="10">
        <v>0</v>
      </c>
      <c r="W160" s="187"/>
      <c r="X160" s="187"/>
      <c r="Y160" s="187"/>
      <c r="Z160" s="187"/>
      <c r="AA160" s="187"/>
      <c r="AB160" s="187"/>
      <c r="AC160" s="187"/>
      <c r="AD160" s="187"/>
    </row>
    <row xmlns:x14ac="http://schemas.microsoft.com/office/spreadsheetml/2009/9/ac" r="161" s="184" customFormat="true" ht="12" x14ac:dyDescent="0.2">
      <c r="A161" s="187" t="s">
        <v>159</v>
      </c>
      <c r="B161" s="10">
        <v>2023</v>
      </c>
      <c r="C161" s="187" t="s">
        <v>17</v>
      </c>
      <c r="D161" s="10">
        <v>4934519</v>
      </c>
      <c r="E161" s="10">
        <v>97.704036949860892</v>
      </c>
      <c r="F161" s="10">
        <v>89.071368548387085</v>
      </c>
      <c r="G161" s="10">
        <v>77.561534143026236</v>
      </c>
      <c r="H161" s="10">
        <v>11.50983440536085</v>
      </c>
      <c r="I161" s="10">
        <v>10.928631451612921</v>
      </c>
      <c r="J161" s="10">
        <v>0</v>
      </c>
      <c r="K161" s="10">
        <v>84.018142361334412</v>
      </c>
      <c r="L161" s="10">
        <v>82.913940740100287</v>
      </c>
      <c r="M161" s="10">
        <v>62.234484240879993</v>
      </c>
      <c r="N161" s="10">
        <v>20.67945649922029</v>
      </c>
      <c r="O161" s="10">
        <v>17.086059259899709</v>
      </c>
      <c r="P161" s="10">
        <v>0</v>
      </c>
      <c r="Q161" s="10">
        <v>65.201710000000006</v>
      </c>
      <c r="R161" s="10">
        <v>60.361076368061013</v>
      </c>
      <c r="S161" s="10">
        <v>51.560964573635999</v>
      </c>
      <c r="T161" s="10">
        <v>8.800111794425014</v>
      </c>
      <c r="U161" s="10">
        <v>39.638923631938987</v>
      </c>
      <c r="V161" s="10">
        <v>0</v>
      </c>
      <c r="W161" s="187"/>
      <c r="X161" s="187"/>
      <c r="Y161" s="187"/>
      <c r="Z161" s="187"/>
      <c r="AA161" s="187"/>
      <c r="AB161" s="187"/>
      <c r="AC161" s="187"/>
      <c r="AD161" s="187"/>
    </row>
    <row xmlns:x14ac="http://schemas.microsoft.com/office/spreadsheetml/2009/9/ac" r="162" s="184" customFormat="true" ht="12" x14ac:dyDescent="0.2">
      <c r="A162" s="187" t="s">
        <v>159</v>
      </c>
      <c r="B162" s="10">
        <v>2024</v>
      </c>
      <c r="C162" s="187" t="s">
        <v>17</v>
      </c>
      <c r="D162" s="10"/>
      <c r="E162" s="10"/>
      <c r="F162" s="10"/>
      <c r="G162" s="10"/>
      <c r="H162" s="10"/>
      <c r="I162" s="10"/>
      <c r="J162" s="10"/>
      <c r="K162" s="10"/>
      <c r="L162" s="10"/>
      <c r="M162" s="10"/>
      <c r="N162" s="10"/>
      <c r="O162" s="10"/>
      <c r="P162" s="10"/>
      <c r="Q162" s="10"/>
      <c r="R162" s="10"/>
      <c r="S162" s="10"/>
      <c r="T162" s="10"/>
      <c r="U162" s="10"/>
      <c r="V162" s="10"/>
      <c r="W162" s="187"/>
      <c r="X162" s="187"/>
      <c r="Y162" s="187"/>
      <c r="Z162" s="187"/>
      <c r="AA162" s="187"/>
      <c r="AB162" s="187"/>
      <c r="AC162" s="187"/>
      <c r="AD162" s="187"/>
    </row>
    <row xmlns:x14ac="http://schemas.microsoft.com/office/spreadsheetml/2009/9/ac" r="163" s="184" customFormat="true" ht="12" x14ac:dyDescent="0.2">
      <c r="A163" s="187" t="s">
        <v>159</v>
      </c>
      <c r="B163" s="10">
        <v>2025</v>
      </c>
      <c r="C163" s="187" t="s">
        <v>17</v>
      </c>
      <c r="D163" s="10"/>
      <c r="E163" s="10"/>
      <c r="F163" s="10"/>
      <c r="G163" s="10"/>
      <c r="H163" s="10"/>
      <c r="I163" s="10"/>
      <c r="J163" s="10"/>
      <c r="K163" s="10"/>
      <c r="L163" s="10"/>
      <c r="M163" s="10"/>
      <c r="N163" s="10"/>
      <c r="O163" s="10"/>
      <c r="P163" s="10"/>
      <c r="Q163" s="10"/>
      <c r="R163" s="10"/>
      <c r="S163" s="10"/>
      <c r="T163" s="10"/>
      <c r="U163" s="10"/>
      <c r="V163" s="10"/>
      <c r="W163" s="187"/>
      <c r="X163" s="187"/>
      <c r="Y163" s="187"/>
      <c r="Z163" s="187"/>
      <c r="AA163" s="187"/>
      <c r="AB163" s="187"/>
      <c r="AC163" s="187"/>
      <c r="AD163" s="187"/>
    </row>
    <row xmlns:x14ac="http://schemas.microsoft.com/office/spreadsheetml/2009/9/ac" r="164" s="184" customFormat="true" ht="12" x14ac:dyDescent="0.2">
      <c r="A164" s="187" t="s">
        <v>159</v>
      </c>
      <c r="B164" s="10">
        <v>2026</v>
      </c>
      <c r="C164" s="187" t="s">
        <v>17</v>
      </c>
      <c r="D164" s="10"/>
      <c r="E164" s="10"/>
      <c r="F164" s="10"/>
      <c r="G164" s="10"/>
      <c r="H164" s="10"/>
      <c r="I164" s="10"/>
      <c r="J164" s="10"/>
      <c r="K164" s="10"/>
      <c r="L164" s="10"/>
      <c r="M164" s="10"/>
      <c r="N164" s="10"/>
      <c r="O164" s="10"/>
      <c r="P164" s="10"/>
      <c r="Q164" s="10"/>
      <c r="R164" s="10"/>
      <c r="S164" s="10"/>
      <c r="T164" s="10"/>
      <c r="U164" s="10"/>
      <c r="V164" s="10"/>
      <c r="W164" s="187"/>
      <c r="X164" s="187"/>
      <c r="Y164" s="187"/>
      <c r="Z164" s="187"/>
      <c r="AA164" s="187"/>
      <c r="AB164" s="187"/>
      <c r="AC164" s="187"/>
      <c r="AD164" s="187"/>
    </row>
    <row xmlns:x14ac="http://schemas.microsoft.com/office/spreadsheetml/2009/9/ac" r="165" s="184" customFormat="true" ht="12" x14ac:dyDescent="0.2">
      <c r="A165" s="187" t="s">
        <v>159</v>
      </c>
      <c r="B165" s="10">
        <v>2027</v>
      </c>
      <c r="C165" s="187" t="s">
        <v>17</v>
      </c>
      <c r="D165" s="10"/>
      <c r="E165" s="10"/>
      <c r="F165" s="10"/>
      <c r="G165" s="10"/>
      <c r="H165" s="10"/>
      <c r="I165" s="10"/>
      <c r="J165" s="10"/>
      <c r="K165" s="10"/>
      <c r="L165" s="10"/>
      <c r="M165" s="10"/>
      <c r="N165" s="10"/>
      <c r="O165" s="10"/>
      <c r="P165" s="10"/>
      <c r="Q165" s="10"/>
      <c r="R165" s="10"/>
      <c r="S165" s="10"/>
      <c r="T165" s="10"/>
      <c r="U165" s="10"/>
      <c r="V165" s="10"/>
      <c r="W165" s="187"/>
      <c r="X165" s="187"/>
      <c r="Y165" s="187"/>
      <c r="Z165" s="187"/>
      <c r="AA165" s="187"/>
      <c r="AB165" s="187"/>
      <c r="AC165" s="187"/>
      <c r="AD165" s="187"/>
    </row>
    <row xmlns:x14ac="http://schemas.microsoft.com/office/spreadsheetml/2009/9/ac" r="166" s="184" customFormat="true" ht="12" x14ac:dyDescent="0.2">
      <c r="A166" s="187" t="s">
        <v>159</v>
      </c>
      <c r="B166" s="10">
        <v>2028</v>
      </c>
      <c r="C166" s="187" t="s">
        <v>17</v>
      </c>
      <c r="D166" s="10"/>
      <c r="E166" s="10"/>
      <c r="F166" s="10"/>
      <c r="G166" s="10"/>
      <c r="H166" s="10"/>
      <c r="I166" s="10"/>
      <c r="J166" s="10"/>
      <c r="K166" s="10"/>
      <c r="L166" s="10"/>
      <c r="M166" s="10"/>
      <c r="N166" s="10"/>
      <c r="O166" s="10"/>
      <c r="P166" s="10"/>
      <c r="Q166" s="10"/>
      <c r="R166" s="10"/>
      <c r="S166" s="10"/>
      <c r="T166" s="10"/>
      <c r="U166" s="10"/>
      <c r="V166" s="10"/>
      <c r="W166" s="187"/>
      <c r="X166" s="187"/>
      <c r="Y166" s="187"/>
      <c r="Z166" s="187"/>
      <c r="AA166" s="187"/>
      <c r="AB166" s="187"/>
      <c r="AC166" s="187"/>
      <c r="AD166" s="187"/>
    </row>
    <row xmlns:x14ac="http://schemas.microsoft.com/office/spreadsheetml/2009/9/ac" r="167" s="184" customFormat="true" ht="12" x14ac:dyDescent="0.2">
      <c r="A167" s="187" t="s">
        <v>159</v>
      </c>
      <c r="B167" s="10">
        <v>2029</v>
      </c>
      <c r="C167" s="187" t="s">
        <v>17</v>
      </c>
      <c r="D167" s="10"/>
      <c r="E167" s="10"/>
      <c r="F167" s="10"/>
      <c r="G167" s="10"/>
      <c r="H167" s="10"/>
      <c r="I167" s="10"/>
      <c r="J167" s="10"/>
      <c r="K167" s="10"/>
      <c r="L167" s="10"/>
      <c r="M167" s="10"/>
      <c r="N167" s="10"/>
      <c r="O167" s="10"/>
      <c r="P167" s="10"/>
      <c r="Q167" s="10"/>
      <c r="R167" s="10"/>
      <c r="S167" s="10"/>
      <c r="T167" s="10"/>
      <c r="U167" s="10"/>
      <c r="V167" s="10"/>
      <c r="W167" s="187"/>
      <c r="X167" s="187"/>
      <c r="Y167" s="187"/>
      <c r="Z167" s="187"/>
      <c r="AA167" s="187"/>
      <c r="AB167" s="187"/>
    </row>
    <row xmlns:x14ac="http://schemas.microsoft.com/office/spreadsheetml/2009/9/ac" r="168" s="184" customFormat="true" ht="12" x14ac:dyDescent="0.2">
      <c r="A168" s="187" t="s">
        <v>159</v>
      </c>
      <c r="B168" s="10">
        <v>2030</v>
      </c>
      <c r="C168" s="187" t="s">
        <v>17</v>
      </c>
      <c r="D168" s="10"/>
      <c r="E168" s="10"/>
      <c r="F168" s="10"/>
      <c r="G168" s="10"/>
      <c r="H168" s="10"/>
      <c r="I168" s="10"/>
      <c r="J168" s="10"/>
      <c r="K168" s="10"/>
      <c r="L168" s="10"/>
      <c r="M168" s="10"/>
      <c r="N168" s="10"/>
      <c r="O168" s="10"/>
      <c r="P168" s="10"/>
      <c r="Q168" s="10"/>
      <c r="R168" s="10"/>
      <c r="S168" s="10"/>
      <c r="T168" s="10"/>
      <c r="U168" s="10"/>
      <c r="V168" s="10"/>
      <c r="W168" s="187"/>
      <c r="X168" s="187"/>
      <c r="Y168" s="187"/>
      <c r="Z168" s="187"/>
      <c r="AA168" s="187"/>
      <c r="AB168" s="187"/>
    </row>
    <row xmlns:x14ac="http://schemas.microsoft.com/office/spreadsheetml/2009/9/ac" r="169" ht="15.75" x14ac:dyDescent="0.25">
      <c r="A169" s="188" t="s">
        <v>159</v>
      </c>
      <c r="B169" s="10">
        <v>2000</v>
      </c>
      <c r="C169" s="188" t="s">
        <v>18</v>
      </c>
      <c r="D169" s="10">
        <v>3396405</v>
      </c>
      <c r="E169" s="10">
        <v>81.86279537986502</v>
      </c>
      <c r="F169" s="10">
        <v>79.680943113009107</v>
      </c>
      <c r="G169" s="10"/>
      <c r="H169" s="10"/>
      <c r="I169" s="10">
        <v>20.319056886990889</v>
      </c>
      <c r="J169" s="10">
        <v>79.680943113009107</v>
      </c>
      <c r="K169" s="10">
        <v>76.076829826607536</v>
      </c>
      <c r="L169" s="10"/>
      <c r="M169" s="10"/>
      <c r="N169" s="10"/>
      <c r="O169" s="10"/>
      <c r="P169" s="10">
        <v>100</v>
      </c>
      <c r="Q169" s="10"/>
      <c r="R169" s="10"/>
      <c r="S169" s="10"/>
      <c r="T169" s="10"/>
      <c r="U169" s="10"/>
      <c r="V169" s="10">
        <v>100</v>
      </c>
      <c r="W169" s="188"/>
      <c r="X169" s="188"/>
      <c r="Y169" s="188"/>
      <c r="Z169" s="188"/>
      <c r="AA169" s="188"/>
      <c r="AB169" s="188"/>
    </row>
    <row xmlns:x14ac="http://schemas.microsoft.com/office/spreadsheetml/2009/9/ac" r="170" ht="15.75" x14ac:dyDescent="0.25">
      <c r="A170" s="188" t="s">
        <v>159</v>
      </c>
      <c r="B170" s="10">
        <v>2001</v>
      </c>
      <c r="C170" s="188" t="s">
        <v>18</v>
      </c>
      <c r="D170" s="10">
        <v>3457215</v>
      </c>
      <c r="E170" s="10">
        <v>81.86279537986502</v>
      </c>
      <c r="F170" s="10">
        <v>79.680943113009107</v>
      </c>
      <c r="G170" s="10"/>
      <c r="H170" s="10"/>
      <c r="I170" s="10">
        <v>20.319056886990889</v>
      </c>
      <c r="J170" s="10">
        <v>79.680943113009107</v>
      </c>
      <c r="K170" s="10">
        <v>76.076829826607536</v>
      </c>
      <c r="L170" s="10"/>
      <c r="M170" s="10"/>
      <c r="N170" s="10"/>
      <c r="O170" s="10"/>
      <c r="P170" s="10">
        <v>100</v>
      </c>
      <c r="Q170" s="10"/>
      <c r="R170" s="10"/>
      <c r="S170" s="10"/>
      <c r="T170" s="10"/>
      <c r="U170" s="10"/>
      <c r="V170" s="10">
        <v>100</v>
      </c>
      <c r="W170" s="188"/>
      <c r="X170" s="188"/>
      <c r="Y170" s="188"/>
      <c r="Z170" s="188"/>
      <c r="AA170" s="188"/>
      <c r="AB170" s="188"/>
    </row>
    <row xmlns:x14ac="http://schemas.microsoft.com/office/spreadsheetml/2009/9/ac" r="171" ht="15.75" x14ac:dyDescent="0.25">
      <c r="A171" s="188" t="s">
        <v>159</v>
      </c>
      <c r="B171" s="10">
        <v>2002</v>
      </c>
      <c r="C171" s="188" t="s">
        <v>18</v>
      </c>
      <c r="D171" s="10">
        <v>3507126</v>
      </c>
      <c r="E171" s="10">
        <v>81.86279537986502</v>
      </c>
      <c r="F171" s="10">
        <v>79.680943113009107</v>
      </c>
      <c r="G171" s="10"/>
      <c r="H171" s="10"/>
      <c r="I171" s="10">
        <v>20.319056886990889</v>
      </c>
      <c r="J171" s="10">
        <v>79.680943113009107</v>
      </c>
      <c r="K171" s="10">
        <v>76.076829826607536</v>
      </c>
      <c r="L171" s="10"/>
      <c r="M171" s="10"/>
      <c r="N171" s="10"/>
      <c r="O171" s="10"/>
      <c r="P171" s="10">
        <v>100</v>
      </c>
      <c r="Q171" s="10"/>
      <c r="R171" s="10"/>
      <c r="S171" s="10"/>
      <c r="T171" s="10"/>
      <c r="U171" s="10"/>
      <c r="V171" s="10">
        <v>100</v>
      </c>
      <c r="W171" s="188"/>
      <c r="X171" s="188"/>
      <c r="Y171" s="188"/>
      <c r="Z171" s="188"/>
      <c r="AA171" s="188"/>
      <c r="AB171" s="188"/>
    </row>
    <row xmlns:x14ac="http://schemas.microsoft.com/office/spreadsheetml/2009/9/ac" r="172" ht="15.75" x14ac:dyDescent="0.25">
      <c r="A172" s="188" t="s">
        <v>159</v>
      </c>
      <c r="B172" s="10">
        <v>2003</v>
      </c>
      <c r="C172" s="188" t="s">
        <v>18</v>
      </c>
      <c r="D172" s="10">
        <v>3541954</v>
      </c>
      <c r="E172" s="10">
        <v>81.86279537986502</v>
      </c>
      <c r="F172" s="10">
        <v>79.680943113009107</v>
      </c>
      <c r="G172" s="10"/>
      <c r="H172" s="10"/>
      <c r="I172" s="10">
        <v>20.319056886990889</v>
      </c>
      <c r="J172" s="10">
        <v>79.680943113009107</v>
      </c>
      <c r="K172" s="10">
        <v>76.076829826607536</v>
      </c>
      <c r="L172" s="10"/>
      <c r="M172" s="10"/>
      <c r="N172" s="10"/>
      <c r="O172" s="10"/>
      <c r="P172" s="10">
        <v>100</v>
      </c>
      <c r="Q172" s="10"/>
      <c r="R172" s="10"/>
      <c r="S172" s="10"/>
      <c r="T172" s="10"/>
      <c r="U172" s="10"/>
      <c r="V172" s="10">
        <v>100</v>
      </c>
      <c r="W172" s="188"/>
      <c r="X172" s="188"/>
      <c r="Y172" s="188"/>
      <c r="Z172" s="188"/>
      <c r="AA172" s="188"/>
      <c r="AB172" s="188"/>
    </row>
    <row xmlns:x14ac="http://schemas.microsoft.com/office/spreadsheetml/2009/9/ac" r="173" ht="15.75" x14ac:dyDescent="0.25">
      <c r="A173" s="188" t="s">
        <v>159</v>
      </c>
      <c r="B173" s="10">
        <v>2004</v>
      </c>
      <c r="C173" s="188" t="s">
        <v>18</v>
      </c>
      <c r="D173" s="10">
        <v>3590546</v>
      </c>
      <c r="E173" s="10">
        <v>81.86279537986502</v>
      </c>
      <c r="F173" s="10">
        <v>79.680943113009107</v>
      </c>
      <c r="G173" s="10"/>
      <c r="H173" s="10"/>
      <c r="I173" s="10">
        <v>20.319056886990889</v>
      </c>
      <c r="J173" s="10">
        <v>79.680943113009107</v>
      </c>
      <c r="K173" s="10">
        <v>77.105459392234479</v>
      </c>
      <c r="L173" s="10"/>
      <c r="M173" s="10"/>
      <c r="N173" s="10"/>
      <c r="O173" s="10"/>
      <c r="P173" s="10">
        <v>100</v>
      </c>
      <c r="Q173" s="10"/>
      <c r="R173" s="10"/>
      <c r="S173" s="10"/>
      <c r="T173" s="10"/>
      <c r="U173" s="10"/>
      <c r="V173" s="10">
        <v>100</v>
      </c>
      <c r="W173" s="188"/>
      <c r="X173" s="188"/>
      <c r="Y173" s="188"/>
      <c r="Z173" s="188"/>
      <c r="AA173" s="188"/>
      <c r="AB173" s="188"/>
    </row>
    <row xmlns:x14ac="http://schemas.microsoft.com/office/spreadsheetml/2009/9/ac" r="174" ht="15.75" x14ac:dyDescent="0.25">
      <c r="A174" s="188" t="s">
        <v>159</v>
      </c>
      <c r="B174" s="10">
        <v>2005</v>
      </c>
      <c r="C174" s="188" t="s">
        <v>18</v>
      </c>
      <c r="D174" s="10">
        <v>3633946</v>
      </c>
      <c r="E174" s="10">
        <v>82.984266773180934</v>
      </c>
      <c r="F174" s="10">
        <v>80.528276466630587</v>
      </c>
      <c r="G174" s="10"/>
      <c r="H174" s="10"/>
      <c r="I174" s="10">
        <v>19.47172353336941</v>
      </c>
      <c r="J174" s="10">
        <v>80.528276466630587</v>
      </c>
      <c r="K174" s="10">
        <v>78.134088957860968</v>
      </c>
      <c r="L174" s="10"/>
      <c r="M174" s="10"/>
      <c r="N174" s="10"/>
      <c r="O174" s="10"/>
      <c r="P174" s="10">
        <v>100</v>
      </c>
      <c r="Q174" s="10"/>
      <c r="R174" s="10"/>
      <c r="S174" s="10"/>
      <c r="T174" s="10"/>
      <c r="U174" s="10"/>
      <c r="V174" s="10">
        <v>100</v>
      </c>
      <c r="W174" s="188"/>
      <c r="X174" s="188"/>
      <c r="Y174" s="188"/>
      <c r="Z174" s="188"/>
      <c r="AA174" s="188"/>
      <c r="AB174" s="188"/>
    </row>
    <row xmlns:x14ac="http://schemas.microsoft.com/office/spreadsheetml/2009/9/ac" r="175" ht="15.75" x14ac:dyDescent="0.25">
      <c r="A175" s="188" t="s">
        <v>159</v>
      </c>
      <c r="B175" s="10">
        <v>2006</v>
      </c>
      <c r="C175" s="188" t="s">
        <v>18</v>
      </c>
      <c r="D175" s="10">
        <v>3670213</v>
      </c>
      <c r="E175" s="10">
        <v>84.105738166496849</v>
      </c>
      <c r="F175" s="10">
        <v>81.375609820252294</v>
      </c>
      <c r="G175" s="10"/>
      <c r="H175" s="10"/>
      <c r="I175" s="10">
        <v>18.62439017974771</v>
      </c>
      <c r="J175" s="10">
        <v>81.375609820252294</v>
      </c>
      <c r="K175" s="10">
        <v>79.162718523487911</v>
      </c>
      <c r="L175" s="10"/>
      <c r="M175" s="10"/>
      <c r="N175" s="10"/>
      <c r="O175" s="10"/>
      <c r="P175" s="10">
        <v>100</v>
      </c>
      <c r="Q175" s="10"/>
      <c r="R175" s="10"/>
      <c r="S175" s="10"/>
      <c r="T175" s="10"/>
      <c r="U175" s="10"/>
      <c r="V175" s="10">
        <v>100</v>
      </c>
      <c r="W175" s="188"/>
      <c r="X175" s="188"/>
      <c r="Y175" s="188"/>
      <c r="Z175" s="188"/>
      <c r="AA175" s="188"/>
      <c r="AB175" s="188"/>
    </row>
    <row xmlns:x14ac="http://schemas.microsoft.com/office/spreadsheetml/2009/9/ac" r="176" ht="15.75" x14ac:dyDescent="0.25">
      <c r="A176" s="188" t="s">
        <v>159</v>
      </c>
      <c r="B176" s="10">
        <v>2007</v>
      </c>
      <c r="C176" s="188" t="s">
        <v>18</v>
      </c>
      <c r="D176" s="10">
        <v>3697624</v>
      </c>
      <c r="E176" s="10">
        <v>85.227209559812763</v>
      </c>
      <c r="F176" s="10">
        <v>82.222943173874</v>
      </c>
      <c r="G176" s="10"/>
      <c r="H176" s="10"/>
      <c r="I176" s="10">
        <v>17.777056826126</v>
      </c>
      <c r="J176" s="10">
        <v>82.222943173874</v>
      </c>
      <c r="K176" s="10">
        <v>80.191348089114854</v>
      </c>
      <c r="L176" s="10"/>
      <c r="M176" s="10"/>
      <c r="N176" s="10"/>
      <c r="O176" s="10"/>
      <c r="P176" s="10">
        <v>100</v>
      </c>
      <c r="Q176" s="10"/>
      <c r="R176" s="10"/>
      <c r="S176" s="10"/>
      <c r="T176" s="10"/>
      <c r="U176" s="10"/>
      <c r="V176" s="10">
        <v>100</v>
      </c>
      <c r="W176" s="188"/>
      <c r="X176" s="188"/>
      <c r="Y176" s="188"/>
      <c r="Z176" s="188"/>
      <c r="AA176" s="188"/>
      <c r="AB176" s="188"/>
    </row>
    <row xmlns:x14ac="http://schemas.microsoft.com/office/spreadsheetml/2009/9/ac" r="177" ht="15.75" x14ac:dyDescent="0.25">
      <c r="A177" s="188" t="s">
        <v>159</v>
      </c>
      <c r="B177" s="10">
        <v>2008</v>
      </c>
      <c r="C177" s="188" t="s">
        <v>18</v>
      </c>
      <c r="D177" s="10">
        <v>3726695</v>
      </c>
      <c r="E177" s="10">
        <v>86.348680953129133</v>
      </c>
      <c r="F177" s="10">
        <v>83.070276527495707</v>
      </c>
      <c r="G177" s="10"/>
      <c r="H177" s="10"/>
      <c r="I177" s="10">
        <v>16.929723472504289</v>
      </c>
      <c r="J177" s="10">
        <v>83.070276527495707</v>
      </c>
      <c r="K177" s="10">
        <v>81.219977654741797</v>
      </c>
      <c r="L177" s="10"/>
      <c r="M177" s="10"/>
      <c r="N177" s="10"/>
      <c r="O177" s="10"/>
      <c r="P177" s="10">
        <v>100</v>
      </c>
      <c r="Q177" s="10"/>
      <c r="R177" s="10"/>
      <c r="S177" s="10"/>
      <c r="T177" s="10"/>
      <c r="U177" s="10"/>
      <c r="V177" s="10">
        <v>100</v>
      </c>
      <c r="W177" s="188"/>
      <c r="X177" s="188"/>
      <c r="Y177" s="188"/>
      <c r="Z177" s="188"/>
      <c r="AA177" s="188"/>
      <c r="AB177" s="188"/>
    </row>
    <row xmlns:x14ac="http://schemas.microsoft.com/office/spreadsheetml/2009/9/ac" r="178" ht="15.75" x14ac:dyDescent="0.25">
      <c r="A178" s="188" t="s">
        <v>159</v>
      </c>
      <c r="B178" s="10">
        <v>2009</v>
      </c>
      <c r="C178" s="188" t="s">
        <v>18</v>
      </c>
      <c r="D178" s="10">
        <v>3753999</v>
      </c>
      <c r="E178" s="10">
        <v>87.470152346445047</v>
      </c>
      <c r="F178" s="10">
        <v>83.917609881117187</v>
      </c>
      <c r="G178" s="10"/>
      <c r="H178" s="10"/>
      <c r="I178" s="10">
        <v>16.08239011888281</v>
      </c>
      <c r="J178" s="10">
        <v>83.917609881117187</v>
      </c>
      <c r="K178" s="10">
        <v>82.24860722036874</v>
      </c>
      <c r="L178" s="10"/>
      <c r="M178" s="10"/>
      <c r="N178" s="10"/>
      <c r="O178" s="10"/>
      <c r="P178" s="10">
        <v>100</v>
      </c>
      <c r="Q178" s="10"/>
      <c r="R178" s="10"/>
      <c r="S178" s="10"/>
      <c r="T178" s="10"/>
      <c r="U178" s="10"/>
      <c r="V178" s="10">
        <v>100</v>
      </c>
      <c r="W178" s="188"/>
      <c r="X178" s="188"/>
      <c r="Y178" s="188"/>
      <c r="Z178" s="188"/>
      <c r="AA178" s="188"/>
      <c r="AB178" s="188"/>
    </row>
    <row xmlns:x14ac="http://schemas.microsoft.com/office/spreadsheetml/2009/9/ac" r="179" ht="15.75" x14ac:dyDescent="0.25">
      <c r="A179" s="188" t="s">
        <v>159</v>
      </c>
      <c r="B179" s="10">
        <v>2010</v>
      </c>
      <c r="C179" s="188" t="s">
        <v>18</v>
      </c>
      <c r="D179" s="10">
        <v>3786387</v>
      </c>
      <c r="E179" s="10">
        <v>88.591623739760962</v>
      </c>
      <c r="F179" s="10">
        <v>84.764943234738894</v>
      </c>
      <c r="G179" s="10"/>
      <c r="H179" s="10"/>
      <c r="I179" s="10">
        <v>15.23505676526111</v>
      </c>
      <c r="J179" s="10">
        <v>84.764943234738894</v>
      </c>
      <c r="K179" s="10">
        <v>83.277236785995228</v>
      </c>
      <c r="L179" s="10"/>
      <c r="M179" s="10"/>
      <c r="N179" s="10"/>
      <c r="O179" s="10"/>
      <c r="P179" s="10">
        <v>100</v>
      </c>
      <c r="Q179" s="10"/>
      <c r="R179" s="10"/>
      <c r="S179" s="10"/>
      <c r="T179" s="10"/>
      <c r="U179" s="10"/>
      <c r="V179" s="10">
        <v>100</v>
      </c>
      <c r="W179" s="188"/>
      <c r="X179" s="188"/>
      <c r="Y179" s="188"/>
      <c r="Z179" s="188"/>
      <c r="AA179" s="188"/>
      <c r="AB179" s="188"/>
    </row>
    <row xmlns:x14ac="http://schemas.microsoft.com/office/spreadsheetml/2009/9/ac" r="180" ht="15.75" x14ac:dyDescent="0.25">
      <c r="A180" s="188" t="s">
        <v>159</v>
      </c>
      <c r="B180" s="10">
        <v>2011</v>
      </c>
      <c r="C180" s="188" t="s">
        <v>18</v>
      </c>
      <c r="D180" s="10">
        <v>3827201</v>
      </c>
      <c r="E180" s="10">
        <v>89.713095133076877</v>
      </c>
      <c r="F180" s="10">
        <v>85.612276588360601</v>
      </c>
      <c r="G180" s="10"/>
      <c r="H180" s="10"/>
      <c r="I180" s="10">
        <v>14.387723411639399</v>
      </c>
      <c r="J180" s="10">
        <v>85.612276588360601</v>
      </c>
      <c r="K180" s="10">
        <v>84.305866351622171</v>
      </c>
      <c r="L180" s="10"/>
      <c r="M180" s="10"/>
      <c r="N180" s="10"/>
      <c r="O180" s="10"/>
      <c r="P180" s="10">
        <v>100</v>
      </c>
      <c r="Q180" s="10"/>
      <c r="R180" s="10"/>
      <c r="S180" s="10"/>
      <c r="T180" s="10"/>
      <c r="U180" s="10"/>
      <c r="V180" s="10">
        <v>100</v>
      </c>
      <c r="W180" s="188"/>
      <c r="X180" s="188"/>
      <c r="Y180" s="188"/>
      <c r="Z180" s="188"/>
      <c r="AA180" s="188"/>
      <c r="AB180" s="188"/>
    </row>
    <row xmlns:x14ac="http://schemas.microsoft.com/office/spreadsheetml/2009/9/ac" r="181" ht="15.75" x14ac:dyDescent="0.25">
      <c r="A181" s="188" t="s">
        <v>159</v>
      </c>
      <c r="B181" s="10">
        <v>2012</v>
      </c>
      <c r="C181" s="188" t="s">
        <v>18</v>
      </c>
      <c r="D181" s="10">
        <v>3885811</v>
      </c>
      <c r="E181" s="10">
        <v>90.834566526392791</v>
      </c>
      <c r="F181" s="10">
        <v>86.45960994198208</v>
      </c>
      <c r="G181" s="10"/>
      <c r="H181" s="10"/>
      <c r="I181" s="10">
        <v>13.54039005801792</v>
      </c>
      <c r="J181" s="10">
        <v>86.45960994198208</v>
      </c>
      <c r="K181" s="10">
        <v>85.334495917249114</v>
      </c>
      <c r="L181" s="10"/>
      <c r="M181" s="10"/>
      <c r="N181" s="10"/>
      <c r="O181" s="10"/>
      <c r="P181" s="10">
        <v>100</v>
      </c>
      <c r="Q181" s="10"/>
      <c r="R181" s="10"/>
      <c r="S181" s="10"/>
      <c r="T181" s="10"/>
      <c r="U181" s="10"/>
      <c r="V181" s="10">
        <v>100</v>
      </c>
      <c r="W181" s="188"/>
      <c r="X181" s="188"/>
      <c r="Y181" s="188"/>
      <c r="Z181" s="188"/>
      <c r="AA181" s="188"/>
      <c r="AB181" s="188"/>
    </row>
    <row xmlns:x14ac="http://schemas.microsoft.com/office/spreadsheetml/2009/9/ac" r="182" ht="15.75" x14ac:dyDescent="0.25">
      <c r="A182" s="188" t="s">
        <v>159</v>
      </c>
      <c r="B182" s="10">
        <v>2013</v>
      </c>
      <c r="C182" s="188" t="s">
        <v>18</v>
      </c>
      <c r="D182" s="10">
        <v>3436198</v>
      </c>
      <c r="E182" s="10">
        <v>91.956037919709161</v>
      </c>
      <c r="F182" s="10">
        <v>87.306943295603787</v>
      </c>
      <c r="G182" s="10">
        <v>79.487832889556614</v>
      </c>
      <c r="H182" s="10">
        <v>7.819110406047173</v>
      </c>
      <c r="I182" s="10">
        <v>12.693056704396209</v>
      </c>
      <c r="J182" s="10">
        <v>0</v>
      </c>
      <c r="K182" s="10">
        <v>86.363125482876058</v>
      </c>
      <c r="L182" s="10">
        <v>84.106154231839099</v>
      </c>
      <c r="M182" s="10"/>
      <c r="N182" s="10"/>
      <c r="O182" s="10">
        <v>15.893845768160899</v>
      </c>
      <c r="P182" s="10">
        <v>84.106154231839099</v>
      </c>
      <c r="Q182" s="10"/>
      <c r="R182" s="10"/>
      <c r="S182" s="10"/>
      <c r="T182" s="10"/>
      <c r="U182" s="10"/>
      <c r="V182" s="10">
        <v>100</v>
      </c>
      <c r="W182" s="188"/>
      <c r="X182" s="188"/>
      <c r="Y182" s="188"/>
      <c r="Z182" s="188"/>
      <c r="AA182" s="188"/>
      <c r="AB182" s="188"/>
    </row>
    <row xmlns:x14ac="http://schemas.microsoft.com/office/spreadsheetml/2009/9/ac" r="183" ht="15.75" x14ac:dyDescent="0.25">
      <c r="A183" s="188" t="s">
        <v>159</v>
      </c>
      <c r="B183" s="10">
        <v>2014</v>
      </c>
      <c r="C183" s="188" t="s">
        <v>18</v>
      </c>
      <c r="D183" s="10">
        <v>3529979</v>
      </c>
      <c r="E183" s="10">
        <v>93.077509313025075</v>
      </c>
      <c r="F183" s="10">
        <v>88.154276649225494</v>
      </c>
      <c r="G183" s="10">
        <v>79.487832889556614</v>
      </c>
      <c r="H183" s="10">
        <v>8.6664437596688799</v>
      </c>
      <c r="I183" s="10">
        <v>11.845723350774509</v>
      </c>
      <c r="J183" s="10">
        <v>0</v>
      </c>
      <c r="K183" s="10">
        <v>87.391755048503001</v>
      </c>
      <c r="L183" s="10">
        <v>84.106154231839099</v>
      </c>
      <c r="M183" s="10"/>
      <c r="N183" s="10"/>
      <c r="O183" s="10">
        <v>15.893845768160899</v>
      </c>
      <c r="P183" s="10">
        <v>84.106154231839099</v>
      </c>
      <c r="Q183" s="10"/>
      <c r="R183" s="10"/>
      <c r="S183" s="10"/>
      <c r="T183" s="10"/>
      <c r="U183" s="10"/>
      <c r="V183" s="10">
        <v>100</v>
      </c>
      <c r="W183" s="188"/>
      <c r="X183" s="188"/>
      <c r="Y183" s="188"/>
      <c r="Z183" s="188"/>
      <c r="AA183" s="188"/>
      <c r="AB183" s="188"/>
    </row>
    <row xmlns:x14ac="http://schemas.microsoft.com/office/spreadsheetml/2009/9/ac" r="184" ht="15.75" x14ac:dyDescent="0.25">
      <c r="A184" s="188" t="s">
        <v>159</v>
      </c>
      <c r="B184" s="10">
        <v>2015</v>
      </c>
      <c r="C184" s="188" t="s">
        <v>18</v>
      </c>
      <c r="D184" s="10">
        <v>3635468</v>
      </c>
      <c r="E184" s="10">
        <v>94.19898070634099</v>
      </c>
      <c r="F184" s="10">
        <v>89.001610002847201</v>
      </c>
      <c r="G184" s="10">
        <v>79.487832889556614</v>
      </c>
      <c r="H184" s="10">
        <v>9.5137771132905868</v>
      </c>
      <c r="I184" s="10">
        <v>10.998389997152801</v>
      </c>
      <c r="J184" s="10">
        <v>0</v>
      </c>
      <c r="K184" s="10">
        <v>88.420384614129944</v>
      </c>
      <c r="L184" s="10">
        <v>84.106154231839099</v>
      </c>
      <c r="M184" s="10">
        <v>64.849222242248999</v>
      </c>
      <c r="N184" s="10">
        <v>19.2569319895901</v>
      </c>
      <c r="O184" s="10">
        <v>15.893845768160899</v>
      </c>
      <c r="P184" s="10">
        <v>0</v>
      </c>
      <c r="Q184" s="10">
        <v>65.300619999999995</v>
      </c>
      <c r="R184" s="10">
        <v>60.786126936919999</v>
      </c>
      <c r="S184" s="10">
        <v>52.322102184814</v>
      </c>
      <c r="T184" s="10">
        <v>8.464024752105999</v>
      </c>
      <c r="U184" s="10">
        <v>39.213873063080001</v>
      </c>
      <c r="V184" s="10">
        <v>0</v>
      </c>
      <c r="W184" s="188"/>
      <c r="X184" s="188"/>
      <c r="Y184" s="188"/>
      <c r="Z184" s="188"/>
      <c r="AA184" s="188"/>
      <c r="AB184" s="188"/>
    </row>
    <row xmlns:x14ac="http://schemas.microsoft.com/office/spreadsheetml/2009/9/ac" r="185" ht="15.75" x14ac:dyDescent="0.25">
      <c r="A185" s="188" t="s">
        <v>159</v>
      </c>
      <c r="B185" s="10">
        <v>2016</v>
      </c>
      <c r="C185" s="188" t="s">
        <v>18</v>
      </c>
      <c r="D185" s="10">
        <v>3740238</v>
      </c>
      <c r="E185" s="10">
        <v>95.320452099656904</v>
      </c>
      <c r="F185" s="10">
        <v>89.848943356468681</v>
      </c>
      <c r="G185" s="10">
        <v>79.487832889556614</v>
      </c>
      <c r="H185" s="10">
        <v>10.36111046691207</v>
      </c>
      <c r="I185" s="10">
        <v>10.151056643531319</v>
      </c>
      <c r="J185" s="10">
        <v>0</v>
      </c>
      <c r="K185" s="10">
        <v>89.449014179756432</v>
      </c>
      <c r="L185" s="10">
        <v>84.106154231839099</v>
      </c>
      <c r="M185" s="10">
        <v>64.849222242248999</v>
      </c>
      <c r="N185" s="10">
        <v>19.2569319895901</v>
      </c>
      <c r="O185" s="10">
        <v>15.893845768160899</v>
      </c>
      <c r="P185" s="10">
        <v>0</v>
      </c>
      <c r="Q185" s="10">
        <v>65.300619999999995</v>
      </c>
      <c r="R185" s="10">
        <v>60.786126936919999</v>
      </c>
      <c r="S185" s="10">
        <v>52.322102184814</v>
      </c>
      <c r="T185" s="10">
        <v>8.464024752105999</v>
      </c>
      <c r="U185" s="10">
        <v>39.213873063080001</v>
      </c>
      <c r="V185" s="10">
        <v>0</v>
      </c>
      <c r="W185" s="188"/>
      <c r="X185" s="188"/>
      <c r="Y185" s="188"/>
      <c r="Z185" s="188"/>
      <c r="AA185" s="188"/>
      <c r="AB185" s="188"/>
    </row>
    <row xmlns:x14ac="http://schemas.microsoft.com/office/spreadsheetml/2009/9/ac" r="186" ht="15.75" x14ac:dyDescent="0.25">
      <c r="A186" s="188" t="s">
        <v>159</v>
      </c>
      <c r="B186" s="10">
        <v>2017</v>
      </c>
      <c r="C186" s="188" t="s">
        <v>18</v>
      </c>
      <c r="D186" s="10">
        <v>3842483</v>
      </c>
      <c r="E186" s="10">
        <v>96.441923492972819</v>
      </c>
      <c r="F186" s="10">
        <v>90.696276710090387</v>
      </c>
      <c r="G186" s="10">
        <v>79.487832889556614</v>
      </c>
      <c r="H186" s="10">
        <v>11.20844382053377</v>
      </c>
      <c r="I186" s="10">
        <v>9.3037232899096125</v>
      </c>
      <c r="J186" s="10">
        <v>0</v>
      </c>
      <c r="K186" s="10">
        <v>90.477643745383375</v>
      </c>
      <c r="L186" s="10">
        <v>84.106154231839099</v>
      </c>
      <c r="M186" s="10">
        <v>64.849222242248999</v>
      </c>
      <c r="N186" s="10">
        <v>19.2569319895901</v>
      </c>
      <c r="O186" s="10">
        <v>15.893845768160899</v>
      </c>
      <c r="P186" s="10">
        <v>0</v>
      </c>
      <c r="Q186" s="10">
        <v>65.300619999999995</v>
      </c>
      <c r="R186" s="10">
        <v>60.786126936919999</v>
      </c>
      <c r="S186" s="10">
        <v>52.322102184814</v>
      </c>
      <c r="T186" s="10">
        <v>8.464024752105999</v>
      </c>
      <c r="U186" s="10">
        <v>39.213873063080001</v>
      </c>
      <c r="V186" s="10">
        <v>0</v>
      </c>
      <c r="W186" s="188"/>
      <c r="X186" s="188"/>
      <c r="Y186" s="188"/>
      <c r="Z186" s="188"/>
      <c r="AA186" s="188"/>
      <c r="AB186" s="188"/>
    </row>
    <row xmlns:x14ac="http://schemas.microsoft.com/office/spreadsheetml/2009/9/ac" r="187" ht="15.75" x14ac:dyDescent="0.25">
      <c r="A187" s="188" t="s">
        <v>159</v>
      </c>
      <c r="B187" s="10">
        <v>2018</v>
      </c>
      <c r="C187" s="188" t="s">
        <v>18</v>
      </c>
      <c r="D187" s="10">
        <v>3951283</v>
      </c>
      <c r="E187" s="10">
        <v>97.563394886289188</v>
      </c>
      <c r="F187" s="10">
        <v>91.543610063712094</v>
      </c>
      <c r="G187" s="10">
        <v>79.487832889556614</v>
      </c>
      <c r="H187" s="10">
        <v>12.05577717415548</v>
      </c>
      <c r="I187" s="10">
        <v>8.4563899362879056</v>
      </c>
      <c r="J187" s="10">
        <v>0</v>
      </c>
      <c r="K187" s="10">
        <v>91.506273311010318</v>
      </c>
      <c r="L187" s="10">
        <v>84.106154231839099</v>
      </c>
      <c r="M187" s="10">
        <v>64.849222242248999</v>
      </c>
      <c r="N187" s="10">
        <v>19.2569319895901</v>
      </c>
      <c r="O187" s="10">
        <v>15.893845768160899</v>
      </c>
      <c r="P187" s="10">
        <v>0</v>
      </c>
      <c r="Q187" s="10">
        <v>65.300619999999995</v>
      </c>
      <c r="R187" s="10">
        <v>60.786126936919999</v>
      </c>
      <c r="S187" s="10">
        <v>52.322102184814</v>
      </c>
      <c r="T187" s="10">
        <v>8.464024752105999</v>
      </c>
      <c r="U187" s="10">
        <v>39.213873063080001</v>
      </c>
      <c r="V187" s="10">
        <v>0</v>
      </c>
      <c r="W187" s="188"/>
      <c r="X187" s="188"/>
      <c r="Y187" s="188"/>
      <c r="Z187" s="188"/>
      <c r="AA187" s="188"/>
      <c r="AB187" s="188"/>
    </row>
    <row xmlns:x14ac="http://schemas.microsoft.com/office/spreadsheetml/2009/9/ac" r="188" ht="15.75" x14ac:dyDescent="0.25">
      <c r="A188" s="188" t="s">
        <v>159</v>
      </c>
      <c r="B188" s="10">
        <v>2019</v>
      </c>
      <c r="C188" s="188" t="s">
        <v>18</v>
      </c>
      <c r="D188" s="10">
        <v>4038019</v>
      </c>
      <c r="E188" s="10">
        <v>98.684866279605103</v>
      </c>
      <c r="F188" s="10">
        <v>92.390943417333574</v>
      </c>
      <c r="G188" s="10">
        <v>79.487832889556614</v>
      </c>
      <c r="H188" s="10">
        <v>12.90311052777696</v>
      </c>
      <c r="I188" s="10">
        <v>7.609056582666426</v>
      </c>
      <c r="J188" s="10">
        <v>0</v>
      </c>
      <c r="K188" s="10">
        <v>92.534902876637261</v>
      </c>
      <c r="L188" s="10">
        <v>84.106154231839099</v>
      </c>
      <c r="M188" s="10">
        <v>64.849222242248999</v>
      </c>
      <c r="N188" s="10">
        <v>19.2569319895901</v>
      </c>
      <c r="O188" s="10">
        <v>15.893845768160899</v>
      </c>
      <c r="P188" s="10">
        <v>0</v>
      </c>
      <c r="Q188" s="10">
        <v>65.300619999999995</v>
      </c>
      <c r="R188" s="10">
        <v>60.786126936919999</v>
      </c>
      <c r="S188" s="10">
        <v>52.322102184814</v>
      </c>
      <c r="T188" s="10">
        <v>8.464024752105999</v>
      </c>
      <c r="U188" s="10">
        <v>39.213873063080001</v>
      </c>
      <c r="V188" s="10">
        <v>0</v>
      </c>
      <c r="W188" s="188"/>
      <c r="X188" s="188"/>
      <c r="Y188" s="188"/>
      <c r="Z188" s="188"/>
      <c r="AA188" s="188"/>
      <c r="AB188" s="188"/>
    </row>
    <row xmlns:x14ac="http://schemas.microsoft.com/office/spreadsheetml/2009/9/ac" r="189" ht="15.75" x14ac:dyDescent="0.25">
      <c r="A189" s="188" t="s">
        <v>159</v>
      </c>
      <c r="B189" s="10">
        <v>2020</v>
      </c>
      <c r="C189" s="188" t="s">
        <v>18</v>
      </c>
      <c r="D189" s="10">
        <v>4119117</v>
      </c>
      <c r="E189" s="10">
        <v>99.806337672921018</v>
      </c>
      <c r="F189" s="10">
        <v>93.238276770955281</v>
      </c>
      <c r="G189" s="10">
        <v>79.487832889556614</v>
      </c>
      <c r="H189" s="10">
        <v>13.75044388139867</v>
      </c>
      <c r="I189" s="10">
        <v>6.7617232290447191</v>
      </c>
      <c r="J189" s="10">
        <v>0</v>
      </c>
      <c r="K189" s="10">
        <v>93.563532442264204</v>
      </c>
      <c r="L189" s="10">
        <v>84.106154231839099</v>
      </c>
      <c r="M189" s="10">
        <v>64.849222242248999</v>
      </c>
      <c r="N189" s="10">
        <v>19.2569319895901</v>
      </c>
      <c r="O189" s="10">
        <v>15.893845768160899</v>
      </c>
      <c r="P189" s="10">
        <v>0</v>
      </c>
      <c r="Q189" s="10">
        <v>65.300619999999995</v>
      </c>
      <c r="R189" s="10">
        <v>60.786126936919999</v>
      </c>
      <c r="S189" s="10">
        <v>52.322102184814</v>
      </c>
      <c r="T189" s="10">
        <v>8.464024752105999</v>
      </c>
      <c r="U189" s="10">
        <v>39.213873063080001</v>
      </c>
      <c r="V189" s="10">
        <v>0</v>
      </c>
      <c r="W189" s="188"/>
      <c r="X189" s="188"/>
      <c r="Y189" s="188"/>
      <c r="Z189" s="188"/>
      <c r="AA189" s="188"/>
      <c r="AB189" s="188"/>
    </row>
    <row xmlns:x14ac="http://schemas.microsoft.com/office/spreadsheetml/2009/9/ac" r="190" ht="15.75" x14ac:dyDescent="0.25">
      <c r="A190" s="188" t="s">
        <v>159</v>
      </c>
      <c r="B190" s="10">
        <v>2021</v>
      </c>
      <c r="C190" s="188" t="s">
        <v>18</v>
      </c>
      <c r="D190" s="10">
        <v>4200421</v>
      </c>
      <c r="E190" s="10">
        <v>100</v>
      </c>
      <c r="F190" s="10">
        <v>94.085610124576988</v>
      </c>
      <c r="G190" s="10">
        <v>79.487832889556614</v>
      </c>
      <c r="H190" s="10">
        <v>14.59777723502037</v>
      </c>
      <c r="I190" s="10">
        <v>5.9143898754230122</v>
      </c>
      <c r="J190" s="10">
        <v>0</v>
      </c>
      <c r="K190" s="10">
        <v>94.592162007891147</v>
      </c>
      <c r="L190" s="10">
        <v>84.106154231839099</v>
      </c>
      <c r="M190" s="10">
        <v>64.849222242248999</v>
      </c>
      <c r="N190" s="10">
        <v>19.2569319895901</v>
      </c>
      <c r="O190" s="10">
        <v>15.893845768160899</v>
      </c>
      <c r="P190" s="10">
        <v>0</v>
      </c>
      <c r="Q190" s="10">
        <v>65.300619999999995</v>
      </c>
      <c r="R190" s="10">
        <v>60.786126936919999</v>
      </c>
      <c r="S190" s="10">
        <v>52.322102184814</v>
      </c>
      <c r="T190" s="10">
        <v>8.464024752105999</v>
      </c>
      <c r="U190" s="10">
        <v>39.213873063080001</v>
      </c>
      <c r="V190" s="10">
        <v>0</v>
      </c>
      <c r="W190" s="188"/>
      <c r="X190" s="188"/>
      <c r="Y190" s="188"/>
      <c r="Z190" s="188"/>
      <c r="AA190" s="188"/>
      <c r="AB190" s="188"/>
    </row>
    <row xmlns:x14ac="http://schemas.microsoft.com/office/spreadsheetml/2009/9/ac" r="191" ht="15.75" x14ac:dyDescent="0.25">
      <c r="A191" s="188" t="s">
        <v>159</v>
      </c>
      <c r="B191" s="10">
        <v>2022</v>
      </c>
      <c r="C191" s="188" t="s">
        <v>18</v>
      </c>
      <c r="D191" s="10">
        <v>4284285</v>
      </c>
      <c r="E191" s="10">
        <v>100</v>
      </c>
      <c r="F191" s="10">
        <v>94.932943478198695</v>
      </c>
      <c r="G191" s="10">
        <v>79.487832889556614</v>
      </c>
      <c r="H191" s="10">
        <v>15.445110588642081</v>
      </c>
      <c r="I191" s="10">
        <v>5.0670565218013053</v>
      </c>
      <c r="J191" s="10">
        <v>0</v>
      </c>
      <c r="K191" s="10">
        <v>95.620791573517636</v>
      </c>
      <c r="L191" s="10">
        <v>84.106154231839099</v>
      </c>
      <c r="M191" s="10">
        <v>64.849222242248999</v>
      </c>
      <c r="N191" s="10">
        <v>19.2569319895901</v>
      </c>
      <c r="O191" s="10">
        <v>15.893845768160899</v>
      </c>
      <c r="P191" s="10">
        <v>0</v>
      </c>
      <c r="Q191" s="10">
        <v>65.300619999999995</v>
      </c>
      <c r="R191" s="10">
        <v>60.786126936919999</v>
      </c>
      <c r="S191" s="10">
        <v>52.322102184814</v>
      </c>
      <c r="T191" s="10">
        <v>8.464024752105999</v>
      </c>
      <c r="U191" s="10">
        <v>39.213873063080001</v>
      </c>
      <c r="V191" s="10">
        <v>0</v>
      </c>
      <c r="W191" s="188"/>
      <c r="X191" s="188"/>
      <c r="Y191" s="188"/>
      <c r="Z191" s="188"/>
      <c r="AA191" s="188"/>
      <c r="AB191" s="188"/>
    </row>
    <row xmlns:x14ac="http://schemas.microsoft.com/office/spreadsheetml/2009/9/ac" r="192" ht="15.75" x14ac:dyDescent="0.25">
      <c r="A192" s="188" t="s">
        <v>159</v>
      </c>
      <c r="B192" s="10">
        <v>2023</v>
      </c>
      <c r="C192" s="188" t="s">
        <v>18</v>
      </c>
      <c r="D192" s="10">
        <v>4099047</v>
      </c>
      <c r="E192" s="10">
        <v>100</v>
      </c>
      <c r="F192" s="10">
        <v>95.780276831820174</v>
      </c>
      <c r="G192" s="10">
        <v>79.487832889556614</v>
      </c>
      <c r="H192" s="10">
        <v>16.29244394226356</v>
      </c>
      <c r="I192" s="10">
        <v>4.2197231681798257</v>
      </c>
      <c r="J192" s="10">
        <v>0</v>
      </c>
      <c r="K192" s="10">
        <v>96.649421139144579</v>
      </c>
      <c r="L192" s="10">
        <v>84.106154231839099</v>
      </c>
      <c r="M192" s="10">
        <v>64.849222242248999</v>
      </c>
      <c r="N192" s="10">
        <v>19.2569319895901</v>
      </c>
      <c r="O192" s="10">
        <v>15.893845768160899</v>
      </c>
      <c r="P192" s="10">
        <v>0</v>
      </c>
      <c r="Q192" s="10">
        <v>65.300619999999995</v>
      </c>
      <c r="R192" s="10">
        <v>60.786126936919999</v>
      </c>
      <c r="S192" s="10">
        <v>52.322102184814</v>
      </c>
      <c r="T192" s="10">
        <v>8.464024752105999</v>
      </c>
      <c r="U192" s="10">
        <v>39.213873063080001</v>
      </c>
      <c r="V192" s="10">
        <v>0</v>
      </c>
      <c r="W192" s="188"/>
      <c r="X192" s="188"/>
      <c r="Y192" s="188"/>
      <c r="Z192" s="188"/>
      <c r="AA192" s="188"/>
      <c r="AB192" s="188"/>
    </row>
    <row xmlns:x14ac="http://schemas.microsoft.com/office/spreadsheetml/2009/9/ac" r="193" ht="15.75" x14ac:dyDescent="0.25">
      <c r="A193" s="188" t="s">
        <v>159</v>
      </c>
      <c r="B193" s="10">
        <v>2024</v>
      </c>
      <c r="C193" s="188" t="s">
        <v>18</v>
      </c>
      <c r="D193" s="10"/>
      <c r="E193" s="10"/>
      <c r="F193" s="10"/>
      <c r="G193" s="10"/>
      <c r="H193" s="10"/>
      <c r="I193" s="10"/>
      <c r="J193" s="10"/>
      <c r="K193" s="10"/>
      <c r="L193" s="10"/>
      <c r="M193" s="10"/>
      <c r="N193" s="10"/>
      <c r="O193" s="10"/>
      <c r="P193" s="10"/>
      <c r="Q193" s="10"/>
      <c r="R193" s="10"/>
      <c r="S193" s="10"/>
      <c r="T193" s="10"/>
      <c r="U193" s="10"/>
      <c r="V193" s="10"/>
      <c r="W193" s="188"/>
      <c r="X193" s="188"/>
      <c r="Y193" s="188"/>
      <c r="Z193" s="188"/>
      <c r="AA193" s="188"/>
      <c r="AB193" s="188"/>
    </row>
    <row xmlns:x14ac="http://schemas.microsoft.com/office/spreadsheetml/2009/9/ac" r="194" ht="15.75" x14ac:dyDescent="0.25">
      <c r="A194" s="188" t="s">
        <v>159</v>
      </c>
      <c r="B194" s="10">
        <v>2025</v>
      </c>
      <c r="C194" s="188" t="s">
        <v>18</v>
      </c>
      <c r="D194" s="10"/>
      <c r="E194" s="10"/>
      <c r="F194" s="10"/>
      <c r="G194" s="10"/>
      <c r="H194" s="10"/>
      <c r="I194" s="10"/>
      <c r="J194" s="10"/>
      <c r="K194" s="10"/>
      <c r="L194" s="10"/>
      <c r="M194" s="10"/>
      <c r="N194" s="10"/>
      <c r="O194" s="10"/>
      <c r="P194" s="10"/>
      <c r="Q194" s="10"/>
      <c r="R194" s="10"/>
      <c r="S194" s="10"/>
      <c r="T194" s="10"/>
      <c r="U194" s="10"/>
      <c r="V194" s="10"/>
      <c r="W194" s="188"/>
      <c r="X194" s="188"/>
      <c r="Y194" s="188"/>
      <c r="Z194" s="188"/>
      <c r="AA194" s="188"/>
      <c r="AB194" s="188"/>
    </row>
    <row xmlns:x14ac="http://schemas.microsoft.com/office/spreadsheetml/2009/9/ac" r="195" ht="15.75" x14ac:dyDescent="0.25">
      <c r="A195" s="188" t="s">
        <v>159</v>
      </c>
      <c r="B195" s="10">
        <v>2026</v>
      </c>
      <c r="C195" s="188" t="s">
        <v>18</v>
      </c>
      <c r="D195" s="10"/>
      <c r="E195" s="10"/>
      <c r="F195" s="10"/>
      <c r="G195" s="10"/>
      <c r="H195" s="10"/>
      <c r="I195" s="10"/>
      <c r="J195" s="10"/>
      <c r="K195" s="10"/>
      <c r="L195" s="10"/>
      <c r="M195" s="10"/>
      <c r="N195" s="10"/>
      <c r="O195" s="10"/>
      <c r="P195" s="10"/>
      <c r="Q195" s="10"/>
      <c r="R195" s="10"/>
      <c r="S195" s="10"/>
      <c r="T195" s="10"/>
      <c r="U195" s="10"/>
      <c r="V195" s="10"/>
      <c r="W195" s="188"/>
      <c r="X195" s="188"/>
      <c r="Y195" s="188"/>
      <c r="Z195" s="188"/>
      <c r="AA195" s="188"/>
      <c r="AB195" s="188"/>
    </row>
    <row xmlns:x14ac="http://schemas.microsoft.com/office/spreadsheetml/2009/9/ac" r="196" ht="15.75" x14ac:dyDescent="0.25">
      <c r="A196" s="188" t="s">
        <v>159</v>
      </c>
      <c r="B196" s="10">
        <v>2027</v>
      </c>
      <c r="C196" s="188" t="s">
        <v>18</v>
      </c>
      <c r="D196" s="10"/>
      <c r="E196" s="10"/>
      <c r="F196" s="10"/>
      <c r="G196" s="10"/>
      <c r="H196" s="10"/>
      <c r="I196" s="10"/>
      <c r="J196" s="10"/>
      <c r="K196" s="10"/>
      <c r="L196" s="10"/>
      <c r="M196" s="10"/>
      <c r="N196" s="10"/>
      <c r="O196" s="10"/>
      <c r="P196" s="10"/>
      <c r="Q196" s="10"/>
      <c r="R196" s="10"/>
      <c r="S196" s="10"/>
      <c r="T196" s="10"/>
      <c r="U196" s="10"/>
      <c r="V196" s="10"/>
      <c r="W196" s="188"/>
      <c r="X196" s="188"/>
      <c r="Y196" s="188"/>
      <c r="Z196" s="188"/>
      <c r="AA196" s="188"/>
      <c r="AB196" s="188"/>
    </row>
    <row xmlns:x14ac="http://schemas.microsoft.com/office/spreadsheetml/2009/9/ac" r="197" ht="15.75" x14ac:dyDescent="0.25">
      <c r="A197" s="188" t="s">
        <v>159</v>
      </c>
      <c r="B197" s="10">
        <v>2028</v>
      </c>
      <c r="C197" s="188" t="s">
        <v>18</v>
      </c>
      <c r="D197" s="10"/>
      <c r="E197" s="10"/>
      <c r="F197" s="10"/>
      <c r="G197" s="10"/>
      <c r="H197" s="10"/>
      <c r="I197" s="10"/>
      <c r="J197" s="10"/>
      <c r="K197" s="10"/>
      <c r="L197" s="10"/>
      <c r="M197" s="10"/>
      <c r="N197" s="10"/>
      <c r="O197" s="10"/>
      <c r="P197" s="10"/>
      <c r="Q197" s="10"/>
      <c r="R197" s="10"/>
      <c r="S197" s="10"/>
      <c r="T197" s="10"/>
      <c r="U197" s="10"/>
      <c r="V197" s="10"/>
      <c r="W197" s="188"/>
      <c r="X197" s="188"/>
      <c r="Y197" s="188"/>
      <c r="Z197" s="188"/>
      <c r="AA197" s="188"/>
      <c r="AB197" s="188"/>
    </row>
    <row xmlns:x14ac="http://schemas.microsoft.com/office/spreadsheetml/2009/9/ac" r="198" ht="15.75" x14ac:dyDescent="0.25">
      <c r="A198" s="188" t="s">
        <v>159</v>
      </c>
      <c r="B198" s="10">
        <v>2029</v>
      </c>
      <c r="C198" s="188" t="s">
        <v>18</v>
      </c>
      <c r="D198" s="10"/>
      <c r="E198" s="10"/>
      <c r="F198" s="10"/>
      <c r="G198" s="10"/>
      <c r="H198" s="10"/>
      <c r="I198" s="10"/>
      <c r="J198" s="10"/>
      <c r="K198" s="10"/>
      <c r="L198" s="10"/>
      <c r="M198" s="10"/>
      <c r="N198" s="10"/>
      <c r="O198" s="10"/>
      <c r="P198" s="10"/>
      <c r="Q198" s="10"/>
      <c r="R198" s="10"/>
      <c r="S198" s="10"/>
      <c r="T198" s="10"/>
      <c r="U198" s="10"/>
      <c r="V198" s="10"/>
      <c r="W198" s="188"/>
      <c r="X198" s="188"/>
      <c r="Y198" s="188"/>
      <c r="Z198" s="188"/>
      <c r="AA198" s="188"/>
      <c r="AB198" s="188"/>
    </row>
    <row xmlns:x14ac="http://schemas.microsoft.com/office/spreadsheetml/2009/9/ac" r="199" ht="15.75" x14ac:dyDescent="0.25">
      <c r="A199" s="188" t="s">
        <v>159</v>
      </c>
      <c r="B199" s="10">
        <v>2030</v>
      </c>
      <c r="C199" s="188" t="s">
        <v>18</v>
      </c>
      <c r="D199" s="10"/>
      <c r="E199" s="10"/>
      <c r="F199" s="10"/>
      <c r="G199" s="10"/>
      <c r="H199" s="10"/>
      <c r="I199" s="10"/>
      <c r="J199" s="10"/>
      <c r="K199" s="10"/>
      <c r="L199" s="10"/>
      <c r="M199" s="10"/>
      <c r="N199" s="10"/>
      <c r="O199" s="10"/>
      <c r="P199" s="10"/>
      <c r="Q199" s="10"/>
      <c r="R199" s="10"/>
      <c r="S199" s="10"/>
      <c r="T199" s="10"/>
      <c r="U199" s="10"/>
      <c r="V199" s="10"/>
      <c r="W199" s="188"/>
      <c r="X199" s="188"/>
      <c r="Y199" s="188"/>
      <c r="Z199" s="188"/>
      <c r="AA199" s="188"/>
      <c r="AB199" s="188"/>
    </row>
    <row xmlns:x14ac="http://schemas.microsoft.com/office/spreadsheetml/2009/9/ac" r="200" ht="15.75" x14ac:dyDescent="0.25">
      <c r="A200" s="188"/>
      <c r="B200" s="189"/>
      <c r="C200" s="188"/>
      <c r="D200" s="188"/>
      <c r="E200" s="188"/>
      <c r="F200" s="188"/>
      <c r="G200" s="188"/>
      <c r="H200" s="188"/>
      <c r="I200" s="188"/>
      <c r="J200" s="188"/>
      <c r="K200" s="188"/>
      <c r="L200" s="188"/>
      <c r="M200" s="188"/>
      <c r="N200" s="188"/>
      <c r="O200" s="188"/>
      <c r="P200" s="188"/>
      <c r="Q200" s="188"/>
      <c r="R200" s="188"/>
      <c r="S200" s="188"/>
      <c r="T200" s="188"/>
      <c r="U200" s="188"/>
      <c r="V200" s="188"/>
      <c r="W200" s="188"/>
      <c r="X200" s="188"/>
      <c r="Y200" s="188"/>
      <c r="Z200" s="188"/>
      <c r="AA200" s="188"/>
      <c r="AB200" s="188"/>
    </row>
    <row xmlns:x14ac="http://schemas.microsoft.com/office/spreadsheetml/2009/9/ac" r="201" ht="15.75" x14ac:dyDescent="0.25">
      <c r="A201" s="188"/>
      <c r="B201" s="189"/>
      <c r="C201" s="188"/>
      <c r="D201" s="188"/>
      <c r="E201" s="188"/>
      <c r="F201" s="188"/>
      <c r="G201" s="188"/>
      <c r="H201" s="188"/>
      <c r="I201" s="188"/>
      <c r="J201" s="188"/>
      <c r="K201" s="188"/>
      <c r="L201" s="188"/>
      <c r="M201" s="188"/>
      <c r="N201" s="188"/>
      <c r="O201" s="188"/>
      <c r="P201" s="188"/>
      <c r="Q201" s="188"/>
      <c r="R201" s="188"/>
      <c r="S201" s="188"/>
      <c r="T201" s="188"/>
      <c r="U201" s="188"/>
      <c r="V201" s="188"/>
      <c r="W201" s="188"/>
      <c r="X201" s="188"/>
      <c r="Y201" s="188"/>
      <c r="Z201" s="188"/>
      <c r="AA201" s="188"/>
      <c r="AB201" s="188"/>
    </row>
    <row xmlns:x14ac="http://schemas.microsoft.com/office/spreadsheetml/2009/9/ac" r="202" ht="15.75" x14ac:dyDescent="0.25">
      <c r="A202" s="188"/>
      <c r="B202" s="189"/>
      <c r="C202" s="188"/>
      <c r="D202" s="188"/>
      <c r="E202" s="188"/>
      <c r="F202" s="188"/>
      <c r="G202" s="188"/>
      <c r="H202" s="188"/>
      <c r="I202" s="188"/>
      <c r="J202" s="188"/>
      <c r="K202" s="188"/>
      <c r="L202" s="188"/>
      <c r="M202" s="188"/>
      <c r="N202" s="188"/>
      <c r="O202" s="188"/>
      <c r="P202" s="188"/>
      <c r="Q202" s="188"/>
      <c r="R202" s="188"/>
      <c r="S202" s="188"/>
      <c r="T202" s="188"/>
      <c r="U202" s="188"/>
      <c r="V202" s="188"/>
      <c r="W202" s="188"/>
      <c r="X202" s="188"/>
      <c r="Y202" s="188"/>
      <c r="Z202" s="188"/>
      <c r="AA202" s="188"/>
      <c r="AB202" s="188"/>
    </row>
    <row xmlns:x14ac="http://schemas.microsoft.com/office/spreadsheetml/2009/9/ac" r="203" ht="15.75" x14ac:dyDescent="0.25">
      <c r="A203" s="188"/>
      <c r="B203" s="189"/>
      <c r="C203" s="188"/>
      <c r="D203" s="188"/>
      <c r="E203" s="188"/>
      <c r="F203" s="188"/>
      <c r="G203" s="188"/>
      <c r="H203" s="188"/>
      <c r="I203" s="188"/>
      <c r="J203" s="188"/>
      <c r="K203" s="188"/>
      <c r="L203" s="188"/>
      <c r="M203" s="188"/>
      <c r="N203" s="188"/>
      <c r="O203" s="188"/>
      <c r="P203" s="188"/>
      <c r="Q203" s="188"/>
      <c r="R203" s="188"/>
      <c r="S203" s="188"/>
      <c r="T203" s="188"/>
      <c r="U203" s="188"/>
      <c r="V203" s="188"/>
      <c r="W203" s="188"/>
      <c r="X203" s="188"/>
      <c r="Y203" s="188"/>
      <c r="Z203" s="188"/>
      <c r="AA203" s="188"/>
      <c r="AB203" s="188"/>
    </row>
    <row xmlns:x14ac="http://schemas.microsoft.com/office/spreadsheetml/2009/9/ac" r="204" ht="15.75" x14ac:dyDescent="0.25">
      <c r="A204" s="188"/>
      <c r="B204" s="189"/>
      <c r="C204" s="188"/>
      <c r="D204" s="188"/>
      <c r="E204" s="188"/>
      <c r="F204" s="188"/>
      <c r="G204" s="188"/>
      <c r="H204" s="188"/>
      <c r="I204" s="188"/>
      <c r="J204" s="188"/>
      <c r="K204" s="188"/>
      <c r="L204" s="188"/>
      <c r="M204" s="188"/>
      <c r="N204" s="188"/>
      <c r="O204" s="188"/>
      <c r="P204" s="188"/>
      <c r="Q204" s="188"/>
      <c r="R204" s="188"/>
      <c r="S204" s="188"/>
      <c r="T204" s="188"/>
      <c r="U204" s="188"/>
      <c r="V204" s="188"/>
      <c r="W204" s="188"/>
      <c r="X204" s="188"/>
      <c r="Y204" s="188"/>
      <c r="Z204" s="188"/>
      <c r="AA204" s="188"/>
      <c r="AB204" s="188"/>
    </row>
    <row xmlns:x14ac="http://schemas.microsoft.com/office/spreadsheetml/2009/9/ac" r="205" ht="15.75" x14ac:dyDescent="0.25">
      <c r="A205" s="188"/>
      <c r="B205" s="189"/>
      <c r="C205" s="188"/>
      <c r="D205" s="188"/>
      <c r="E205" s="188"/>
      <c r="F205" s="188"/>
      <c r="G205" s="188"/>
      <c r="H205" s="188"/>
      <c r="I205" s="188"/>
      <c r="J205" s="188"/>
      <c r="K205" s="188"/>
      <c r="L205" s="188"/>
      <c r="M205" s="188"/>
      <c r="N205" s="188"/>
      <c r="O205" s="188"/>
      <c r="P205" s="188"/>
      <c r="Q205" s="188"/>
      <c r="R205" s="188"/>
      <c r="S205" s="188"/>
      <c r="T205" s="188"/>
      <c r="U205" s="188"/>
      <c r="V205" s="188"/>
      <c r="W205" s="188"/>
      <c r="X205" s="188"/>
      <c r="Y205" s="188"/>
      <c r="Z205" s="188"/>
      <c r="AA205" s="188"/>
      <c r="AB205" s="188"/>
    </row>
    <row xmlns:x14ac="http://schemas.microsoft.com/office/spreadsheetml/2009/9/ac" r="206" ht="15.75" x14ac:dyDescent="0.25">
      <c r="A206" s="188"/>
      <c r="B206" s="189"/>
      <c r="C206" s="188"/>
      <c r="D206" s="188"/>
      <c r="E206" s="188"/>
      <c r="F206" s="188"/>
      <c r="G206" s="188"/>
      <c r="H206" s="188"/>
      <c r="I206" s="188"/>
      <c r="J206" s="188"/>
      <c r="K206" s="188"/>
      <c r="L206" s="188"/>
      <c r="M206" s="188"/>
      <c r="N206" s="188"/>
      <c r="O206" s="188"/>
      <c r="P206" s="188"/>
      <c r="Q206" s="188"/>
      <c r="R206" s="188"/>
      <c r="S206" s="188"/>
      <c r="T206" s="188"/>
      <c r="U206" s="188"/>
      <c r="V206" s="188"/>
      <c r="W206" s="188"/>
      <c r="X206" s="188"/>
      <c r="Y206" s="188"/>
      <c r="Z206" s="188"/>
      <c r="AA206" s="188"/>
      <c r="AB206" s="188"/>
    </row>
    <row xmlns:x14ac="http://schemas.microsoft.com/office/spreadsheetml/2009/9/ac" r="207" ht="15.75" x14ac:dyDescent="0.25">
      <c r="A207" s="188"/>
      <c r="B207" s="189"/>
      <c r="C207" s="188"/>
      <c r="D207" s="188"/>
      <c r="E207" s="188"/>
      <c r="F207" s="188"/>
      <c r="G207" s="188"/>
      <c r="H207" s="188"/>
      <c r="I207" s="188"/>
      <c r="J207" s="188"/>
      <c r="K207" s="188"/>
      <c r="L207" s="188"/>
      <c r="M207" s="188"/>
      <c r="N207" s="188"/>
      <c r="O207" s="188"/>
      <c r="P207" s="188"/>
      <c r="Q207" s="188"/>
      <c r="R207" s="188"/>
      <c r="S207" s="188"/>
      <c r="T207" s="188"/>
      <c r="U207" s="188"/>
      <c r="V207" s="188"/>
      <c r="W207" s="188"/>
      <c r="X207" s="188"/>
      <c r="Y207" s="188"/>
      <c r="Z207" s="188"/>
      <c r="AA207" s="188"/>
      <c r="AB207" s="188"/>
    </row>
    <row xmlns:x14ac="http://schemas.microsoft.com/office/spreadsheetml/2009/9/ac" r="208" ht="15.75" x14ac:dyDescent="0.25">
      <c r="A208" s="188"/>
      <c r="B208" s="189"/>
      <c r="C208" s="188"/>
      <c r="D208" s="188"/>
      <c r="E208" s="188"/>
      <c r="F208" s="188"/>
      <c r="G208" s="188"/>
      <c r="H208" s="188"/>
      <c r="I208" s="188"/>
      <c r="J208" s="188"/>
      <c r="K208" s="188"/>
      <c r="L208" s="188"/>
      <c r="M208" s="188"/>
      <c r="N208" s="188"/>
      <c r="O208" s="188"/>
      <c r="P208" s="188"/>
      <c r="Q208" s="188"/>
      <c r="R208" s="188"/>
      <c r="S208" s="188"/>
      <c r="T208" s="188"/>
      <c r="U208" s="188"/>
      <c r="V208" s="188"/>
      <c r="W208" s="188"/>
      <c r="X208" s="188"/>
      <c r="Y208" s="188"/>
      <c r="Z208" s="188"/>
      <c r="AA208" s="188"/>
      <c r="AB208" s="188"/>
    </row>
    <row xmlns:x14ac="http://schemas.microsoft.com/office/spreadsheetml/2009/9/ac" r="209" ht="15.75" x14ac:dyDescent="0.25">
      <c r="A209" s="188"/>
      <c r="B209" s="189"/>
      <c r="C209" s="188"/>
      <c r="D209" s="188"/>
      <c r="E209" s="188"/>
      <c r="F209" s="188"/>
      <c r="G209" s="188"/>
      <c r="H209" s="188"/>
      <c r="I209" s="188"/>
      <c r="J209" s="188"/>
      <c r="K209" s="188"/>
      <c r="L209" s="188"/>
      <c r="M209" s="188"/>
      <c r="N209" s="188"/>
      <c r="O209" s="188"/>
      <c r="P209" s="188"/>
      <c r="Q209" s="188"/>
      <c r="R209" s="188"/>
      <c r="S209" s="188"/>
      <c r="T209" s="188"/>
      <c r="U209" s="188"/>
      <c r="V209" s="188"/>
      <c r="W209" s="188"/>
      <c r="X209" s="188"/>
      <c r="Y209" s="188"/>
      <c r="Z209" s="188"/>
      <c r="AA209" s="188"/>
      <c r="AB209" s="188"/>
    </row>
    <row xmlns:x14ac="http://schemas.microsoft.com/office/spreadsheetml/2009/9/ac" r="210" ht="15.75" x14ac:dyDescent="0.25">
      <c r="A210" s="188"/>
      <c r="B210" s="189"/>
      <c r="C210" s="188"/>
      <c r="D210" s="188"/>
      <c r="E210" s="188"/>
      <c r="F210" s="188"/>
      <c r="G210" s="188"/>
      <c r="H210" s="188"/>
      <c r="I210" s="188"/>
      <c r="J210" s="188"/>
      <c r="K210" s="188"/>
      <c r="L210" s="188"/>
      <c r="M210" s="188"/>
      <c r="N210" s="188"/>
      <c r="O210" s="188"/>
      <c r="P210" s="188"/>
      <c r="Q210" s="188"/>
      <c r="R210" s="188"/>
      <c r="S210" s="188"/>
      <c r="T210" s="188"/>
      <c r="U210" s="188"/>
      <c r="V210" s="188"/>
      <c r="W210" s="188"/>
      <c r="X210" s="188"/>
      <c r="Y210" s="188"/>
      <c r="Z210" s="188"/>
      <c r="AA210" s="188"/>
      <c r="AB210" s="188"/>
    </row>
    <row xmlns:x14ac="http://schemas.microsoft.com/office/spreadsheetml/2009/9/ac" r="211" ht="15.75" x14ac:dyDescent="0.25">
      <c r="A211" s="188"/>
      <c r="B211" s="189"/>
      <c r="C211" s="188"/>
      <c r="D211" s="188"/>
      <c r="E211" s="188"/>
      <c r="F211" s="188"/>
      <c r="G211" s="188"/>
      <c r="H211" s="188"/>
      <c r="I211" s="188"/>
      <c r="J211" s="188"/>
      <c r="K211" s="188"/>
      <c r="L211" s="188"/>
      <c r="M211" s="188"/>
      <c r="N211" s="188"/>
      <c r="O211" s="188"/>
      <c r="P211" s="188"/>
      <c r="Q211" s="188"/>
      <c r="R211" s="188"/>
      <c r="S211" s="188"/>
      <c r="T211" s="188"/>
      <c r="U211" s="188"/>
      <c r="V211" s="188"/>
      <c r="W211" s="188"/>
      <c r="X211" s="188"/>
      <c r="Y211" s="188"/>
      <c r="Z211" s="188"/>
      <c r="AA211" s="188"/>
      <c r="AB211" s="188"/>
    </row>
    <row xmlns:x14ac="http://schemas.microsoft.com/office/spreadsheetml/2009/9/ac" r="212" ht="15.75" x14ac:dyDescent="0.25">
      <c r="A212" s="188"/>
      <c r="B212" s="189"/>
      <c r="C212" s="188"/>
      <c r="D212" s="188"/>
      <c r="E212" s="188"/>
      <c r="F212" s="188"/>
      <c r="G212" s="188"/>
      <c r="H212" s="188"/>
      <c r="I212" s="188"/>
      <c r="J212" s="188"/>
      <c r="K212" s="188"/>
      <c r="L212" s="188"/>
      <c r="M212" s="188"/>
      <c r="N212" s="188"/>
      <c r="O212" s="188"/>
      <c r="P212" s="188"/>
      <c r="Q212" s="188"/>
      <c r="R212" s="188"/>
      <c r="S212" s="188"/>
      <c r="T212" s="188"/>
      <c r="U212" s="188"/>
      <c r="V212" s="188"/>
      <c r="W212" s="188"/>
      <c r="X212" s="188"/>
      <c r="Y212" s="188"/>
      <c r="Z212" s="188"/>
      <c r="AA212" s="188"/>
      <c r="AB212" s="188"/>
    </row>
    <row xmlns:x14ac="http://schemas.microsoft.com/office/spreadsheetml/2009/9/ac" r="213" ht="15.75" x14ac:dyDescent="0.25">
      <c r="A213" s="188"/>
      <c r="B213" s="189"/>
      <c r="C213" s="188"/>
      <c r="D213" s="188"/>
      <c r="E213" s="188"/>
      <c r="F213" s="188"/>
      <c r="G213" s="188"/>
      <c r="H213" s="188"/>
      <c r="I213" s="188"/>
      <c r="J213" s="188"/>
      <c r="K213" s="188"/>
      <c r="L213" s="188"/>
      <c r="M213" s="188"/>
      <c r="N213" s="188"/>
      <c r="O213" s="188"/>
      <c r="P213" s="188"/>
      <c r="Q213" s="188"/>
      <c r="R213" s="188"/>
      <c r="S213" s="188"/>
      <c r="T213" s="188"/>
      <c r="U213" s="188"/>
      <c r="V213" s="188"/>
      <c r="W213" s="188"/>
      <c r="X213" s="188"/>
      <c r="Y213" s="188"/>
      <c r="Z213" s="188"/>
      <c r="AA213" s="188"/>
      <c r="AB213" s="188"/>
    </row>
    <row xmlns:x14ac="http://schemas.microsoft.com/office/spreadsheetml/2009/9/ac" r="214" ht="15.75" x14ac:dyDescent="0.25">
      <c r="A214" s="188"/>
      <c r="B214" s="189"/>
      <c r="C214" s="188"/>
      <c r="D214" s="188"/>
      <c r="E214" s="188"/>
      <c r="F214" s="188"/>
      <c r="G214" s="188"/>
      <c r="H214" s="188"/>
      <c r="I214" s="188"/>
      <c r="J214" s="188"/>
      <c r="K214" s="188"/>
      <c r="L214" s="188"/>
      <c r="M214" s="188"/>
      <c r="N214" s="188"/>
      <c r="O214" s="188"/>
      <c r="P214" s="188"/>
      <c r="Q214" s="188"/>
      <c r="R214" s="188"/>
      <c r="S214" s="188"/>
      <c r="T214" s="188"/>
      <c r="U214" s="188"/>
      <c r="V214" s="188"/>
      <c r="W214" s="188"/>
      <c r="X214" s="188"/>
      <c r="Y214" s="188"/>
      <c r="Z214" s="188"/>
      <c r="AA214" s="188"/>
      <c r="AB214" s="188"/>
    </row>
    <row xmlns:x14ac="http://schemas.microsoft.com/office/spreadsheetml/2009/9/ac" r="215" ht="15.75" x14ac:dyDescent="0.25">
      <c r="A215" s="188"/>
      <c r="B215" s="189"/>
      <c r="C215" s="188"/>
      <c r="D215" s="188"/>
      <c r="E215" s="188"/>
      <c r="F215" s="188"/>
      <c r="G215" s="188"/>
      <c r="H215" s="188"/>
      <c r="I215" s="188"/>
      <c r="J215" s="188"/>
      <c r="K215" s="188"/>
      <c r="L215" s="188"/>
      <c r="M215" s="188"/>
      <c r="N215" s="188"/>
      <c r="O215" s="188"/>
      <c r="P215" s="188"/>
      <c r="Q215" s="188"/>
      <c r="R215" s="188"/>
      <c r="S215" s="188"/>
      <c r="T215" s="188"/>
      <c r="U215" s="188"/>
      <c r="V215" s="188"/>
      <c r="W215" s="188"/>
      <c r="X215" s="188"/>
      <c r="Y215" s="188"/>
      <c r="Z215" s="188"/>
      <c r="AA215" s="188"/>
      <c r="AB215" s="188"/>
    </row>
    <row xmlns:x14ac="http://schemas.microsoft.com/office/spreadsheetml/2009/9/ac" r="216" ht="15.75" x14ac:dyDescent="0.25">
      <c r="A216" s="188"/>
      <c r="B216" s="189"/>
      <c r="C216" s="188"/>
      <c r="D216" s="188"/>
      <c r="E216" s="188"/>
      <c r="F216" s="188"/>
      <c r="G216" s="188"/>
      <c r="H216" s="188"/>
      <c r="I216" s="188"/>
      <c r="J216" s="188"/>
      <c r="K216" s="188"/>
      <c r="L216" s="188"/>
      <c r="M216" s="188"/>
      <c r="N216" s="188"/>
      <c r="O216" s="188"/>
      <c r="P216" s="188"/>
      <c r="Q216" s="188"/>
      <c r="R216" s="188"/>
      <c r="S216" s="188"/>
      <c r="T216" s="188"/>
      <c r="U216" s="188"/>
      <c r="V216" s="188"/>
      <c r="W216" s="188"/>
      <c r="X216" s="188"/>
      <c r="Y216" s="188"/>
      <c r="Z216" s="188"/>
      <c r="AA216" s="188"/>
      <c r="AB216" s="188"/>
    </row>
    <row xmlns:x14ac="http://schemas.microsoft.com/office/spreadsheetml/2009/9/ac" r="217" ht="15.75" x14ac:dyDescent="0.25">
      <c r="A217" s="188"/>
      <c r="B217" s="189"/>
      <c r="C217" s="188"/>
      <c r="D217" s="188"/>
      <c r="E217" s="188"/>
      <c r="F217" s="188"/>
      <c r="G217" s="188"/>
      <c r="H217" s="188"/>
      <c r="I217" s="188"/>
      <c r="J217" s="188"/>
      <c r="K217" s="188"/>
      <c r="L217" s="188"/>
      <c r="M217" s="188"/>
      <c r="N217" s="188"/>
      <c r="O217" s="188"/>
      <c r="P217" s="188"/>
      <c r="Q217" s="188"/>
      <c r="R217" s="188"/>
      <c r="S217" s="188"/>
      <c r="T217" s="188"/>
      <c r="U217" s="188"/>
      <c r="V217" s="188"/>
      <c r="W217" s="188"/>
      <c r="X217" s="188"/>
      <c r="Y217" s="188"/>
      <c r="Z217" s="188"/>
      <c r="AA217" s="188"/>
      <c r="AB217" s="188"/>
    </row>
    <row xmlns:x14ac="http://schemas.microsoft.com/office/spreadsheetml/2009/9/ac" r="218" ht="15.75" x14ac:dyDescent="0.25">
      <c r="A218" s="188"/>
      <c r="B218" s="189"/>
      <c r="C218" s="188"/>
      <c r="D218" s="188"/>
      <c r="E218" s="188"/>
      <c r="F218" s="188"/>
      <c r="G218" s="188"/>
      <c r="H218" s="188"/>
      <c r="I218" s="188"/>
      <c r="J218" s="188"/>
      <c r="K218" s="188"/>
      <c r="L218" s="188"/>
      <c r="M218" s="188"/>
      <c r="N218" s="188"/>
      <c r="O218" s="188"/>
      <c r="P218" s="188"/>
      <c r="Q218" s="188"/>
      <c r="R218" s="188"/>
      <c r="S218" s="188"/>
      <c r="T218" s="188"/>
      <c r="U218" s="188"/>
      <c r="V218" s="188"/>
      <c r="W218" s="188"/>
      <c r="X218" s="188"/>
      <c r="Y218" s="188"/>
      <c r="Z218" s="188"/>
      <c r="AA218" s="188"/>
      <c r="AB218" s="188"/>
    </row>
    <row xmlns:x14ac="http://schemas.microsoft.com/office/spreadsheetml/2009/9/ac" r="219" ht="15.75" x14ac:dyDescent="0.25">
      <c r="A219" s="188"/>
      <c r="B219" s="189"/>
      <c r="C219" s="188"/>
      <c r="D219" s="188"/>
      <c r="E219" s="188"/>
      <c r="F219" s="188"/>
      <c r="G219" s="188"/>
      <c r="H219" s="188"/>
      <c r="I219" s="188"/>
      <c r="J219" s="188"/>
      <c r="K219" s="188"/>
      <c r="L219" s="188"/>
      <c r="M219" s="188"/>
      <c r="N219" s="188"/>
      <c r="O219" s="188"/>
      <c r="P219" s="188"/>
      <c r="Q219" s="188"/>
      <c r="R219" s="188"/>
      <c r="S219" s="188"/>
      <c r="T219" s="188"/>
      <c r="U219" s="188"/>
      <c r="V219" s="188"/>
      <c r="W219" s="188"/>
      <c r="X219" s="188"/>
      <c r="Y219" s="188"/>
      <c r="Z219" s="188"/>
      <c r="AA219" s="188"/>
      <c r="AB219" s="188"/>
    </row>
    <row xmlns:x14ac="http://schemas.microsoft.com/office/spreadsheetml/2009/9/ac" r="220" ht="15.75" x14ac:dyDescent="0.25">
      <c r="A220" s="188"/>
      <c r="B220" s="189"/>
      <c r="C220" s="188"/>
      <c r="D220" s="188"/>
      <c r="E220" s="188"/>
      <c r="F220" s="188"/>
      <c r="G220" s="188"/>
      <c r="H220" s="188"/>
      <c r="I220" s="188"/>
      <c r="J220" s="188"/>
      <c r="K220" s="188"/>
      <c r="L220" s="188"/>
      <c r="M220" s="188"/>
      <c r="N220" s="188"/>
      <c r="O220" s="188"/>
      <c r="P220" s="188"/>
      <c r="Q220" s="188"/>
      <c r="R220" s="188"/>
      <c r="S220" s="188"/>
      <c r="T220" s="188"/>
      <c r="U220" s="188"/>
      <c r="V220" s="188"/>
      <c r="W220" s="188"/>
      <c r="X220" s="188"/>
      <c r="Y220" s="188"/>
      <c r="Z220" s="188"/>
      <c r="AA220" s="188"/>
      <c r="AB220" s="188"/>
    </row>
    <row xmlns:x14ac="http://schemas.microsoft.com/office/spreadsheetml/2009/9/ac" r="221" ht="15.75" x14ac:dyDescent="0.25">
      <c r="A221" s="188"/>
      <c r="B221" s="189"/>
      <c r="C221" s="188"/>
      <c r="D221" s="188"/>
      <c r="E221" s="188"/>
      <c r="F221" s="188"/>
      <c r="G221" s="188"/>
      <c r="H221" s="188"/>
      <c r="I221" s="188"/>
      <c r="J221" s="188"/>
      <c r="K221" s="188"/>
      <c r="L221" s="188"/>
      <c r="M221" s="188"/>
      <c r="N221" s="188"/>
      <c r="O221" s="188"/>
      <c r="P221" s="188"/>
      <c r="Q221" s="188"/>
      <c r="R221" s="188"/>
      <c r="S221" s="188"/>
      <c r="T221" s="188"/>
      <c r="U221" s="188"/>
      <c r="V221" s="188"/>
      <c r="W221" s="188"/>
      <c r="X221" s="188"/>
      <c r="Y221" s="188"/>
      <c r="Z221" s="188"/>
      <c r="AA221" s="188"/>
      <c r="AB221" s="188"/>
    </row>
    <row xmlns:x14ac="http://schemas.microsoft.com/office/spreadsheetml/2009/9/ac" r="222" ht="15.75" x14ac:dyDescent="0.25">
      <c r="A222" s="188"/>
      <c r="B222" s="189"/>
      <c r="C222" s="188"/>
      <c r="D222" s="188"/>
      <c r="E222" s="188"/>
      <c r="F222" s="188"/>
      <c r="G222" s="188"/>
      <c r="H222" s="188"/>
      <c r="I222" s="188"/>
      <c r="J222" s="188"/>
      <c r="K222" s="188"/>
      <c r="L222" s="188"/>
      <c r="M222" s="188"/>
      <c r="N222" s="188"/>
      <c r="O222" s="188"/>
      <c r="P222" s="188"/>
      <c r="Q222" s="188"/>
      <c r="R222" s="188"/>
      <c r="S222" s="188"/>
      <c r="T222" s="188"/>
      <c r="U222" s="188"/>
      <c r="V222" s="188"/>
      <c r="W222" s="188"/>
      <c r="X222" s="188"/>
      <c r="Y222" s="188"/>
      <c r="Z222" s="188"/>
      <c r="AA222" s="188"/>
      <c r="AB222" s="188"/>
    </row>
    <row xmlns:x14ac="http://schemas.microsoft.com/office/spreadsheetml/2009/9/ac" r="223" ht="15.75" x14ac:dyDescent="0.25">
      <c r="A223" s="188"/>
      <c r="B223" s="189"/>
      <c r="C223" s="188"/>
      <c r="D223" s="188"/>
      <c r="E223" s="188"/>
      <c r="F223" s="188"/>
      <c r="G223" s="188"/>
      <c r="H223" s="188"/>
      <c r="I223" s="188"/>
      <c r="J223" s="188"/>
      <c r="K223" s="188"/>
      <c r="L223" s="188"/>
      <c r="M223" s="188"/>
      <c r="N223" s="188"/>
      <c r="O223" s="188"/>
      <c r="P223" s="188"/>
      <c r="Q223" s="188"/>
      <c r="R223" s="188"/>
      <c r="S223" s="188"/>
      <c r="T223" s="188"/>
      <c r="U223" s="188"/>
      <c r="V223" s="188"/>
      <c r="W223" s="188"/>
      <c r="X223" s="188"/>
      <c r="Y223" s="188"/>
      <c r="Z223" s="188"/>
      <c r="AA223" s="188"/>
      <c r="AB223" s="188"/>
    </row>
    <row xmlns:x14ac="http://schemas.microsoft.com/office/spreadsheetml/2009/9/ac" r="224" ht="15.75" x14ac:dyDescent="0.25">
      <c r="A224" s="188"/>
      <c r="B224" s="189"/>
      <c r="C224" s="188"/>
      <c r="D224" s="188"/>
      <c r="E224" s="188"/>
      <c r="F224" s="188"/>
      <c r="G224" s="188"/>
      <c r="H224" s="188"/>
      <c r="I224" s="188"/>
      <c r="J224" s="188"/>
      <c r="K224" s="188"/>
      <c r="L224" s="188"/>
      <c r="M224" s="188"/>
      <c r="N224" s="188"/>
      <c r="O224" s="188"/>
      <c r="P224" s="188"/>
      <c r="Q224" s="188"/>
      <c r="R224" s="188"/>
      <c r="S224" s="188"/>
      <c r="T224" s="188"/>
      <c r="U224" s="188"/>
      <c r="V224" s="188"/>
      <c r="W224" s="188"/>
      <c r="X224" s="188"/>
      <c r="Y224" s="188"/>
      <c r="Z224" s="188"/>
      <c r="AA224" s="188"/>
      <c r="AB224" s="188"/>
    </row>
    <row xmlns:x14ac="http://schemas.microsoft.com/office/spreadsheetml/2009/9/ac" r="225" ht="15.75" x14ac:dyDescent="0.25">
      <c r="A225" s="188"/>
      <c r="B225" s="189"/>
      <c r="C225" s="188"/>
      <c r="D225" s="188"/>
      <c r="E225" s="188"/>
      <c r="F225" s="188"/>
      <c r="G225" s="188"/>
      <c r="H225" s="188"/>
      <c r="I225" s="188"/>
      <c r="J225" s="188"/>
      <c r="K225" s="188"/>
      <c r="L225" s="188"/>
      <c r="M225" s="188"/>
      <c r="N225" s="188"/>
      <c r="O225" s="188"/>
      <c r="P225" s="188"/>
      <c r="Q225" s="188"/>
      <c r="R225" s="188"/>
      <c r="S225" s="188"/>
      <c r="T225" s="188"/>
      <c r="U225" s="188"/>
      <c r="V225" s="188"/>
      <c r="W225" s="188"/>
      <c r="X225" s="188"/>
      <c r="Y225" s="188"/>
      <c r="Z225" s="188"/>
      <c r="AA225" s="188"/>
      <c r="AB225" s="188"/>
    </row>
    <row xmlns:x14ac="http://schemas.microsoft.com/office/spreadsheetml/2009/9/ac" r="226" ht="15.75" x14ac:dyDescent="0.25">
      <c r="A226" s="188"/>
      <c r="B226" s="189"/>
      <c r="C226" s="188"/>
      <c r="D226" s="188"/>
      <c r="E226" s="188"/>
      <c r="F226" s="188"/>
      <c r="G226" s="188"/>
      <c r="H226" s="188"/>
      <c r="I226" s="188"/>
      <c r="J226" s="188"/>
      <c r="K226" s="188"/>
      <c r="L226" s="188"/>
      <c r="M226" s="188"/>
      <c r="N226" s="188"/>
      <c r="O226" s="188"/>
      <c r="P226" s="188"/>
      <c r="Q226" s="188"/>
      <c r="R226" s="188"/>
      <c r="S226" s="188"/>
      <c r="T226" s="188"/>
      <c r="U226" s="188"/>
      <c r="V226" s="188"/>
      <c r="W226" s="188"/>
      <c r="X226" s="188"/>
      <c r="Y226" s="188"/>
      <c r="Z226" s="188"/>
      <c r="AA226" s="188"/>
      <c r="AB226" s="188"/>
    </row>
    <row xmlns:x14ac="http://schemas.microsoft.com/office/spreadsheetml/2009/9/ac" r="227" ht="15.75" x14ac:dyDescent="0.25">
      <c r="A227" s="188"/>
      <c r="B227" s="189"/>
      <c r="C227" s="188"/>
      <c r="D227" s="188"/>
      <c r="E227" s="188"/>
      <c r="F227" s="188"/>
      <c r="G227" s="188"/>
      <c r="H227" s="188"/>
      <c r="I227" s="188"/>
      <c r="J227" s="188"/>
      <c r="K227" s="188"/>
      <c r="L227" s="188"/>
      <c r="M227" s="188"/>
      <c r="N227" s="188"/>
      <c r="O227" s="188"/>
      <c r="P227" s="188"/>
      <c r="Q227" s="188"/>
      <c r="R227" s="188"/>
      <c r="S227" s="188"/>
      <c r="T227" s="188"/>
      <c r="U227" s="188"/>
      <c r="V227" s="188"/>
      <c r="W227" s="188"/>
      <c r="X227" s="188"/>
      <c r="Y227" s="188"/>
      <c r="Z227" s="188"/>
      <c r="AA227" s="188"/>
      <c r="AB227" s="188"/>
    </row>
    <row xmlns:x14ac="http://schemas.microsoft.com/office/spreadsheetml/2009/9/ac" r="228" ht="15.75" x14ac:dyDescent="0.25">
      <c r="A228" s="188"/>
      <c r="B228" s="189"/>
      <c r="C228" s="188"/>
      <c r="D228" s="188"/>
      <c r="E228" s="188"/>
      <c r="F228" s="188"/>
      <c r="G228" s="188"/>
      <c r="H228" s="188"/>
      <c r="I228" s="188"/>
      <c r="J228" s="188"/>
      <c r="K228" s="188"/>
      <c r="L228" s="188"/>
      <c r="M228" s="188"/>
      <c r="N228" s="188"/>
      <c r="O228" s="188"/>
      <c r="P228" s="188"/>
      <c r="Q228" s="188"/>
      <c r="R228" s="188"/>
      <c r="S228" s="188"/>
      <c r="T228" s="188"/>
      <c r="U228" s="188"/>
      <c r="V228" s="188"/>
      <c r="W228" s="188"/>
      <c r="X228" s="188"/>
      <c r="Y228" s="188"/>
      <c r="Z228" s="188"/>
      <c r="AA228" s="188"/>
      <c r="AB228" s="188"/>
    </row>
    <row xmlns:x14ac="http://schemas.microsoft.com/office/spreadsheetml/2009/9/ac" r="229" ht="15.75" x14ac:dyDescent="0.25">
      <c r="A229" s="188"/>
      <c r="B229" s="189"/>
      <c r="C229" s="188"/>
      <c r="D229" s="188"/>
      <c r="E229" s="188"/>
      <c r="F229" s="188"/>
      <c r="G229" s="188"/>
      <c r="H229" s="188"/>
      <c r="I229" s="188"/>
      <c r="J229" s="188"/>
      <c r="K229" s="188"/>
      <c r="L229" s="188"/>
      <c r="M229" s="188"/>
      <c r="N229" s="188"/>
      <c r="O229" s="188"/>
      <c r="P229" s="188"/>
      <c r="Q229" s="188"/>
      <c r="R229" s="188"/>
      <c r="S229" s="188"/>
      <c r="T229" s="188"/>
      <c r="U229" s="188"/>
      <c r="V229" s="188"/>
      <c r="W229" s="188"/>
      <c r="X229" s="188"/>
      <c r="Y229" s="188"/>
      <c r="Z229" s="188"/>
      <c r="AA229" s="188"/>
      <c r="AB229" s="188"/>
    </row>
    <row xmlns:x14ac="http://schemas.microsoft.com/office/spreadsheetml/2009/9/ac" r="230" ht="15.75" x14ac:dyDescent="0.25">
      <c r="A230" s="188"/>
      <c r="B230" s="189"/>
      <c r="C230" s="188"/>
      <c r="D230" s="188"/>
      <c r="E230" s="188"/>
      <c r="F230" s="188"/>
      <c r="G230" s="188"/>
      <c r="H230" s="188"/>
      <c r="I230" s="188"/>
      <c r="J230" s="188"/>
      <c r="K230" s="188"/>
      <c r="L230" s="188"/>
      <c r="M230" s="188"/>
      <c r="N230" s="188"/>
      <c r="O230" s="188"/>
      <c r="P230" s="188"/>
      <c r="Q230" s="188"/>
      <c r="R230" s="188"/>
      <c r="S230" s="188"/>
      <c r="T230" s="188"/>
      <c r="U230" s="188"/>
      <c r="V230" s="188"/>
      <c r="W230" s="188"/>
      <c r="X230" s="188"/>
      <c r="Y230" s="188"/>
      <c r="Z230" s="188"/>
      <c r="AA230" s="188"/>
      <c r="AB230" s="188"/>
    </row>
    <row xmlns:x14ac="http://schemas.microsoft.com/office/spreadsheetml/2009/9/ac" r="231" ht="15.75" x14ac:dyDescent="0.25">
      <c r="A231" s="188"/>
      <c r="B231" s="189"/>
      <c r="C231" s="188"/>
      <c r="D231" s="188"/>
      <c r="E231" s="188"/>
      <c r="F231" s="188"/>
      <c r="G231" s="188"/>
      <c r="H231" s="188"/>
      <c r="I231" s="188"/>
      <c r="J231" s="188"/>
      <c r="K231" s="188"/>
      <c r="L231" s="188"/>
      <c r="M231" s="188"/>
      <c r="N231" s="188"/>
      <c r="O231" s="188"/>
      <c r="P231" s="188"/>
      <c r="Q231" s="188"/>
      <c r="R231" s="188"/>
      <c r="S231" s="188"/>
      <c r="T231" s="188"/>
      <c r="U231" s="188"/>
      <c r="V231" s="188"/>
      <c r="W231" s="188"/>
      <c r="X231" s="188"/>
      <c r="Y231" s="188"/>
      <c r="Z231" s="188"/>
      <c r="AA231" s="188"/>
      <c r="AB231" s="188"/>
    </row>
    <row xmlns:x14ac="http://schemas.microsoft.com/office/spreadsheetml/2009/9/ac" r="232" ht="15.75" x14ac:dyDescent="0.25">
      <c r="A232" s="188"/>
      <c r="B232" s="189"/>
      <c r="C232" s="188"/>
      <c r="D232" s="188"/>
      <c r="E232" s="188"/>
      <c r="F232" s="188"/>
      <c r="G232" s="188"/>
      <c r="H232" s="188"/>
      <c r="I232" s="188"/>
      <c r="J232" s="188"/>
      <c r="K232" s="188"/>
      <c r="L232" s="188"/>
      <c r="M232" s="188"/>
      <c r="N232" s="188"/>
      <c r="O232" s="188"/>
      <c r="P232" s="188"/>
      <c r="Q232" s="188"/>
      <c r="R232" s="188"/>
      <c r="S232" s="188"/>
      <c r="T232" s="188"/>
      <c r="U232" s="188"/>
      <c r="V232" s="188"/>
      <c r="W232" s="188"/>
      <c r="X232" s="188"/>
      <c r="Y232" s="188"/>
      <c r="Z232" s="188"/>
      <c r="AA232" s="188"/>
      <c r="AB232" s="188"/>
    </row>
    <row xmlns:x14ac="http://schemas.microsoft.com/office/spreadsheetml/2009/9/ac" r="233" ht="15.75" x14ac:dyDescent="0.25">
      <c r="A233" s="188"/>
      <c r="B233" s="189"/>
      <c r="C233" s="188"/>
      <c r="D233" s="188"/>
      <c r="E233" s="188"/>
      <c r="F233" s="188"/>
      <c r="G233" s="188"/>
      <c r="H233" s="188"/>
      <c r="I233" s="188"/>
      <c r="J233" s="188"/>
      <c r="K233" s="188"/>
      <c r="L233" s="188"/>
      <c r="M233" s="188"/>
      <c r="N233" s="188"/>
      <c r="O233" s="188"/>
      <c r="P233" s="188"/>
      <c r="Q233" s="188"/>
      <c r="R233" s="188"/>
      <c r="S233" s="188"/>
      <c r="T233" s="188"/>
      <c r="U233" s="188"/>
      <c r="V233" s="188"/>
      <c r="W233" s="188"/>
      <c r="X233" s="188"/>
      <c r="Y233" s="188"/>
      <c r="Z233" s="188"/>
      <c r="AA233" s="188"/>
    </row>
    <row xmlns:x14ac="http://schemas.microsoft.com/office/spreadsheetml/2009/9/ac" r="234" ht="15.75" x14ac:dyDescent="0.25">
      <c r="A234" s="188"/>
      <c r="B234" s="189"/>
      <c r="C234" s="188"/>
      <c r="D234" s="188"/>
      <c r="E234" s="188"/>
      <c r="F234" s="188"/>
      <c r="G234" s="188"/>
      <c r="H234" s="188"/>
      <c r="I234" s="188"/>
      <c r="J234" s="188"/>
      <c r="K234" s="188"/>
      <c r="L234" s="188"/>
      <c r="M234" s="188"/>
      <c r="N234" s="188"/>
      <c r="O234" s="188"/>
      <c r="P234" s="188"/>
      <c r="Q234" s="188"/>
      <c r="R234" s="188"/>
      <c r="S234" s="188"/>
      <c r="T234" s="188"/>
      <c r="U234" s="188"/>
      <c r="V234" s="188"/>
      <c r="W234" s="188"/>
      <c r="X234" s="188"/>
      <c r="Y234" s="188"/>
      <c r="Z234" s="188"/>
      <c r="AA234" s="188"/>
    </row>
    <row xmlns:x14ac="http://schemas.microsoft.com/office/spreadsheetml/2009/9/ac" r="235" ht="15.75" x14ac:dyDescent="0.25">
      <c r="A235" s="188"/>
      <c r="B235" s="189"/>
      <c r="C235" s="188"/>
      <c r="D235" s="188"/>
      <c r="E235" s="188"/>
      <c r="F235" s="188"/>
      <c r="G235" s="188"/>
      <c r="H235" s="188"/>
      <c r="I235" s="188"/>
      <c r="J235" s="188"/>
      <c r="K235" s="188"/>
      <c r="L235" s="188"/>
      <c r="M235" s="188"/>
      <c r="N235" s="188"/>
      <c r="O235" s="188"/>
      <c r="P235" s="188"/>
      <c r="Q235" s="188"/>
      <c r="R235" s="188"/>
      <c r="S235" s="188"/>
      <c r="T235" s="188"/>
      <c r="U235" s="188"/>
      <c r="V235" s="188"/>
      <c r="W235" s="188"/>
      <c r="X235" s="188"/>
      <c r="Y235" s="188"/>
      <c r="Z235" s="188"/>
      <c r="AA235" s="188"/>
    </row>
    <row xmlns:x14ac="http://schemas.microsoft.com/office/spreadsheetml/2009/9/ac" r="236" ht="15.75" x14ac:dyDescent="0.25">
      <c r="A236" s="188"/>
      <c r="B236" s="189"/>
      <c r="C236" s="188"/>
      <c r="D236" s="188"/>
      <c r="E236" s="188"/>
      <c r="F236" s="188"/>
      <c r="G236" s="188"/>
      <c r="H236" s="188"/>
      <c r="I236" s="188"/>
      <c r="J236" s="188"/>
      <c r="K236" s="188"/>
      <c r="L236" s="188"/>
      <c r="M236" s="188"/>
      <c r="N236" s="188"/>
      <c r="O236" s="188"/>
      <c r="P236" s="188"/>
      <c r="Q236" s="188"/>
      <c r="R236" s="188"/>
      <c r="S236" s="188"/>
      <c r="T236" s="188"/>
      <c r="U236" s="188"/>
      <c r="V236" s="188"/>
      <c r="W236" s="188"/>
      <c r="X236" s="188"/>
      <c r="Y236" s="188"/>
      <c r="Z236" s="188"/>
      <c r="AA236" s="188"/>
    </row>
    <row xmlns:x14ac="http://schemas.microsoft.com/office/spreadsheetml/2009/9/ac" r="237" ht="15.75" x14ac:dyDescent="0.25">
      <c r="A237" s="188"/>
      <c r="B237" s="189"/>
      <c r="C237" s="188"/>
      <c r="D237" s="188"/>
      <c r="E237" s="188"/>
      <c r="F237" s="188"/>
      <c r="G237" s="188"/>
      <c r="H237" s="188"/>
      <c r="I237" s="188"/>
      <c r="J237" s="188"/>
      <c r="K237" s="188"/>
      <c r="L237" s="188"/>
      <c r="M237" s="188"/>
      <c r="N237" s="188"/>
      <c r="O237" s="188"/>
      <c r="P237" s="188"/>
      <c r="Q237" s="188"/>
      <c r="R237" s="188"/>
      <c r="S237" s="188"/>
      <c r="T237" s="188"/>
      <c r="U237" s="188"/>
      <c r="V237" s="188"/>
      <c r="W237" s="188"/>
      <c r="X237" s="188"/>
      <c r="Y237" s="188"/>
      <c r="Z237" s="188"/>
      <c r="AA237" s="188"/>
    </row>
    <row xmlns:x14ac="http://schemas.microsoft.com/office/spreadsheetml/2009/9/ac" r="238" ht="15.75" x14ac:dyDescent="0.25">
      <c r="A238" s="188"/>
      <c r="B238" s="189"/>
      <c r="C238" s="188"/>
      <c r="D238" s="188"/>
      <c r="E238" s="188"/>
      <c r="F238" s="188"/>
      <c r="G238" s="188"/>
      <c r="H238" s="188"/>
      <c r="I238" s="188"/>
      <c r="J238" s="188"/>
      <c r="K238" s="188"/>
      <c r="L238" s="188"/>
      <c r="M238" s="188"/>
      <c r="N238" s="188"/>
      <c r="O238" s="188"/>
      <c r="P238" s="188"/>
      <c r="Q238" s="188"/>
      <c r="R238" s="188"/>
      <c r="S238" s="188"/>
      <c r="T238" s="188"/>
      <c r="U238" s="188"/>
      <c r="V238" s="188"/>
      <c r="W238" s="188"/>
      <c r="X238" s="188"/>
      <c r="Y238" s="188"/>
      <c r="Z238" s="188"/>
      <c r="AA238" s="188"/>
    </row>
    <row xmlns:x14ac="http://schemas.microsoft.com/office/spreadsheetml/2009/9/ac" r="239" ht="15.75" x14ac:dyDescent="0.25">
      <c r="A239" s="188"/>
      <c r="B239" s="189"/>
      <c r="C239" s="188"/>
      <c r="D239" s="188"/>
      <c r="E239" s="188"/>
      <c r="F239" s="188"/>
      <c r="G239" s="188"/>
      <c r="H239" s="188"/>
      <c r="I239" s="188"/>
      <c r="J239" s="188"/>
      <c r="K239" s="188"/>
      <c r="L239" s="188"/>
      <c r="M239" s="188"/>
      <c r="N239" s="188"/>
      <c r="O239" s="188"/>
      <c r="P239" s="188"/>
      <c r="Q239" s="188"/>
      <c r="R239" s="188"/>
      <c r="S239" s="188"/>
      <c r="T239" s="188"/>
      <c r="U239" s="188"/>
      <c r="V239" s="188"/>
      <c r="W239" s="188"/>
      <c r="X239" s="188"/>
      <c r="Y239" s="188"/>
      <c r="Z239" s="188"/>
      <c r="AA239" s="188"/>
    </row>
    <row xmlns:x14ac="http://schemas.microsoft.com/office/spreadsheetml/2009/9/ac" r="240" ht="15.75" x14ac:dyDescent="0.25">
      <c r="A240" s="188"/>
      <c r="B240" s="189"/>
      <c r="C240" s="188"/>
      <c r="D240" s="188"/>
      <c r="E240" s="188"/>
      <c r="F240" s="188"/>
      <c r="G240" s="188"/>
      <c r="H240" s="188"/>
      <c r="I240" s="188"/>
      <c r="J240" s="188"/>
      <c r="K240" s="188"/>
      <c r="L240" s="188"/>
      <c r="M240" s="188"/>
      <c r="N240" s="188"/>
      <c r="O240" s="188"/>
      <c r="P240" s="188"/>
      <c r="Q240" s="188"/>
      <c r="R240" s="188"/>
      <c r="S240" s="188"/>
      <c r="T240" s="188"/>
      <c r="U240" s="188"/>
      <c r="V240" s="188"/>
      <c r="W240" s="188"/>
      <c r="X240" s="188"/>
      <c r="Y240" s="188"/>
      <c r="Z240" s="188"/>
      <c r="AA240" s="188"/>
    </row>
    <row xmlns:x14ac="http://schemas.microsoft.com/office/spreadsheetml/2009/9/ac" r="241" ht="15.75" x14ac:dyDescent="0.25">
      <c r="A241" s="188"/>
      <c r="B241" s="189"/>
      <c r="C241" s="188"/>
      <c r="D241" s="188"/>
      <c r="E241" s="188"/>
      <c r="F241" s="188"/>
      <c r="G241" s="188"/>
      <c r="H241" s="188"/>
      <c r="I241" s="188"/>
      <c r="J241" s="188"/>
      <c r="K241" s="188"/>
      <c r="L241" s="188"/>
      <c r="M241" s="188"/>
      <c r="N241" s="188"/>
      <c r="O241" s="188"/>
      <c r="P241" s="188"/>
      <c r="Q241" s="188"/>
      <c r="R241" s="188"/>
      <c r="S241" s="188"/>
      <c r="T241" s="188"/>
      <c r="U241" s="188"/>
      <c r="V241" s="188"/>
      <c r="W241" s="188"/>
      <c r="X241" s="188"/>
      <c r="Y241" s="188"/>
      <c r="Z241" s="188"/>
      <c r="AA241" s="188"/>
    </row>
    <row xmlns:x14ac="http://schemas.microsoft.com/office/spreadsheetml/2009/9/ac" r="242" ht="15.75" x14ac:dyDescent="0.25">
      <c r="A242" s="188"/>
      <c r="B242" s="189"/>
      <c r="C242" s="188"/>
      <c r="D242" s="188"/>
      <c r="E242" s="188"/>
      <c r="F242" s="188"/>
      <c r="G242" s="188"/>
      <c r="H242" s="188"/>
      <c r="I242" s="188"/>
      <c r="J242" s="188"/>
      <c r="K242" s="188"/>
      <c r="L242" s="188"/>
      <c r="M242" s="188"/>
      <c r="N242" s="188"/>
      <c r="O242" s="188"/>
      <c r="P242" s="188"/>
      <c r="Q242" s="188"/>
      <c r="R242" s="188"/>
      <c r="S242" s="188"/>
      <c r="T242" s="188"/>
      <c r="U242" s="188"/>
      <c r="V242" s="188"/>
      <c r="W242" s="188"/>
      <c r="X242" s="188"/>
      <c r="Y242" s="188"/>
      <c r="Z242" s="188"/>
      <c r="AA242" s="188"/>
    </row>
    <row xmlns:x14ac="http://schemas.microsoft.com/office/spreadsheetml/2009/9/ac" r="243" ht="15.75" x14ac:dyDescent="0.25">
      <c r="A243" s="188"/>
      <c r="B243" s="189"/>
      <c r="C243" s="188"/>
      <c r="D243" s="188"/>
      <c r="E243" s="188"/>
      <c r="F243" s="188"/>
      <c r="G243" s="188"/>
      <c r="H243" s="188"/>
      <c r="I243" s="188"/>
      <c r="J243" s="188"/>
      <c r="K243" s="188"/>
      <c r="L243" s="188"/>
      <c r="M243" s="188"/>
      <c r="N243" s="188"/>
      <c r="O243" s="188"/>
      <c r="P243" s="188"/>
      <c r="Q243" s="188"/>
      <c r="R243" s="188"/>
      <c r="S243" s="188"/>
      <c r="T243" s="188"/>
      <c r="U243" s="188"/>
      <c r="V243" s="188"/>
      <c r="W243" s="188"/>
      <c r="X243" s="188"/>
      <c r="Y243" s="188"/>
      <c r="Z243" s="188"/>
      <c r="AA243" s="188"/>
    </row>
    <row xmlns:x14ac="http://schemas.microsoft.com/office/spreadsheetml/2009/9/ac" r="244" ht="15.75" x14ac:dyDescent="0.25">
      <c r="A244" s="188"/>
      <c r="B244" s="189"/>
      <c r="C244" s="188"/>
      <c r="D244" s="188"/>
      <c r="E244" s="188"/>
      <c r="F244" s="188"/>
      <c r="G244" s="188"/>
      <c r="H244" s="188"/>
      <c r="I244" s="188"/>
      <c r="J244" s="188"/>
      <c r="K244" s="188"/>
      <c r="L244" s="188"/>
      <c r="M244" s="188"/>
      <c r="N244" s="188"/>
      <c r="O244" s="188"/>
      <c r="P244" s="188"/>
      <c r="Q244" s="188"/>
      <c r="R244" s="188"/>
      <c r="S244" s="188"/>
      <c r="T244" s="188"/>
      <c r="U244" s="188"/>
      <c r="V244" s="188"/>
      <c r="W244" s="188"/>
      <c r="X244" s="188"/>
      <c r="Y244" s="188"/>
      <c r="Z244" s="188"/>
      <c r="AA244" s="188"/>
    </row>
    <row xmlns:x14ac="http://schemas.microsoft.com/office/spreadsheetml/2009/9/ac" r="245" ht="15.75" x14ac:dyDescent="0.25">
      <c r="A245" s="188"/>
      <c r="B245" s="189"/>
      <c r="C245" s="188"/>
      <c r="D245" s="188"/>
      <c r="E245" s="188"/>
      <c r="F245" s="188"/>
      <c r="G245" s="188"/>
      <c r="H245" s="188"/>
      <c r="I245" s="188"/>
      <c r="J245" s="188"/>
      <c r="K245" s="188"/>
      <c r="L245" s="188"/>
      <c r="M245" s="188"/>
      <c r="N245" s="188"/>
      <c r="O245" s="188"/>
      <c r="P245" s="188"/>
      <c r="Q245" s="188"/>
      <c r="R245" s="188"/>
      <c r="S245" s="188"/>
      <c r="T245" s="188"/>
      <c r="U245" s="188"/>
      <c r="V245" s="188"/>
      <c r="W245" s="188"/>
      <c r="X245" s="188"/>
      <c r="Y245" s="188"/>
      <c r="Z245" s="188"/>
      <c r="AA245" s="188"/>
    </row>
    <row xmlns:x14ac="http://schemas.microsoft.com/office/spreadsheetml/2009/9/ac" r="246" ht="15.75" x14ac:dyDescent="0.25">
      <c r="A246" s="188"/>
      <c r="B246" s="189"/>
      <c r="C246" s="188"/>
      <c r="D246" s="188"/>
      <c r="E246" s="188"/>
      <c r="F246" s="188"/>
      <c r="G246" s="188"/>
      <c r="H246" s="188"/>
      <c r="I246" s="188"/>
      <c r="J246" s="188"/>
      <c r="K246" s="188"/>
      <c r="L246" s="188"/>
      <c r="M246" s="188"/>
      <c r="N246" s="188"/>
      <c r="O246" s="188"/>
      <c r="P246" s="188"/>
      <c r="Q246" s="188"/>
      <c r="R246" s="188"/>
      <c r="S246" s="188"/>
      <c r="T246" s="188"/>
      <c r="U246" s="188"/>
      <c r="V246" s="188"/>
      <c r="W246" s="188"/>
      <c r="X246" s="188"/>
      <c r="Y246" s="188"/>
      <c r="Z246" s="188"/>
      <c r="AA246" s="188"/>
    </row>
    <row xmlns:x14ac="http://schemas.microsoft.com/office/spreadsheetml/2009/9/ac" r="247" ht="15.75" x14ac:dyDescent="0.25">
      <c r="A247" s="188"/>
      <c r="B247" s="189"/>
      <c r="C247" s="188"/>
      <c r="D247" s="188"/>
      <c r="E247" s="188"/>
      <c r="F247" s="188"/>
      <c r="G247" s="188"/>
      <c r="H247" s="188"/>
      <c r="I247" s="188"/>
      <c r="J247" s="188"/>
      <c r="K247" s="188"/>
      <c r="L247" s="188"/>
      <c r="M247" s="188"/>
      <c r="N247" s="188"/>
      <c r="O247" s="188"/>
      <c r="P247" s="188"/>
      <c r="Q247" s="188"/>
      <c r="R247" s="188"/>
      <c r="S247" s="188"/>
      <c r="T247" s="188"/>
      <c r="U247" s="188"/>
      <c r="V247" s="188"/>
      <c r="W247" s="188"/>
      <c r="X247" s="188"/>
      <c r="Y247" s="188"/>
      <c r="Z247" s="188"/>
      <c r="AA247" s="188"/>
    </row>
    <row xmlns:x14ac="http://schemas.microsoft.com/office/spreadsheetml/2009/9/ac" r="248" ht="15.75" x14ac:dyDescent="0.25">
      <c r="A248" s="188"/>
      <c r="B248" s="189"/>
      <c r="C248" s="188"/>
      <c r="D248" s="188"/>
      <c r="E248" s="188"/>
      <c r="F248" s="188"/>
      <c r="G248" s="188"/>
      <c r="H248" s="188"/>
      <c r="I248" s="188"/>
      <c r="J248" s="188"/>
      <c r="K248" s="188"/>
      <c r="L248" s="188"/>
      <c r="M248" s="188"/>
      <c r="N248" s="188"/>
      <c r="O248" s="188"/>
      <c r="P248" s="188"/>
      <c r="Q248" s="188"/>
      <c r="R248" s="188"/>
      <c r="S248" s="188"/>
      <c r="T248" s="188"/>
      <c r="U248" s="188"/>
      <c r="V248" s="188"/>
      <c r="W248" s="188"/>
      <c r="X248" s="188"/>
      <c r="Y248" s="188"/>
      <c r="Z248" s="188"/>
      <c r="AA248" s="188"/>
    </row>
    <row xmlns:x14ac="http://schemas.microsoft.com/office/spreadsheetml/2009/9/ac" r="249" ht="15.75" x14ac:dyDescent="0.25">
      <c r="A249" s="188"/>
      <c r="B249" s="189"/>
      <c r="C249" s="188"/>
      <c r="D249" s="188"/>
      <c r="E249" s="188"/>
      <c r="F249" s="188"/>
      <c r="G249" s="188"/>
      <c r="H249" s="188"/>
      <c r="I249" s="188"/>
      <c r="J249" s="188"/>
      <c r="K249" s="188"/>
      <c r="L249" s="188"/>
      <c r="M249" s="188"/>
      <c r="N249" s="188"/>
      <c r="O249" s="188"/>
      <c r="P249" s="188"/>
      <c r="Q249" s="188"/>
      <c r="R249" s="188"/>
      <c r="S249" s="188"/>
      <c r="T249" s="188"/>
      <c r="U249" s="188"/>
      <c r="V249" s="188"/>
      <c r="W249" s="188"/>
      <c r="X249" s="188"/>
      <c r="Y249" s="188"/>
      <c r="Z249" s="188"/>
      <c r="AA249" s="188"/>
    </row>
    <row xmlns:x14ac="http://schemas.microsoft.com/office/spreadsheetml/2009/9/ac" r="250" ht="15.75" x14ac:dyDescent="0.25">
      <c r="A250" s="188"/>
      <c r="B250" s="189"/>
      <c r="C250" s="188"/>
      <c r="D250" s="188"/>
      <c r="E250" s="188"/>
      <c r="F250" s="188"/>
      <c r="G250" s="188"/>
      <c r="H250" s="188"/>
      <c r="I250" s="188"/>
      <c r="J250" s="188"/>
      <c r="K250" s="188"/>
      <c r="L250" s="188"/>
      <c r="M250" s="188"/>
      <c r="N250" s="188"/>
      <c r="O250" s="188"/>
      <c r="P250" s="188"/>
      <c r="Q250" s="188"/>
      <c r="R250" s="188"/>
      <c r="S250" s="188"/>
      <c r="T250" s="188"/>
      <c r="U250" s="188"/>
      <c r="V250" s="188"/>
      <c r="W250" s="188"/>
      <c r="X250" s="188"/>
      <c r="Y250" s="188"/>
      <c r="Z250" s="188"/>
      <c r="AA250" s="188"/>
    </row>
    <row xmlns:x14ac="http://schemas.microsoft.com/office/spreadsheetml/2009/9/ac" r="251" ht="15.75" x14ac:dyDescent="0.25">
      <c r="A251" s="188"/>
      <c r="B251" s="189"/>
      <c r="C251" s="188"/>
      <c r="D251" s="188"/>
      <c r="E251" s="188"/>
      <c r="F251" s="188"/>
      <c r="G251" s="188"/>
      <c r="H251" s="188"/>
      <c r="I251" s="188"/>
      <c r="J251" s="188"/>
      <c r="K251" s="188"/>
      <c r="L251" s="188"/>
      <c r="M251" s="188"/>
      <c r="N251" s="188"/>
      <c r="O251" s="188"/>
      <c r="P251" s="188"/>
      <c r="Q251" s="188"/>
      <c r="R251" s="188"/>
      <c r="S251" s="188"/>
      <c r="T251" s="188"/>
      <c r="U251" s="188"/>
      <c r="V251" s="188"/>
      <c r="W251" s="188"/>
      <c r="X251" s="188"/>
      <c r="Y251" s="188"/>
      <c r="Z251" s="188"/>
      <c r="AA251" s="188"/>
    </row>
    <row xmlns:x14ac="http://schemas.microsoft.com/office/spreadsheetml/2009/9/ac" r="252" ht="15.75" x14ac:dyDescent="0.25">
      <c r="A252" s="188"/>
      <c r="B252" s="189"/>
      <c r="C252" s="188"/>
      <c r="D252" s="188"/>
      <c r="E252" s="188"/>
      <c r="F252" s="188"/>
      <c r="G252" s="188"/>
      <c r="H252" s="188"/>
      <c r="I252" s="188"/>
      <c r="J252" s="188"/>
      <c r="K252" s="188"/>
      <c r="L252" s="188"/>
      <c r="M252" s="188"/>
      <c r="N252" s="188"/>
      <c r="O252" s="188"/>
      <c r="P252" s="188"/>
      <c r="Q252" s="188"/>
      <c r="R252" s="188"/>
      <c r="S252" s="188"/>
      <c r="T252" s="188"/>
      <c r="U252" s="188"/>
      <c r="V252" s="188"/>
      <c r="W252" s="188"/>
      <c r="X252" s="188"/>
      <c r="Y252" s="188"/>
      <c r="Z252" s="188"/>
      <c r="AA252" s="188"/>
    </row>
    <row xmlns:x14ac="http://schemas.microsoft.com/office/spreadsheetml/2009/9/ac" r="253" ht="15.75" x14ac:dyDescent="0.25">
      <c r="A253" s="188"/>
      <c r="B253" s="189"/>
      <c r="C253" s="188"/>
      <c r="D253" s="188"/>
      <c r="E253" s="188"/>
      <c r="F253" s="188"/>
      <c r="G253" s="188"/>
      <c r="H253" s="188"/>
      <c r="I253" s="188"/>
      <c r="J253" s="188"/>
      <c r="K253" s="188"/>
      <c r="L253" s="188"/>
      <c r="M253" s="188"/>
      <c r="N253" s="188"/>
      <c r="O253" s="188"/>
      <c r="P253" s="188"/>
      <c r="Q253" s="188"/>
      <c r="R253" s="188"/>
      <c r="S253" s="188"/>
      <c r="T253" s="188"/>
      <c r="U253" s="188"/>
      <c r="V253" s="188"/>
      <c r="W253" s="188"/>
      <c r="X253" s="188"/>
      <c r="Y253" s="188"/>
      <c r="Z253" s="188"/>
      <c r="AA253" s="188"/>
    </row>
    <row xmlns:x14ac="http://schemas.microsoft.com/office/spreadsheetml/2009/9/ac" r="254" ht="15.75" x14ac:dyDescent="0.25">
      <c r="A254" s="188"/>
      <c r="B254" s="189"/>
      <c r="C254" s="188"/>
      <c r="D254" s="188"/>
      <c r="E254" s="188"/>
      <c r="F254" s="188"/>
      <c r="G254" s="188"/>
      <c r="H254" s="188"/>
      <c r="I254" s="188"/>
      <c r="J254" s="188"/>
      <c r="K254" s="188"/>
      <c r="L254" s="188"/>
      <c r="M254" s="188"/>
      <c r="N254" s="188"/>
      <c r="O254" s="188"/>
      <c r="P254" s="188"/>
      <c r="Q254" s="188"/>
      <c r="R254" s="188"/>
      <c r="S254" s="188"/>
      <c r="T254" s="188"/>
      <c r="U254" s="188"/>
      <c r="V254" s="188"/>
      <c r="W254" s="188"/>
      <c r="X254" s="188"/>
      <c r="Y254" s="188"/>
      <c r="Z254" s="188"/>
      <c r="AA254" s="188"/>
    </row>
    <row xmlns:x14ac="http://schemas.microsoft.com/office/spreadsheetml/2009/9/ac" r="255" ht="15.75" x14ac:dyDescent="0.25">
      <c r="A255" s="188"/>
      <c r="B255" s="189"/>
      <c r="C255" s="188"/>
      <c r="D255" s="188"/>
      <c r="E255" s="188"/>
      <c r="F255" s="188"/>
      <c r="G255" s="188"/>
      <c r="H255" s="188"/>
      <c r="I255" s="188"/>
      <c r="J255" s="188"/>
      <c r="K255" s="188"/>
      <c r="L255" s="188"/>
      <c r="M255" s="188"/>
      <c r="N255" s="188"/>
      <c r="O255" s="188"/>
      <c r="P255" s="188"/>
      <c r="Q255" s="188"/>
      <c r="R255" s="188"/>
      <c r="S255" s="188"/>
      <c r="T255" s="188"/>
      <c r="U255" s="188"/>
      <c r="V255" s="188"/>
      <c r="W255" s="188"/>
      <c r="X255" s="188"/>
      <c r="Y255" s="188"/>
      <c r="Z255" s="188"/>
      <c r="AA255" s="188"/>
    </row>
    <row xmlns:x14ac="http://schemas.microsoft.com/office/spreadsheetml/2009/9/ac" r="256" ht="15.75" x14ac:dyDescent="0.25">
      <c r="A256" s="188"/>
      <c r="B256" s="189"/>
      <c r="C256" s="188"/>
      <c r="D256" s="188"/>
      <c r="E256" s="188"/>
      <c r="F256" s="188"/>
      <c r="G256" s="188"/>
      <c r="H256" s="188"/>
      <c r="I256" s="188"/>
      <c r="J256" s="188"/>
      <c r="K256" s="188"/>
      <c r="L256" s="188"/>
      <c r="M256" s="188"/>
      <c r="N256" s="188"/>
      <c r="O256" s="188"/>
      <c r="P256" s="188"/>
      <c r="Q256" s="188"/>
      <c r="R256" s="188"/>
      <c r="S256" s="188"/>
      <c r="T256" s="188"/>
      <c r="U256" s="188"/>
      <c r="V256" s="188"/>
      <c r="W256" s="188"/>
      <c r="X256" s="188"/>
      <c r="Y256" s="188"/>
      <c r="Z256" s="188"/>
      <c r="AA256" s="188"/>
    </row>
    <row xmlns:x14ac="http://schemas.microsoft.com/office/spreadsheetml/2009/9/ac" r="257" ht="15.75" x14ac:dyDescent="0.25">
      <c r="A257" s="188"/>
      <c r="B257" s="189"/>
      <c r="C257" s="188"/>
      <c r="D257" s="188"/>
      <c r="E257" s="188"/>
      <c r="F257" s="188"/>
      <c r="G257" s="188"/>
      <c r="H257" s="188"/>
      <c r="I257" s="188"/>
      <c r="J257" s="188"/>
      <c r="K257" s="188"/>
      <c r="L257" s="188"/>
      <c r="M257" s="188"/>
      <c r="N257" s="188"/>
      <c r="O257" s="188"/>
      <c r="P257" s="188"/>
      <c r="Q257" s="188"/>
      <c r="R257" s="188"/>
      <c r="S257" s="188"/>
      <c r="T257" s="188"/>
      <c r="U257" s="188"/>
      <c r="V257" s="188"/>
      <c r="W257" s="188"/>
      <c r="X257" s="188"/>
      <c r="Y257" s="188"/>
      <c r="Z257" s="188"/>
      <c r="AA257" s="188"/>
    </row>
    <row xmlns:x14ac="http://schemas.microsoft.com/office/spreadsheetml/2009/9/ac" r="258" ht="15.75" x14ac:dyDescent="0.25">
      <c r="A258" s="188"/>
      <c r="B258" s="189"/>
      <c r="C258" s="188"/>
      <c r="D258" s="188"/>
      <c r="E258" s="188"/>
      <c r="F258" s="188"/>
      <c r="G258" s="188"/>
      <c r="H258" s="188"/>
      <c r="I258" s="188"/>
      <c r="J258" s="188"/>
      <c r="K258" s="188"/>
      <c r="L258" s="188"/>
      <c r="M258" s="188"/>
      <c r="N258" s="188"/>
      <c r="O258" s="188"/>
      <c r="P258" s="188"/>
      <c r="Q258" s="188"/>
      <c r="R258" s="188"/>
      <c r="S258" s="188"/>
      <c r="T258" s="188"/>
      <c r="U258" s="188"/>
      <c r="V258" s="188"/>
      <c r="W258" s="188"/>
      <c r="X258" s="188"/>
      <c r="Y258" s="188"/>
      <c r="Z258" s="188"/>
      <c r="AA258" s="188"/>
    </row>
    <row xmlns:x14ac="http://schemas.microsoft.com/office/spreadsheetml/2009/9/ac" r="259" ht="15.75" x14ac:dyDescent="0.25">
      <c r="A259" s="188"/>
      <c r="B259" s="189"/>
      <c r="C259" s="188"/>
      <c r="D259" s="188"/>
      <c r="E259" s="188"/>
      <c r="F259" s="188"/>
      <c r="G259" s="188"/>
      <c r="H259" s="188"/>
      <c r="I259" s="188"/>
      <c r="J259" s="188"/>
      <c r="K259" s="188"/>
      <c r="L259" s="188"/>
      <c r="M259" s="188"/>
      <c r="N259" s="188"/>
      <c r="O259" s="188"/>
      <c r="P259" s="188"/>
      <c r="Q259" s="188"/>
      <c r="R259" s="188"/>
      <c r="S259" s="188"/>
      <c r="T259" s="188"/>
      <c r="U259" s="188"/>
      <c r="V259" s="188"/>
      <c r="W259" s="188"/>
      <c r="X259" s="188"/>
      <c r="Y259" s="188"/>
      <c r="Z259" s="188"/>
      <c r="AA259" s="188"/>
    </row>
    <row xmlns:x14ac="http://schemas.microsoft.com/office/spreadsheetml/2009/9/ac" r="260" ht="15.75" x14ac:dyDescent="0.25">
      <c r="A260" s="188"/>
      <c r="B260" s="189"/>
      <c r="C260" s="188"/>
      <c r="D260" s="188"/>
      <c r="E260" s="188"/>
      <c r="F260" s="188"/>
      <c r="G260" s="188"/>
      <c r="H260" s="188"/>
      <c r="I260" s="188"/>
      <c r="J260" s="188"/>
      <c r="K260" s="188"/>
      <c r="L260" s="188"/>
      <c r="M260" s="188"/>
      <c r="N260" s="188"/>
      <c r="O260" s="188"/>
      <c r="P260" s="188"/>
      <c r="Q260" s="188"/>
      <c r="R260" s="188"/>
      <c r="S260" s="188"/>
      <c r="T260" s="188"/>
      <c r="U260" s="188"/>
      <c r="V260" s="188"/>
      <c r="W260" s="188"/>
      <c r="X260" s="188"/>
      <c r="Y260" s="188"/>
      <c r="Z260" s="188"/>
      <c r="AA260" s="188"/>
    </row>
    <row xmlns:x14ac="http://schemas.microsoft.com/office/spreadsheetml/2009/9/ac" r="261" ht="15.75" x14ac:dyDescent="0.25">
      <c r="A261" s="188"/>
      <c r="B261" s="189"/>
      <c r="C261" s="188"/>
      <c r="D261" s="188"/>
      <c r="E261" s="188"/>
      <c r="F261" s="188"/>
      <c r="G261" s="188"/>
      <c r="H261" s="188"/>
      <c r="I261" s="188"/>
      <c r="J261" s="188"/>
      <c r="K261" s="188"/>
      <c r="L261" s="188"/>
      <c r="M261" s="188"/>
      <c r="N261" s="188"/>
      <c r="O261" s="188"/>
      <c r="P261" s="188"/>
      <c r="Q261" s="188"/>
      <c r="R261" s="188"/>
      <c r="S261" s="188"/>
      <c r="T261" s="188"/>
      <c r="U261" s="188"/>
      <c r="V261" s="188"/>
      <c r="W261" s="188"/>
      <c r="X261" s="188"/>
      <c r="Y261" s="188"/>
      <c r="Z261" s="188"/>
      <c r="AA261" s="188"/>
    </row>
    <row xmlns:x14ac="http://schemas.microsoft.com/office/spreadsheetml/2009/9/ac" r="262" ht="15.75" x14ac:dyDescent="0.25">
      <c r="A262" s="188"/>
      <c r="B262" s="189"/>
      <c r="C262" s="188"/>
      <c r="D262" s="188"/>
      <c r="E262" s="188"/>
      <c r="F262" s="188"/>
      <c r="G262" s="188"/>
      <c r="H262" s="188"/>
      <c r="I262" s="188"/>
      <c r="J262" s="188"/>
      <c r="K262" s="188"/>
      <c r="L262" s="188"/>
      <c r="M262" s="188"/>
      <c r="N262" s="188"/>
      <c r="O262" s="188"/>
      <c r="P262" s="188"/>
      <c r="Q262" s="188"/>
      <c r="R262" s="188"/>
      <c r="S262" s="188"/>
      <c r="T262" s="188"/>
      <c r="U262" s="188"/>
      <c r="V262" s="188"/>
      <c r="W262" s="188"/>
      <c r="X262" s="188"/>
      <c r="Y262" s="188"/>
      <c r="Z262" s="188"/>
      <c r="AA262" s="188"/>
    </row>
    <row xmlns:x14ac="http://schemas.microsoft.com/office/spreadsheetml/2009/9/ac" r="263" ht="15.75" x14ac:dyDescent="0.25">
      <c r="A263" s="188"/>
      <c r="B263" s="189"/>
      <c r="C263" s="188"/>
      <c r="D263" s="188"/>
      <c r="E263" s="188"/>
      <c r="F263" s="188"/>
      <c r="G263" s="188"/>
      <c r="H263" s="188"/>
      <c r="I263" s="188"/>
      <c r="J263" s="188"/>
      <c r="K263" s="188"/>
      <c r="L263" s="188"/>
      <c r="M263" s="188"/>
      <c r="N263" s="188"/>
      <c r="O263" s="188"/>
      <c r="P263" s="188"/>
      <c r="Q263" s="188"/>
      <c r="R263" s="188"/>
      <c r="S263" s="188"/>
      <c r="T263" s="188"/>
      <c r="U263" s="188"/>
      <c r="V263" s="188"/>
      <c r="W263" s="188"/>
      <c r="X263" s="188"/>
      <c r="Y263" s="188"/>
      <c r="Z263" s="188"/>
      <c r="AA263" s="188"/>
    </row>
    <row xmlns:x14ac="http://schemas.microsoft.com/office/spreadsheetml/2009/9/ac" r="264" ht="15.75" x14ac:dyDescent="0.25">
      <c r="A264" s="188"/>
      <c r="B264" s="189"/>
      <c r="C264" s="188"/>
      <c r="D264" s="188"/>
      <c r="E264" s="188"/>
      <c r="F264" s="188"/>
      <c r="G264" s="188"/>
      <c r="H264" s="188"/>
      <c r="I264" s="188"/>
      <c r="J264" s="188"/>
      <c r="K264" s="188"/>
      <c r="L264" s="188"/>
      <c r="M264" s="188"/>
      <c r="N264" s="188"/>
      <c r="O264" s="188"/>
      <c r="P264" s="188"/>
      <c r="Q264" s="188"/>
      <c r="R264" s="188"/>
      <c r="S264" s="188"/>
      <c r="T264" s="188"/>
      <c r="U264" s="188"/>
      <c r="V264" s="188"/>
      <c r="W264" s="188"/>
      <c r="X264" s="188"/>
      <c r="Y264" s="188"/>
      <c r="Z264" s="188"/>
      <c r="AA264" s="188"/>
    </row>
    <row xmlns:x14ac="http://schemas.microsoft.com/office/spreadsheetml/2009/9/ac" r="265" ht="15.75" x14ac:dyDescent="0.25">
      <c r="A265" s="188"/>
      <c r="B265" s="189"/>
      <c r="C265" s="188"/>
      <c r="D265" s="188"/>
      <c r="E265" s="188"/>
      <c r="F265" s="188"/>
      <c r="G265" s="188"/>
      <c r="H265" s="188"/>
      <c r="I265" s="188"/>
      <c r="J265" s="188"/>
      <c r="K265" s="188"/>
      <c r="L265" s="188"/>
      <c r="M265" s="188"/>
      <c r="N265" s="188"/>
      <c r="O265" s="188"/>
      <c r="P265" s="188"/>
      <c r="Q265" s="188"/>
      <c r="R265" s="188"/>
      <c r="S265" s="188"/>
      <c r="T265" s="188"/>
      <c r="U265" s="188"/>
      <c r="V265" s="188"/>
      <c r="W265" s="188"/>
      <c r="X265" s="188"/>
      <c r="Y265" s="188"/>
      <c r="Z265" s="188"/>
      <c r="AA265" s="188"/>
    </row>
    <row xmlns:x14ac="http://schemas.microsoft.com/office/spreadsheetml/2009/9/ac" r="266" ht="15.75" x14ac:dyDescent="0.25">
      <c r="A266" s="188"/>
      <c r="B266" s="189"/>
      <c r="C266" s="188"/>
      <c r="D266" s="188"/>
      <c r="E266" s="188"/>
      <c r="F266" s="188"/>
      <c r="G266" s="188"/>
      <c r="H266" s="188"/>
      <c r="I266" s="188"/>
      <c r="J266" s="188"/>
      <c r="K266" s="188"/>
      <c r="L266" s="188"/>
      <c r="M266" s="188"/>
      <c r="N266" s="188"/>
      <c r="O266" s="188"/>
      <c r="P266" s="188"/>
      <c r="Q266" s="188"/>
      <c r="R266" s="188"/>
      <c r="S266" s="188"/>
      <c r="T266" s="188"/>
      <c r="U266" s="188"/>
      <c r="V266" s="188"/>
      <c r="W266" s="188"/>
      <c r="X266" s="188"/>
      <c r="Y266" s="188"/>
      <c r="Z266" s="188"/>
      <c r="AA266" s="188"/>
    </row>
    <row xmlns:x14ac="http://schemas.microsoft.com/office/spreadsheetml/2009/9/ac" r="267" ht="15.75" x14ac:dyDescent="0.25">
      <c r="A267" s="188"/>
      <c r="B267" s="189"/>
      <c r="C267" s="188"/>
      <c r="D267" s="188"/>
      <c r="E267" s="188"/>
      <c r="F267" s="188"/>
      <c r="G267" s="188"/>
      <c r="H267" s="188"/>
      <c r="I267" s="188"/>
      <c r="J267" s="188"/>
      <c r="K267" s="188"/>
      <c r="L267" s="188"/>
      <c r="M267" s="188"/>
      <c r="N267" s="188"/>
      <c r="O267" s="188"/>
      <c r="P267" s="188"/>
      <c r="Q267" s="188"/>
      <c r="R267" s="188"/>
      <c r="S267" s="188"/>
      <c r="T267" s="188"/>
      <c r="U267" s="188"/>
      <c r="V267" s="188"/>
      <c r="W267" s="188"/>
      <c r="X267" s="188"/>
      <c r="Y267" s="188"/>
      <c r="Z267" s="188"/>
      <c r="AA267" s="188"/>
    </row>
    <row xmlns:x14ac="http://schemas.microsoft.com/office/spreadsheetml/2009/9/ac" r="268" ht="15.75" x14ac:dyDescent="0.25">
      <c r="A268" s="188"/>
      <c r="B268" s="189"/>
      <c r="C268" s="188"/>
      <c r="D268" s="188"/>
      <c r="E268" s="188"/>
      <c r="F268" s="188"/>
      <c r="G268" s="188"/>
      <c r="H268" s="188"/>
      <c r="I268" s="188"/>
      <c r="J268" s="188"/>
      <c r="K268" s="188"/>
      <c r="L268" s="188"/>
      <c r="M268" s="188"/>
      <c r="N268" s="188"/>
      <c r="O268" s="188"/>
      <c r="P268" s="188"/>
      <c r="Q268" s="188"/>
      <c r="R268" s="188"/>
      <c r="S268" s="188"/>
      <c r="T268" s="188"/>
      <c r="U268" s="188"/>
      <c r="V268" s="188"/>
      <c r="W268" s="188"/>
      <c r="X268" s="188"/>
      <c r="Y268" s="188"/>
      <c r="Z268" s="188"/>
      <c r="AA268" s="188"/>
    </row>
    <row xmlns:x14ac="http://schemas.microsoft.com/office/spreadsheetml/2009/9/ac" r="269" ht="15.75" x14ac:dyDescent="0.25">
      <c r="A269" s="188"/>
      <c r="B269" s="189"/>
      <c r="C269" s="188"/>
      <c r="D269" s="188"/>
      <c r="E269" s="188"/>
      <c r="F269" s="188"/>
      <c r="G269" s="188"/>
      <c r="H269" s="188"/>
      <c r="I269" s="188"/>
      <c r="J269" s="188"/>
      <c r="K269" s="188"/>
      <c r="L269" s="188"/>
      <c r="M269" s="188"/>
      <c r="N269" s="188"/>
      <c r="O269" s="188"/>
      <c r="P269" s="188"/>
      <c r="Q269" s="188"/>
      <c r="R269" s="188"/>
      <c r="S269" s="188"/>
      <c r="T269" s="188"/>
      <c r="U269" s="188"/>
      <c r="V269" s="188"/>
      <c r="W269" s="188"/>
      <c r="X269" s="188"/>
      <c r="Y269" s="188"/>
      <c r="Z269" s="188"/>
      <c r="AA269" s="188"/>
    </row>
    <row xmlns:x14ac="http://schemas.microsoft.com/office/spreadsheetml/2009/9/ac" r="270" ht="15.75" x14ac:dyDescent="0.25">
      <c r="A270" s="188"/>
      <c r="B270" s="189"/>
      <c r="C270" s="188"/>
      <c r="D270" s="188"/>
      <c r="E270" s="188"/>
      <c r="F270" s="188"/>
      <c r="G270" s="188"/>
      <c r="H270" s="188"/>
      <c r="I270" s="188"/>
      <c r="J270" s="188"/>
      <c r="K270" s="188"/>
      <c r="L270" s="188"/>
      <c r="M270" s="188"/>
      <c r="N270" s="188"/>
      <c r="O270" s="188"/>
      <c r="P270" s="188"/>
      <c r="Q270" s="188"/>
      <c r="R270" s="188"/>
      <c r="S270" s="188"/>
      <c r="T270" s="188"/>
      <c r="U270" s="188"/>
      <c r="V270" s="188"/>
      <c r="W270" s="188"/>
      <c r="X270" s="188"/>
      <c r="Y270" s="188"/>
      <c r="Z270" s="188"/>
      <c r="AA270" s="188"/>
    </row>
    <row xmlns:x14ac="http://schemas.microsoft.com/office/spreadsheetml/2009/9/ac" r="271" ht="15.75" x14ac:dyDescent="0.25">
      <c r="A271" s="188"/>
      <c r="B271" s="189"/>
      <c r="C271" s="188"/>
      <c r="D271" s="188"/>
      <c r="E271" s="188"/>
      <c r="F271" s="188"/>
      <c r="G271" s="188"/>
      <c r="H271" s="188"/>
      <c r="I271" s="188"/>
      <c r="J271" s="188"/>
      <c r="K271" s="188"/>
      <c r="L271" s="188"/>
      <c r="M271" s="188"/>
      <c r="N271" s="188"/>
      <c r="O271" s="188"/>
      <c r="P271" s="188"/>
      <c r="Q271" s="188"/>
      <c r="R271" s="188"/>
      <c r="S271" s="188"/>
      <c r="T271" s="188"/>
      <c r="U271" s="188"/>
      <c r="V271" s="188"/>
      <c r="W271" s="188"/>
      <c r="X271" s="188"/>
      <c r="Y271" s="188"/>
      <c r="Z271" s="188"/>
      <c r="AA271" s="188"/>
    </row>
    <row xmlns:x14ac="http://schemas.microsoft.com/office/spreadsheetml/2009/9/ac" r="272" ht="15.75" x14ac:dyDescent="0.25">
      <c r="A272" s="188"/>
      <c r="B272" s="189"/>
      <c r="C272" s="188"/>
      <c r="D272" s="188"/>
      <c r="E272" s="188"/>
      <c r="F272" s="188"/>
      <c r="G272" s="188"/>
      <c r="H272" s="188"/>
      <c r="I272" s="188"/>
      <c r="J272" s="188"/>
      <c r="K272" s="188"/>
      <c r="L272" s="188"/>
      <c r="M272" s="188"/>
      <c r="N272" s="188"/>
      <c r="O272" s="188"/>
      <c r="P272" s="188"/>
      <c r="Q272" s="188"/>
      <c r="R272" s="188"/>
      <c r="S272" s="188"/>
      <c r="T272" s="188"/>
      <c r="U272" s="188"/>
      <c r="V272" s="188"/>
      <c r="W272" s="188"/>
      <c r="X272" s="188"/>
      <c r="Y272" s="188"/>
      <c r="Z272" s="188"/>
      <c r="AA272" s="188"/>
    </row>
    <row xmlns:x14ac="http://schemas.microsoft.com/office/spreadsheetml/2009/9/ac" r="273" ht="15.75" x14ac:dyDescent="0.25">
      <c r="A273" s="188"/>
      <c r="B273" s="189"/>
      <c r="C273" s="188"/>
      <c r="D273" s="188"/>
      <c r="E273" s="188"/>
      <c r="F273" s="188"/>
      <c r="G273" s="188"/>
      <c r="H273" s="188"/>
      <c r="I273" s="188"/>
      <c r="J273" s="188"/>
      <c r="K273" s="188"/>
      <c r="L273" s="188"/>
      <c r="M273" s="188"/>
      <c r="N273" s="188"/>
      <c r="O273" s="188"/>
      <c r="P273" s="188"/>
      <c r="Q273" s="188"/>
      <c r="R273" s="188"/>
      <c r="S273" s="188"/>
      <c r="T273" s="188"/>
      <c r="U273" s="188"/>
      <c r="V273" s="188"/>
      <c r="W273" s="188"/>
      <c r="X273" s="188"/>
      <c r="Y273" s="188"/>
      <c r="Z273" s="188"/>
      <c r="AA273" s="188"/>
    </row>
    <row xmlns:x14ac="http://schemas.microsoft.com/office/spreadsheetml/2009/9/ac" r="274" ht="15.75" x14ac:dyDescent="0.25">
      <c r="A274" s="188"/>
      <c r="B274" s="189"/>
      <c r="C274" s="188"/>
      <c r="D274" s="188"/>
      <c r="E274" s="188"/>
      <c r="F274" s="188"/>
      <c r="G274" s="188"/>
      <c r="H274" s="188"/>
      <c r="I274" s="188"/>
      <c r="J274" s="188"/>
      <c r="K274" s="188"/>
      <c r="L274" s="188"/>
      <c r="M274" s="188"/>
      <c r="N274" s="188"/>
      <c r="O274" s="188"/>
      <c r="P274" s="188"/>
      <c r="Q274" s="188"/>
      <c r="R274" s="188"/>
      <c r="S274" s="188"/>
      <c r="T274" s="188"/>
      <c r="U274" s="188"/>
      <c r="V274" s="188"/>
      <c r="W274" s="188"/>
      <c r="X274" s="188"/>
      <c r="Y274" s="188"/>
      <c r="Z274" s="188"/>
      <c r="AA274" s="188"/>
    </row>
    <row xmlns:x14ac="http://schemas.microsoft.com/office/spreadsheetml/2009/9/ac" r="275" ht="15.75" x14ac:dyDescent="0.25">
      <c r="A275" s="188"/>
      <c r="B275" s="189"/>
      <c r="C275" s="188"/>
      <c r="D275" s="188"/>
      <c r="E275" s="188"/>
      <c r="F275" s="188"/>
      <c r="G275" s="188"/>
      <c r="H275" s="188"/>
      <c r="I275" s="188"/>
      <c r="J275" s="188"/>
      <c r="K275" s="188"/>
      <c r="L275" s="188"/>
      <c r="M275" s="188"/>
      <c r="N275" s="188"/>
      <c r="O275" s="188"/>
      <c r="P275" s="188"/>
      <c r="Q275" s="188"/>
      <c r="R275" s="188"/>
      <c r="S275" s="188"/>
      <c r="T275" s="188"/>
      <c r="U275" s="188"/>
      <c r="V275" s="188"/>
      <c r="W275" s="188"/>
      <c r="X275" s="188"/>
      <c r="Y275" s="188"/>
      <c r="Z275" s="188"/>
      <c r="AA275" s="188"/>
    </row>
    <row xmlns:x14ac="http://schemas.microsoft.com/office/spreadsheetml/2009/9/ac" r="276" ht="15.75" x14ac:dyDescent="0.25">
      <c r="A276" s="188"/>
      <c r="B276" s="189"/>
      <c r="C276" s="188"/>
      <c r="D276" s="188"/>
      <c r="E276" s="188"/>
      <c r="F276" s="188"/>
      <c r="G276" s="188"/>
      <c r="H276" s="188"/>
      <c r="I276" s="188"/>
      <c r="J276" s="188"/>
      <c r="K276" s="188"/>
      <c r="L276" s="188"/>
      <c r="M276" s="188"/>
      <c r="N276" s="188"/>
      <c r="O276" s="188"/>
      <c r="P276" s="188"/>
      <c r="Q276" s="188"/>
      <c r="R276" s="188"/>
      <c r="S276" s="188"/>
      <c r="T276" s="188"/>
      <c r="U276" s="188"/>
      <c r="V276" s="188"/>
      <c r="W276" s="188"/>
      <c r="X276" s="188"/>
      <c r="Y276" s="188"/>
      <c r="Z276" s="188"/>
      <c r="AA276" s="188"/>
    </row>
    <row xmlns:x14ac="http://schemas.microsoft.com/office/spreadsheetml/2009/9/ac" r="277" ht="15.75" x14ac:dyDescent="0.25">
      <c r="A277" s="188"/>
      <c r="B277" s="189"/>
      <c r="C277" s="188"/>
      <c r="D277" s="188"/>
      <c r="E277" s="188"/>
      <c r="F277" s="188"/>
      <c r="G277" s="188"/>
      <c r="H277" s="188"/>
      <c r="I277" s="188"/>
      <c r="J277" s="188"/>
      <c r="K277" s="188"/>
      <c r="L277" s="188"/>
      <c r="M277" s="188"/>
      <c r="N277" s="188"/>
      <c r="O277" s="188"/>
      <c r="P277" s="188"/>
      <c r="Q277" s="188"/>
      <c r="R277" s="188"/>
      <c r="S277" s="188"/>
      <c r="T277" s="188"/>
      <c r="U277" s="188"/>
      <c r="V277" s="188"/>
      <c r="W277" s="188"/>
      <c r="X277" s="188"/>
      <c r="Y277" s="188"/>
      <c r="Z277" s="188"/>
      <c r="AA277" s="188"/>
    </row>
    <row xmlns:x14ac="http://schemas.microsoft.com/office/spreadsheetml/2009/9/ac" r="278" ht="15.75" x14ac:dyDescent="0.25">
      <c r="A278" s="188"/>
      <c r="B278" s="189"/>
      <c r="C278" s="188"/>
      <c r="D278" s="188"/>
      <c r="E278" s="188"/>
      <c r="F278" s="188"/>
      <c r="G278" s="188"/>
      <c r="H278" s="188"/>
      <c r="I278" s="188"/>
      <c r="J278" s="188"/>
      <c r="K278" s="188"/>
      <c r="L278" s="188"/>
      <c r="M278" s="188"/>
      <c r="N278" s="188"/>
      <c r="O278" s="188"/>
      <c r="P278" s="188"/>
      <c r="Q278" s="188"/>
      <c r="R278" s="188"/>
      <c r="S278" s="188"/>
      <c r="T278" s="188"/>
      <c r="U278" s="188"/>
      <c r="V278" s="188"/>
      <c r="W278" s="188"/>
      <c r="X278" s="188"/>
      <c r="Y278" s="188"/>
      <c r="Z278" s="188"/>
      <c r="AA278" s="188"/>
    </row>
    <row xmlns:x14ac="http://schemas.microsoft.com/office/spreadsheetml/2009/9/ac" r="279" ht="15.75" x14ac:dyDescent="0.25">
      <c r="A279" s="188"/>
      <c r="B279" s="189"/>
      <c r="C279" s="188"/>
      <c r="D279" s="188"/>
      <c r="E279" s="188"/>
      <c r="F279" s="188"/>
      <c r="G279" s="188"/>
      <c r="H279" s="188"/>
      <c r="I279" s="188"/>
      <c r="J279" s="188"/>
      <c r="K279" s="188"/>
      <c r="L279" s="188"/>
      <c r="M279" s="188"/>
      <c r="N279" s="188"/>
      <c r="O279" s="188"/>
      <c r="P279" s="188"/>
      <c r="Q279" s="188"/>
      <c r="R279" s="188"/>
      <c r="S279" s="188"/>
      <c r="T279" s="188"/>
      <c r="U279" s="188"/>
      <c r="V279" s="188"/>
      <c r="W279" s="188"/>
      <c r="X279" s="188"/>
      <c r="Y279" s="188"/>
      <c r="Z279" s="188"/>
      <c r="AA279" s="188"/>
    </row>
    <row xmlns:x14ac="http://schemas.microsoft.com/office/spreadsheetml/2009/9/ac" r="280" ht="15.75" x14ac:dyDescent="0.25">
      <c r="A280" s="188"/>
      <c r="B280" s="189"/>
      <c r="C280" s="188"/>
      <c r="D280" s="188"/>
      <c r="E280" s="188"/>
      <c r="F280" s="188"/>
      <c r="G280" s="188"/>
      <c r="H280" s="188"/>
      <c r="I280" s="188"/>
      <c r="J280" s="188"/>
      <c r="K280" s="188"/>
      <c r="L280" s="188"/>
      <c r="M280" s="188"/>
      <c r="N280" s="188"/>
      <c r="O280" s="188"/>
      <c r="P280" s="188"/>
      <c r="Q280" s="188"/>
      <c r="R280" s="188"/>
      <c r="S280" s="188"/>
      <c r="T280" s="188"/>
      <c r="U280" s="188"/>
      <c r="V280" s="188"/>
      <c r="W280" s="188"/>
      <c r="X280" s="188"/>
      <c r="Y280" s="188"/>
      <c r="Z280" s="188"/>
      <c r="AA280" s="188"/>
    </row>
    <row xmlns:x14ac="http://schemas.microsoft.com/office/spreadsheetml/2009/9/ac" r="281" ht="15.75" x14ac:dyDescent="0.25">
      <c r="A281" s="188"/>
      <c r="B281" s="189"/>
      <c r="C281" s="188"/>
      <c r="D281" s="188"/>
      <c r="E281" s="188"/>
      <c r="F281" s="188"/>
      <c r="G281" s="188"/>
      <c r="H281" s="188"/>
      <c r="I281" s="188"/>
      <c r="J281" s="188"/>
      <c r="K281" s="188"/>
      <c r="L281" s="188"/>
      <c r="M281" s="188"/>
      <c r="N281" s="188"/>
      <c r="O281" s="188"/>
      <c r="P281" s="188"/>
      <c r="Q281" s="188"/>
      <c r="R281" s="188"/>
      <c r="S281" s="188"/>
      <c r="T281" s="188"/>
      <c r="U281" s="188"/>
      <c r="V281" s="188"/>
      <c r="W281" s="188"/>
      <c r="X281" s="188"/>
      <c r="Y281" s="188"/>
      <c r="Z281" s="188"/>
      <c r="AA281" s="188"/>
    </row>
    <row xmlns:x14ac="http://schemas.microsoft.com/office/spreadsheetml/2009/9/ac" r="282" ht="15.75" x14ac:dyDescent="0.25">
      <c r="A282" s="188"/>
      <c r="B282" s="189"/>
      <c r="C282" s="188"/>
      <c r="D282" s="188"/>
      <c r="E282" s="188"/>
      <c r="F282" s="188"/>
      <c r="G282" s="188"/>
      <c r="H282" s="188"/>
      <c r="I282" s="188"/>
      <c r="J282" s="188"/>
      <c r="K282" s="188"/>
      <c r="L282" s="188"/>
      <c r="M282" s="188"/>
      <c r="N282" s="188"/>
      <c r="O282" s="188"/>
      <c r="P282" s="188"/>
      <c r="Q282" s="188"/>
      <c r="R282" s="188"/>
      <c r="S282" s="188"/>
      <c r="T282" s="188"/>
      <c r="U282" s="188"/>
      <c r="V282" s="188"/>
      <c r="W282" s="188"/>
      <c r="X282" s="188"/>
      <c r="Y282" s="188"/>
      <c r="Z282" s="188"/>
      <c r="AA282" s="188"/>
    </row>
    <row xmlns:x14ac="http://schemas.microsoft.com/office/spreadsheetml/2009/9/ac" r="283" ht="15.75" x14ac:dyDescent="0.25">
      <c r="A283" s="188"/>
      <c r="B283" s="189"/>
      <c r="C283" s="188"/>
      <c r="D283" s="188"/>
      <c r="E283" s="188"/>
      <c r="F283" s="188"/>
      <c r="G283" s="188"/>
      <c r="H283" s="188"/>
      <c r="I283" s="188"/>
      <c r="J283" s="188"/>
      <c r="K283" s="188"/>
      <c r="L283" s="188"/>
      <c r="M283" s="188"/>
      <c r="N283" s="188"/>
      <c r="O283" s="188"/>
      <c r="P283" s="188"/>
      <c r="Q283" s="188"/>
      <c r="R283" s="188"/>
      <c r="S283" s="188"/>
      <c r="T283" s="188"/>
      <c r="U283" s="188"/>
      <c r="V283" s="188"/>
      <c r="W283" s="188"/>
      <c r="X283" s="188"/>
      <c r="Y283" s="188"/>
      <c r="Z283" s="188"/>
      <c r="AA283" s="188"/>
    </row>
    <row xmlns:x14ac="http://schemas.microsoft.com/office/spreadsheetml/2009/9/ac" r="284" ht="15.75" x14ac:dyDescent="0.25">
      <c r="A284" s="188"/>
      <c r="B284" s="189"/>
      <c r="C284" s="188"/>
      <c r="D284" s="188"/>
      <c r="E284" s="188"/>
      <c r="F284" s="188"/>
      <c r="G284" s="188"/>
      <c r="H284" s="188"/>
      <c r="I284" s="188"/>
      <c r="J284" s="188"/>
      <c r="K284" s="188"/>
      <c r="L284" s="188"/>
      <c r="M284" s="188"/>
      <c r="N284" s="188"/>
      <c r="O284" s="188"/>
      <c r="P284" s="188"/>
      <c r="Q284" s="188"/>
      <c r="R284" s="188"/>
      <c r="S284" s="188"/>
      <c r="T284" s="188"/>
      <c r="U284" s="188"/>
      <c r="V284" s="188"/>
      <c r="W284" s="188"/>
      <c r="X284" s="188"/>
      <c r="Y284" s="188"/>
      <c r="Z284" s="188"/>
      <c r="AA284" s="188"/>
    </row>
    <row xmlns:x14ac="http://schemas.microsoft.com/office/spreadsheetml/2009/9/ac" r="285" ht="15.75" x14ac:dyDescent="0.25">
      <c r="A285" s="188"/>
      <c r="B285" s="189"/>
      <c r="C285" s="188"/>
      <c r="D285" s="188"/>
      <c r="E285" s="188"/>
      <c r="F285" s="188"/>
      <c r="G285" s="188"/>
      <c r="H285" s="188"/>
      <c r="I285" s="188"/>
      <c r="J285" s="188"/>
      <c r="K285" s="188"/>
      <c r="L285" s="188"/>
      <c r="M285" s="188"/>
      <c r="N285" s="188"/>
      <c r="O285" s="188"/>
      <c r="P285" s="188"/>
      <c r="Q285" s="188"/>
      <c r="R285" s="188"/>
      <c r="S285" s="188"/>
      <c r="T285" s="188"/>
      <c r="U285" s="188"/>
      <c r="V285" s="188"/>
      <c r="W285" s="188"/>
      <c r="X285" s="188"/>
      <c r="Y285" s="188"/>
      <c r="Z285" s="188"/>
      <c r="AA285" s="188"/>
    </row>
    <row xmlns:x14ac="http://schemas.microsoft.com/office/spreadsheetml/2009/9/ac" r="286" ht="15.75" x14ac:dyDescent="0.25">
      <c r="A286" s="188"/>
      <c r="B286" s="189"/>
      <c r="C286" s="188"/>
      <c r="D286" s="188"/>
      <c r="E286" s="188"/>
      <c r="F286" s="188"/>
      <c r="G286" s="188"/>
      <c r="H286" s="188"/>
      <c r="I286" s="188"/>
      <c r="J286" s="188"/>
      <c r="K286" s="188"/>
      <c r="L286" s="188"/>
      <c r="M286" s="188"/>
      <c r="N286" s="188"/>
      <c r="O286" s="188"/>
      <c r="P286" s="188"/>
      <c r="Q286" s="188"/>
      <c r="R286" s="188"/>
      <c r="S286" s="188"/>
      <c r="T286" s="188"/>
      <c r="U286" s="188"/>
      <c r="V286" s="188"/>
      <c r="W286" s="188"/>
      <c r="X286" s="188"/>
      <c r="Y286" s="188"/>
      <c r="Z286" s="188"/>
      <c r="AA286" s="188"/>
    </row>
    <row xmlns:x14ac="http://schemas.microsoft.com/office/spreadsheetml/2009/9/ac" r="287" ht="15.75" x14ac:dyDescent="0.25">
      <c r="A287" s="188"/>
      <c r="B287" s="189"/>
      <c r="C287" s="188"/>
      <c r="D287" s="188"/>
      <c r="E287" s="188"/>
      <c r="F287" s="188"/>
      <c r="G287" s="188"/>
      <c r="H287" s="188"/>
      <c r="I287" s="188"/>
      <c r="J287" s="188"/>
      <c r="K287" s="188"/>
      <c r="L287" s="188"/>
      <c r="M287" s="188"/>
      <c r="N287" s="188"/>
      <c r="O287" s="188"/>
      <c r="P287" s="188"/>
      <c r="Q287" s="188"/>
      <c r="R287" s="188"/>
      <c r="S287" s="188"/>
      <c r="T287" s="188"/>
      <c r="U287" s="188"/>
      <c r="V287" s="188"/>
      <c r="W287" s="188"/>
      <c r="X287" s="188"/>
      <c r="Y287" s="188"/>
      <c r="Z287" s="188"/>
      <c r="AA287" s="188"/>
    </row>
    <row xmlns:x14ac="http://schemas.microsoft.com/office/spreadsheetml/2009/9/ac" r="288" ht="15.75" x14ac:dyDescent="0.25">
      <c r="A288" s="188"/>
      <c r="B288" s="189"/>
      <c r="C288" s="188"/>
      <c r="D288" s="188"/>
      <c r="E288" s="188"/>
      <c r="F288" s="188"/>
      <c r="G288" s="188"/>
      <c r="H288" s="188"/>
      <c r="I288" s="188"/>
      <c r="J288" s="188"/>
      <c r="K288" s="188"/>
      <c r="L288" s="188"/>
      <c r="M288" s="188"/>
      <c r="N288" s="188"/>
      <c r="O288" s="188"/>
      <c r="P288" s="188"/>
      <c r="Q288" s="188"/>
      <c r="R288" s="188"/>
      <c r="S288" s="188"/>
      <c r="T288" s="188"/>
      <c r="U288" s="188"/>
      <c r="V288" s="188"/>
      <c r="W288" s="188"/>
      <c r="X288" s="188"/>
      <c r="Y288" s="188"/>
      <c r="Z288" s="188"/>
      <c r="AA288" s="188"/>
    </row>
    <row xmlns:x14ac="http://schemas.microsoft.com/office/spreadsheetml/2009/9/ac" r="289" ht="15.75" x14ac:dyDescent="0.25">
      <c r="A289" s="188"/>
      <c r="B289" s="189"/>
      <c r="C289" s="188"/>
      <c r="D289" s="188"/>
      <c r="E289" s="188"/>
      <c r="F289" s="188"/>
      <c r="G289" s="188"/>
      <c r="H289" s="188"/>
      <c r="I289" s="188"/>
      <c r="J289" s="188"/>
      <c r="K289" s="188"/>
      <c r="L289" s="188"/>
      <c r="M289" s="188"/>
      <c r="N289" s="188"/>
      <c r="O289" s="188"/>
      <c r="P289" s="188"/>
      <c r="Q289" s="188"/>
      <c r="R289" s="188"/>
      <c r="S289" s="188"/>
      <c r="T289" s="188"/>
      <c r="U289" s="188"/>
      <c r="V289" s="188"/>
      <c r="W289" s="188"/>
      <c r="X289" s="188"/>
      <c r="Y289" s="188"/>
      <c r="Z289" s="188"/>
      <c r="AA289" s="188"/>
    </row>
    <row xmlns:x14ac="http://schemas.microsoft.com/office/spreadsheetml/2009/9/ac" r="290" ht="15.75" x14ac:dyDescent="0.25">
      <c r="A290" s="188"/>
      <c r="B290" s="189"/>
      <c r="C290" s="188"/>
      <c r="D290" s="188"/>
      <c r="E290" s="188"/>
      <c r="F290" s="188"/>
      <c r="G290" s="188"/>
      <c r="H290" s="188"/>
      <c r="I290" s="188"/>
      <c r="J290" s="188"/>
      <c r="K290" s="188"/>
      <c r="L290" s="188"/>
      <c r="M290" s="188"/>
      <c r="N290" s="188"/>
      <c r="O290" s="188"/>
      <c r="P290" s="188"/>
      <c r="Q290" s="188"/>
      <c r="R290" s="188"/>
      <c r="S290" s="188"/>
      <c r="T290" s="188"/>
      <c r="U290" s="188"/>
      <c r="V290" s="188"/>
      <c r="W290" s="188"/>
      <c r="X290" s="188"/>
      <c r="Y290" s="188"/>
      <c r="Z290" s="188"/>
      <c r="AA290" s="188"/>
    </row>
    <row xmlns:x14ac="http://schemas.microsoft.com/office/spreadsheetml/2009/9/ac" r="291" ht="15.75" x14ac:dyDescent="0.25">
      <c r="A291" s="188"/>
      <c r="B291" s="189"/>
      <c r="C291" s="188"/>
      <c r="D291" s="188"/>
      <c r="E291" s="188"/>
      <c r="F291" s="188"/>
      <c r="G291" s="188"/>
      <c r="H291" s="188"/>
      <c r="I291" s="188"/>
      <c r="J291" s="188"/>
      <c r="K291" s="188"/>
      <c r="L291" s="188"/>
      <c r="M291" s="188"/>
      <c r="N291" s="188"/>
      <c r="O291" s="188"/>
      <c r="P291" s="188"/>
      <c r="Q291" s="188"/>
      <c r="R291" s="188"/>
      <c r="S291" s="188"/>
      <c r="T291" s="188"/>
      <c r="U291" s="188"/>
      <c r="V291" s="188"/>
      <c r="W291" s="188"/>
      <c r="X291" s="188"/>
      <c r="Y291" s="188"/>
      <c r="Z291" s="188"/>
      <c r="AA291" s="188"/>
    </row>
    <row xmlns:x14ac="http://schemas.microsoft.com/office/spreadsheetml/2009/9/ac" r="292" ht="15.75" x14ac:dyDescent="0.25">
      <c r="A292" s="188"/>
      <c r="B292" s="189"/>
      <c r="C292" s="188"/>
      <c r="D292" s="188"/>
      <c r="E292" s="188"/>
      <c r="F292" s="188"/>
      <c r="G292" s="188"/>
      <c r="H292" s="188"/>
      <c r="I292" s="188"/>
      <c r="J292" s="188"/>
      <c r="K292" s="188"/>
      <c r="L292" s="188"/>
      <c r="M292" s="188"/>
      <c r="N292" s="188"/>
      <c r="O292" s="188"/>
      <c r="P292" s="188"/>
      <c r="Q292" s="188"/>
      <c r="R292" s="188"/>
      <c r="S292" s="188"/>
      <c r="T292" s="188"/>
      <c r="U292" s="188"/>
      <c r="V292" s="188"/>
      <c r="W292" s="188"/>
      <c r="X292" s="188"/>
      <c r="Y292" s="188"/>
      <c r="Z292" s="188"/>
      <c r="AA292" s="188"/>
    </row>
    <row xmlns:x14ac="http://schemas.microsoft.com/office/spreadsheetml/2009/9/ac" r="293" ht="15.75" x14ac:dyDescent="0.25">
      <c r="A293" s="188"/>
      <c r="B293" s="189"/>
      <c r="C293" s="188"/>
      <c r="D293" s="188"/>
      <c r="E293" s="188"/>
      <c r="F293" s="188"/>
      <c r="G293" s="188"/>
      <c r="H293" s="188"/>
      <c r="I293" s="188"/>
      <c r="J293" s="188"/>
      <c r="K293" s="188"/>
      <c r="L293" s="188"/>
      <c r="M293" s="188"/>
      <c r="N293" s="188"/>
      <c r="O293" s="188"/>
      <c r="P293" s="188"/>
      <c r="Q293" s="188"/>
      <c r="R293" s="188"/>
      <c r="S293" s="188"/>
      <c r="T293" s="188"/>
      <c r="U293" s="188"/>
      <c r="V293" s="188"/>
      <c r="W293" s="188"/>
      <c r="X293" s="188"/>
      <c r="Y293" s="188"/>
      <c r="Z293" s="188"/>
      <c r="AA293" s="188"/>
    </row>
    <row xmlns:x14ac="http://schemas.microsoft.com/office/spreadsheetml/2009/9/ac" r="294" ht="15.75" x14ac:dyDescent="0.25">
      <c r="A294" s="188"/>
      <c r="B294" s="189"/>
      <c r="C294" s="188"/>
      <c r="D294" s="188"/>
      <c r="E294" s="188"/>
      <c r="F294" s="188"/>
      <c r="G294" s="188"/>
      <c r="H294" s="188"/>
      <c r="I294" s="188"/>
      <c r="J294" s="188"/>
      <c r="K294" s="188"/>
      <c r="L294" s="188"/>
      <c r="M294" s="188"/>
      <c r="N294" s="188"/>
      <c r="O294" s="188"/>
      <c r="P294" s="188"/>
      <c r="Q294" s="188"/>
      <c r="R294" s="188"/>
      <c r="S294" s="188"/>
      <c r="T294" s="188"/>
      <c r="U294" s="188"/>
      <c r="V294" s="188"/>
      <c r="W294" s="188"/>
      <c r="X294" s="188"/>
      <c r="Y294" s="188"/>
      <c r="Z294" s="188"/>
      <c r="AA294" s="188"/>
    </row>
    <row xmlns:x14ac="http://schemas.microsoft.com/office/spreadsheetml/2009/9/ac" r="295" ht="15.75" x14ac:dyDescent="0.25">
      <c r="A295" s="188"/>
      <c r="B295" s="189"/>
      <c r="C295" s="188"/>
      <c r="D295" s="188"/>
      <c r="E295" s="188"/>
      <c r="F295" s="188"/>
      <c r="G295" s="188"/>
      <c r="H295" s="188"/>
      <c r="I295" s="188"/>
      <c r="J295" s="188"/>
      <c r="K295" s="188"/>
      <c r="L295" s="188"/>
      <c r="M295" s="188"/>
      <c r="N295" s="188"/>
      <c r="O295" s="188"/>
      <c r="P295" s="188"/>
      <c r="Q295" s="188"/>
      <c r="R295" s="188"/>
      <c r="S295" s="188"/>
      <c r="T295" s="188"/>
      <c r="U295" s="188"/>
      <c r="V295" s="188"/>
      <c r="W295" s="188"/>
      <c r="X295" s="188"/>
      <c r="Y295" s="188"/>
      <c r="Z295" s="188"/>
      <c r="AA295" s="188"/>
    </row>
    <row xmlns:x14ac="http://schemas.microsoft.com/office/spreadsheetml/2009/9/ac" r="296" ht="15.75" x14ac:dyDescent="0.25">
      <c r="A296" s="188"/>
      <c r="B296" s="189"/>
      <c r="C296" s="188"/>
      <c r="D296" s="188"/>
      <c r="E296" s="188"/>
      <c r="F296" s="188"/>
      <c r="G296" s="188"/>
      <c r="H296" s="188"/>
      <c r="I296" s="188"/>
      <c r="J296" s="188"/>
      <c r="K296" s="188"/>
      <c r="L296" s="188"/>
      <c r="M296" s="188"/>
      <c r="N296" s="188"/>
      <c r="O296" s="188"/>
      <c r="P296" s="188"/>
      <c r="Q296" s="188"/>
      <c r="R296" s="188"/>
      <c r="S296" s="188"/>
      <c r="T296" s="188"/>
      <c r="U296" s="188"/>
      <c r="V296" s="188"/>
      <c r="W296" s="188"/>
      <c r="X296" s="188"/>
      <c r="Y296" s="188"/>
      <c r="Z296" s="188"/>
      <c r="AA296" s="188"/>
    </row>
    <row xmlns:x14ac="http://schemas.microsoft.com/office/spreadsheetml/2009/9/ac" r="297" ht="15.75" x14ac:dyDescent="0.25">
      <c r="A297" s="188"/>
      <c r="B297" s="189"/>
      <c r="C297" s="188"/>
      <c r="D297" s="188"/>
      <c r="E297" s="188"/>
      <c r="F297" s="188"/>
      <c r="G297" s="188"/>
      <c r="H297" s="188"/>
      <c r="I297" s="188"/>
      <c r="J297" s="188"/>
      <c r="K297" s="188"/>
      <c r="L297" s="188"/>
      <c r="M297" s="188"/>
      <c r="N297" s="188"/>
      <c r="O297" s="188"/>
      <c r="P297" s="188"/>
      <c r="Q297" s="188"/>
      <c r="R297" s="188"/>
      <c r="S297" s="188"/>
      <c r="T297" s="188"/>
      <c r="U297" s="188"/>
      <c r="V297" s="188"/>
      <c r="W297" s="188"/>
      <c r="X297" s="188"/>
      <c r="Y297" s="188"/>
      <c r="Z297" s="188"/>
      <c r="AA297" s="188"/>
    </row>
    <row xmlns:x14ac="http://schemas.microsoft.com/office/spreadsheetml/2009/9/ac" r="298" ht="15.75" x14ac:dyDescent="0.25">
      <c r="A298" s="188"/>
      <c r="B298" s="189"/>
      <c r="C298" s="188"/>
      <c r="D298" s="188"/>
      <c r="E298" s="188"/>
      <c r="F298" s="188"/>
      <c r="G298" s="188"/>
      <c r="H298" s="188"/>
      <c r="I298" s="188"/>
      <c r="J298" s="188"/>
      <c r="K298" s="188"/>
      <c r="L298" s="188"/>
      <c r="M298" s="188"/>
      <c r="N298" s="188"/>
      <c r="O298" s="188"/>
      <c r="P298" s="188"/>
      <c r="Q298" s="188"/>
      <c r="R298" s="188"/>
      <c r="S298" s="188"/>
      <c r="T298" s="188"/>
      <c r="U298" s="188"/>
      <c r="V298" s="188"/>
      <c r="W298" s="188"/>
      <c r="X298" s="188"/>
      <c r="Y298" s="188"/>
      <c r="Z298" s="188"/>
      <c r="AA298" s="188"/>
    </row>
    <row xmlns:x14ac="http://schemas.microsoft.com/office/spreadsheetml/2009/9/ac" r="299" ht="15.75" x14ac:dyDescent="0.25">
      <c r="A299" s="188"/>
      <c r="B299" s="189"/>
      <c r="C299" s="188"/>
      <c r="D299" s="188"/>
      <c r="E299" s="188"/>
      <c r="F299" s="188"/>
      <c r="G299" s="188"/>
      <c r="H299" s="188"/>
      <c r="I299" s="188"/>
      <c r="J299" s="188"/>
      <c r="K299" s="188"/>
      <c r="L299" s="188"/>
      <c r="M299" s="188"/>
      <c r="N299" s="188"/>
      <c r="O299" s="188"/>
      <c r="P299" s="188"/>
      <c r="Q299" s="188"/>
      <c r="R299" s="188"/>
      <c r="S299" s="188"/>
      <c r="T299" s="188"/>
      <c r="U299" s="188"/>
      <c r="V299" s="188"/>
      <c r="W299" s="188"/>
      <c r="X299" s="188"/>
      <c r="Y299" s="188"/>
      <c r="Z299" s="188"/>
      <c r="AA299" s="188"/>
    </row>
    <row xmlns:x14ac="http://schemas.microsoft.com/office/spreadsheetml/2009/9/ac" r="300" ht="15.75" x14ac:dyDescent="0.25">
      <c r="A300" s="188"/>
      <c r="B300" s="189"/>
      <c r="C300" s="188"/>
      <c r="D300" s="188"/>
      <c r="E300" s="188"/>
      <c r="F300" s="188"/>
      <c r="G300" s="188"/>
      <c r="H300" s="188"/>
      <c r="I300" s="188"/>
      <c r="J300" s="188"/>
      <c r="K300" s="188"/>
      <c r="L300" s="188"/>
      <c r="M300" s="188"/>
      <c r="N300" s="188"/>
      <c r="O300" s="188"/>
      <c r="P300" s="188"/>
      <c r="Q300" s="188"/>
      <c r="R300" s="188"/>
      <c r="S300" s="188"/>
      <c r="T300" s="188"/>
      <c r="U300" s="188"/>
      <c r="V300" s="188"/>
      <c r="W300" s="188"/>
      <c r="X300" s="188"/>
      <c r="Y300" s="188"/>
      <c r="Z300" s="188"/>
      <c r="AA300" s="188"/>
    </row>
    <row xmlns:x14ac="http://schemas.microsoft.com/office/spreadsheetml/2009/9/ac" r="301" ht="15.75" x14ac:dyDescent="0.25">
      <c r="A301" s="188"/>
      <c r="B301" s="189"/>
      <c r="C301" s="188"/>
      <c r="D301" s="188"/>
      <c r="E301" s="188"/>
      <c r="F301" s="188"/>
      <c r="G301" s="188"/>
      <c r="H301" s="188"/>
      <c r="I301" s="188"/>
      <c r="J301" s="188"/>
      <c r="K301" s="188"/>
      <c r="L301" s="188"/>
      <c r="M301" s="188"/>
      <c r="N301" s="188"/>
      <c r="O301" s="188"/>
      <c r="P301" s="188"/>
      <c r="Q301" s="188"/>
      <c r="R301" s="188"/>
      <c r="S301" s="188"/>
      <c r="T301" s="188"/>
      <c r="U301" s="188"/>
      <c r="V301" s="188"/>
      <c r="W301" s="188"/>
      <c r="X301" s="188"/>
      <c r="Y301" s="188"/>
      <c r="Z301" s="188"/>
      <c r="AA301" s="188"/>
    </row>
    <row xmlns:x14ac="http://schemas.microsoft.com/office/spreadsheetml/2009/9/ac" r="302" ht="15.75" x14ac:dyDescent="0.25">
      <c r="A302" s="188"/>
      <c r="B302" s="189"/>
      <c r="C302" s="188"/>
      <c r="D302" s="188"/>
      <c r="E302" s="188"/>
      <c r="F302" s="188"/>
      <c r="G302" s="188"/>
      <c r="H302" s="188"/>
      <c r="I302" s="188"/>
      <c r="J302" s="188"/>
      <c r="K302" s="188"/>
      <c r="L302" s="188"/>
      <c r="M302" s="188"/>
      <c r="N302" s="188"/>
      <c r="O302" s="188"/>
      <c r="P302" s="188"/>
      <c r="Q302" s="188"/>
      <c r="R302" s="188"/>
      <c r="S302" s="188"/>
      <c r="T302" s="188"/>
      <c r="U302" s="188"/>
      <c r="V302" s="188"/>
      <c r="W302" s="188"/>
      <c r="X302" s="188"/>
      <c r="Y302" s="188"/>
      <c r="Z302" s="188"/>
      <c r="AA302" s="188"/>
    </row>
    <row xmlns:x14ac="http://schemas.microsoft.com/office/spreadsheetml/2009/9/ac" r="303" ht="15.75" x14ac:dyDescent="0.25">
      <c r="A303" s="188"/>
      <c r="B303" s="189"/>
      <c r="C303" s="188"/>
      <c r="D303" s="188"/>
      <c r="E303" s="188"/>
      <c r="F303" s="188"/>
      <c r="G303" s="188"/>
      <c r="H303" s="188"/>
      <c r="I303" s="188"/>
      <c r="J303" s="188"/>
      <c r="K303" s="188"/>
      <c r="L303" s="188"/>
      <c r="M303" s="188"/>
      <c r="N303" s="188"/>
      <c r="O303" s="188"/>
      <c r="P303" s="188"/>
      <c r="Q303" s="188"/>
      <c r="R303" s="188"/>
      <c r="S303" s="188"/>
      <c r="T303" s="188"/>
      <c r="U303" s="188"/>
      <c r="V303" s="188"/>
      <c r="W303" s="188"/>
      <c r="X303" s="188"/>
      <c r="Y303" s="188"/>
      <c r="Z303" s="188"/>
      <c r="AA303" s="188"/>
    </row>
    <row xmlns:x14ac="http://schemas.microsoft.com/office/spreadsheetml/2009/9/ac" r="304" ht="15.75" x14ac:dyDescent="0.25">
      <c r="A304" s="188"/>
      <c r="B304" s="189"/>
      <c r="C304" s="188"/>
      <c r="D304" s="188"/>
      <c r="E304" s="188"/>
      <c r="F304" s="188"/>
      <c r="G304" s="188"/>
      <c r="H304" s="188"/>
      <c r="I304" s="188"/>
      <c r="J304" s="188"/>
      <c r="K304" s="188"/>
      <c r="L304" s="188"/>
      <c r="M304" s="188"/>
      <c r="N304" s="188"/>
      <c r="O304" s="188"/>
      <c r="P304" s="188"/>
      <c r="Q304" s="188"/>
      <c r="R304" s="188"/>
      <c r="S304" s="188"/>
      <c r="T304" s="188"/>
      <c r="U304" s="188"/>
      <c r="V304" s="188"/>
      <c r="W304" s="188"/>
      <c r="X304" s="188"/>
      <c r="Y304" s="188"/>
      <c r="Z304" s="188"/>
      <c r="AA304" s="188"/>
    </row>
    <row xmlns:x14ac="http://schemas.microsoft.com/office/spreadsheetml/2009/9/ac" r="305" ht="15.75" x14ac:dyDescent="0.25">
      <c r="A305" s="188"/>
      <c r="B305" s="189"/>
      <c r="C305" s="188"/>
      <c r="D305" s="188"/>
      <c r="E305" s="188"/>
      <c r="F305" s="188"/>
      <c r="G305" s="188"/>
      <c r="H305" s="188"/>
      <c r="I305" s="188"/>
      <c r="J305" s="188"/>
      <c r="K305" s="188"/>
      <c r="L305" s="188"/>
      <c r="M305" s="188"/>
      <c r="N305" s="188"/>
      <c r="O305" s="188"/>
      <c r="P305" s="188"/>
      <c r="Q305" s="188"/>
      <c r="R305" s="188"/>
      <c r="S305" s="188"/>
      <c r="T305" s="188"/>
      <c r="U305" s="188"/>
      <c r="V305" s="188"/>
      <c r="W305" s="188"/>
      <c r="X305" s="188"/>
      <c r="Y305" s="188"/>
      <c r="Z305" s="188"/>
      <c r="AA305" s="188"/>
    </row>
    <row xmlns:x14ac="http://schemas.microsoft.com/office/spreadsheetml/2009/9/ac" r="306" ht="15.75" x14ac:dyDescent="0.25">
      <c r="A306" s="188"/>
      <c r="B306" s="189"/>
      <c r="C306" s="188"/>
      <c r="D306" s="188"/>
      <c r="E306" s="188"/>
      <c r="F306" s="188"/>
      <c r="G306" s="188"/>
      <c r="H306" s="188"/>
      <c r="I306" s="188"/>
      <c r="J306" s="188"/>
      <c r="K306" s="188"/>
      <c r="L306" s="188"/>
      <c r="M306" s="188"/>
      <c r="N306" s="188"/>
      <c r="O306" s="188"/>
      <c r="P306" s="188"/>
      <c r="Q306" s="188"/>
      <c r="R306" s="188"/>
      <c r="S306" s="188"/>
      <c r="T306" s="188"/>
      <c r="U306" s="188"/>
      <c r="V306" s="188"/>
      <c r="W306" s="188"/>
      <c r="X306" s="188"/>
      <c r="Y306" s="188"/>
      <c r="Z306" s="188"/>
      <c r="AA306" s="188"/>
    </row>
    <row xmlns:x14ac="http://schemas.microsoft.com/office/spreadsheetml/2009/9/ac" r="307" ht="15.75" x14ac:dyDescent="0.25">
      <c r="A307" s="188"/>
      <c r="B307" s="189"/>
      <c r="C307" s="188"/>
      <c r="D307" s="188"/>
      <c r="E307" s="188"/>
      <c r="F307" s="188"/>
      <c r="G307" s="188"/>
      <c r="H307" s="188"/>
      <c r="I307" s="188"/>
      <c r="J307" s="188"/>
      <c r="K307" s="188"/>
      <c r="L307" s="188"/>
      <c r="M307" s="188"/>
      <c r="N307" s="188"/>
      <c r="O307" s="188"/>
      <c r="P307" s="188"/>
      <c r="Q307" s="188"/>
      <c r="R307" s="188"/>
      <c r="S307" s="188"/>
      <c r="T307" s="188"/>
      <c r="U307" s="188"/>
      <c r="V307" s="188"/>
      <c r="W307" s="188"/>
      <c r="X307" s="188"/>
      <c r="Y307" s="188"/>
      <c r="Z307" s="188"/>
      <c r="AA307" s="188"/>
    </row>
    <row xmlns:x14ac="http://schemas.microsoft.com/office/spreadsheetml/2009/9/ac" r="308" ht="15.75" x14ac:dyDescent="0.25">
      <c r="A308" s="188"/>
      <c r="B308" s="189"/>
      <c r="C308" s="188"/>
      <c r="D308" s="188"/>
      <c r="E308" s="188"/>
      <c r="F308" s="188"/>
      <c r="G308" s="188"/>
      <c r="H308" s="188"/>
      <c r="I308" s="188"/>
      <c r="J308" s="188"/>
      <c r="K308" s="188"/>
      <c r="L308" s="188"/>
      <c r="M308" s="188"/>
      <c r="N308" s="188"/>
      <c r="O308" s="188"/>
      <c r="P308" s="188"/>
      <c r="Q308" s="188"/>
      <c r="R308" s="188"/>
      <c r="S308" s="188"/>
      <c r="T308" s="188"/>
      <c r="U308" s="188"/>
      <c r="V308" s="188"/>
      <c r="W308" s="188"/>
      <c r="X308" s="188"/>
      <c r="Y308" s="188"/>
      <c r="Z308" s="188"/>
      <c r="AA308" s="188"/>
    </row>
    <row xmlns:x14ac="http://schemas.microsoft.com/office/spreadsheetml/2009/9/ac" r="309" ht="15.75" x14ac:dyDescent="0.25">
      <c r="A309" s="188"/>
      <c r="B309" s="189"/>
      <c r="C309" s="188"/>
      <c r="D309" s="188"/>
      <c r="E309" s="188"/>
      <c r="F309" s="188"/>
      <c r="G309" s="188"/>
      <c r="H309" s="188"/>
      <c r="I309" s="188"/>
      <c r="J309" s="188"/>
      <c r="K309" s="188"/>
      <c r="L309" s="188"/>
      <c r="M309" s="188"/>
      <c r="N309" s="188"/>
      <c r="O309" s="188"/>
      <c r="P309" s="188"/>
      <c r="Q309" s="188"/>
      <c r="R309" s="188"/>
      <c r="S309" s="188"/>
      <c r="T309" s="188"/>
      <c r="U309" s="188"/>
      <c r="V309" s="188"/>
      <c r="W309" s="188"/>
      <c r="X309" s="188"/>
      <c r="Y309" s="188"/>
      <c r="Z309" s="188"/>
      <c r="AA309" s="188"/>
    </row>
    <row xmlns:x14ac="http://schemas.microsoft.com/office/spreadsheetml/2009/9/ac" r="310" ht="15.75" x14ac:dyDescent="0.25">
      <c r="A310" s="188"/>
      <c r="B310" s="189"/>
      <c r="C310" s="188"/>
      <c r="D310" s="188"/>
      <c r="E310" s="188"/>
      <c r="F310" s="188"/>
      <c r="G310" s="188"/>
      <c r="H310" s="188"/>
      <c r="I310" s="188"/>
      <c r="J310" s="188"/>
      <c r="K310" s="188"/>
      <c r="L310" s="188"/>
      <c r="M310" s="188"/>
      <c r="N310" s="188"/>
      <c r="O310" s="188"/>
      <c r="P310" s="188"/>
      <c r="Q310" s="188"/>
      <c r="R310" s="188"/>
      <c r="S310" s="188"/>
      <c r="T310" s="188"/>
      <c r="U310" s="188"/>
      <c r="V310" s="188"/>
      <c r="W310" s="188"/>
      <c r="X310" s="188"/>
      <c r="Y310" s="188"/>
      <c r="Z310" s="188"/>
      <c r="AA310" s="188"/>
    </row>
    <row xmlns:x14ac="http://schemas.microsoft.com/office/spreadsheetml/2009/9/ac" r="311" ht="15.75" x14ac:dyDescent="0.25">
      <c r="A311" s="188"/>
      <c r="B311" s="189"/>
      <c r="C311" s="188"/>
      <c r="D311" s="188"/>
      <c r="E311" s="188"/>
      <c r="F311" s="188"/>
      <c r="G311" s="188"/>
      <c r="H311" s="188"/>
      <c r="I311" s="188"/>
      <c r="J311" s="188"/>
      <c r="K311" s="188"/>
      <c r="L311" s="188"/>
      <c r="M311" s="188"/>
      <c r="N311" s="188"/>
      <c r="O311" s="188"/>
      <c r="P311" s="188"/>
      <c r="Q311" s="188"/>
      <c r="R311" s="188"/>
      <c r="S311" s="188"/>
      <c r="T311" s="188"/>
      <c r="U311" s="188"/>
      <c r="V311" s="188"/>
      <c r="W311" s="188"/>
      <c r="X311" s="188"/>
      <c r="Y311" s="188"/>
      <c r="Z311" s="188"/>
      <c r="AA311" s="188"/>
    </row>
    <row xmlns:x14ac="http://schemas.microsoft.com/office/spreadsheetml/2009/9/ac" r="312" ht="15.75" x14ac:dyDescent="0.25">
      <c r="A312" s="188"/>
      <c r="B312" s="189"/>
      <c r="C312" s="188"/>
      <c r="D312" s="188"/>
      <c r="E312" s="188"/>
      <c r="F312" s="188"/>
      <c r="G312" s="188"/>
      <c r="H312" s="188"/>
      <c r="I312" s="188"/>
      <c r="J312" s="188"/>
      <c r="K312" s="188"/>
      <c r="L312" s="188"/>
      <c r="M312" s="188"/>
      <c r="N312" s="188"/>
      <c r="O312" s="188"/>
      <c r="P312" s="188"/>
      <c r="Q312" s="188"/>
      <c r="R312" s="188"/>
      <c r="S312" s="188"/>
      <c r="T312" s="188"/>
      <c r="U312" s="188"/>
      <c r="V312" s="188"/>
      <c r="W312" s="188"/>
      <c r="X312" s="188"/>
      <c r="Y312" s="188"/>
      <c r="Z312" s="188"/>
      <c r="AA312" s="188"/>
    </row>
    <row xmlns:x14ac="http://schemas.microsoft.com/office/spreadsheetml/2009/9/ac" r="313" ht="15.75" x14ac:dyDescent="0.25">
      <c r="A313" s="188"/>
      <c r="B313" s="189"/>
      <c r="C313" s="188"/>
      <c r="D313" s="188"/>
      <c r="E313" s="188"/>
      <c r="F313" s="188"/>
      <c r="G313" s="188"/>
      <c r="H313" s="188"/>
      <c r="I313" s="188"/>
      <c r="J313" s="188"/>
      <c r="K313" s="188"/>
      <c r="L313" s="188"/>
      <c r="M313" s="188"/>
      <c r="N313" s="188"/>
      <c r="O313" s="188"/>
      <c r="P313" s="188"/>
      <c r="Q313" s="188"/>
      <c r="R313" s="188"/>
      <c r="S313" s="188"/>
      <c r="T313" s="188"/>
      <c r="U313" s="188"/>
      <c r="V313" s="188"/>
      <c r="W313" s="188"/>
      <c r="X313" s="188"/>
      <c r="Y313" s="188"/>
      <c r="Z313" s="188"/>
      <c r="AA313" s="188"/>
    </row>
    <row xmlns:x14ac="http://schemas.microsoft.com/office/spreadsheetml/2009/9/ac" r="314" ht="15.75" x14ac:dyDescent="0.25">
      <c r="A314" s="188"/>
      <c r="B314" s="189"/>
      <c r="C314" s="188"/>
      <c r="D314" s="188"/>
      <c r="E314" s="188"/>
      <c r="F314" s="188"/>
      <c r="G314" s="188"/>
      <c r="H314" s="188"/>
      <c r="I314" s="188"/>
      <c r="J314" s="188"/>
      <c r="K314" s="188"/>
      <c r="L314" s="188"/>
      <c r="M314" s="188"/>
      <c r="N314" s="188"/>
      <c r="O314" s="188"/>
      <c r="P314" s="188"/>
      <c r="Q314" s="188"/>
      <c r="R314" s="188"/>
      <c r="S314" s="188"/>
      <c r="T314" s="188"/>
      <c r="U314" s="188"/>
      <c r="V314" s="188"/>
      <c r="W314" s="188"/>
      <c r="X314" s="188"/>
      <c r="Y314" s="188"/>
      <c r="Z314" s="188"/>
      <c r="AA314" s="188"/>
    </row>
    <row xmlns:x14ac="http://schemas.microsoft.com/office/spreadsheetml/2009/9/ac" r="315" ht="15.75" x14ac:dyDescent="0.25">
      <c r="A315" s="188"/>
      <c r="B315" s="189"/>
      <c r="C315" s="188"/>
      <c r="D315" s="188"/>
      <c r="E315" s="188"/>
      <c r="F315" s="188"/>
      <c r="G315" s="188"/>
      <c r="H315" s="188"/>
      <c r="I315" s="188"/>
      <c r="J315" s="188"/>
      <c r="K315" s="188"/>
      <c r="L315" s="188"/>
      <c r="M315" s="188"/>
      <c r="N315" s="188"/>
      <c r="O315" s="188"/>
      <c r="P315" s="188"/>
      <c r="Q315" s="188"/>
      <c r="R315" s="188"/>
      <c r="S315" s="188"/>
      <c r="T315" s="188"/>
      <c r="U315" s="188"/>
      <c r="V315" s="188"/>
      <c r="W315" s="188"/>
      <c r="X315" s="188"/>
      <c r="Y315" s="188"/>
      <c r="Z315" s="188"/>
      <c r="AA315" s="188"/>
    </row>
    <row xmlns:x14ac="http://schemas.microsoft.com/office/spreadsheetml/2009/9/ac" r="316" ht="15.75" x14ac:dyDescent="0.25">
      <c r="A316" s="188"/>
      <c r="B316" s="189"/>
      <c r="C316" s="188"/>
      <c r="D316" s="188"/>
      <c r="E316" s="188"/>
      <c r="F316" s="188"/>
      <c r="G316" s="188"/>
      <c r="H316" s="188"/>
      <c r="I316" s="188"/>
      <c r="J316" s="188"/>
      <c r="K316" s="188"/>
      <c r="L316" s="188"/>
      <c r="M316" s="188"/>
      <c r="N316" s="188"/>
      <c r="O316" s="188"/>
      <c r="P316" s="188"/>
      <c r="Q316" s="188"/>
      <c r="R316" s="188"/>
      <c r="S316" s="188"/>
      <c r="T316" s="188"/>
      <c r="U316" s="188"/>
      <c r="V316" s="188"/>
      <c r="W316" s="188"/>
      <c r="X316" s="188"/>
      <c r="Y316" s="188"/>
      <c r="Z316" s="188"/>
      <c r="AA316" s="188"/>
    </row>
    <row xmlns:x14ac="http://schemas.microsoft.com/office/spreadsheetml/2009/9/ac" r="317" ht="15.75" x14ac:dyDescent="0.25">
      <c r="A317" s="188"/>
      <c r="B317" s="189"/>
      <c r="C317" s="188"/>
      <c r="D317" s="188"/>
      <c r="E317" s="188"/>
      <c r="F317" s="188"/>
      <c r="G317" s="188"/>
      <c r="H317" s="188"/>
      <c r="I317" s="188"/>
      <c r="J317" s="188"/>
      <c r="K317" s="188"/>
      <c r="L317" s="188"/>
      <c r="M317" s="188"/>
      <c r="N317" s="188"/>
      <c r="O317" s="188"/>
      <c r="P317" s="188"/>
      <c r="Q317" s="188"/>
      <c r="R317" s="188"/>
      <c r="S317" s="188"/>
      <c r="T317" s="188"/>
      <c r="U317" s="188"/>
      <c r="V317" s="188"/>
      <c r="W317" s="188"/>
      <c r="X317" s="188"/>
      <c r="Y317" s="188"/>
      <c r="Z317" s="188"/>
      <c r="AA317" s="188"/>
    </row>
    <row xmlns:x14ac="http://schemas.microsoft.com/office/spreadsheetml/2009/9/ac" r="318" ht="15.75" x14ac:dyDescent="0.25">
      <c r="A318" s="188"/>
      <c r="B318" s="189"/>
      <c r="C318" s="188"/>
      <c r="D318" s="188"/>
      <c r="E318" s="188"/>
      <c r="F318" s="188"/>
      <c r="G318" s="188"/>
      <c r="H318" s="188"/>
      <c r="I318" s="188"/>
      <c r="J318" s="188"/>
      <c r="K318" s="188"/>
      <c r="L318" s="188"/>
      <c r="M318" s="188"/>
      <c r="N318" s="188"/>
      <c r="O318" s="188"/>
      <c r="P318" s="188"/>
      <c r="Q318" s="188"/>
      <c r="R318" s="188"/>
      <c r="S318" s="188"/>
      <c r="T318" s="188"/>
      <c r="U318" s="188"/>
      <c r="V318" s="188"/>
      <c r="W318" s="188"/>
      <c r="X318" s="188"/>
      <c r="Y318" s="188"/>
      <c r="Z318" s="188"/>
      <c r="AA318" s="188"/>
    </row>
    <row xmlns:x14ac="http://schemas.microsoft.com/office/spreadsheetml/2009/9/ac" r="319" ht="15.75" x14ac:dyDescent="0.25">
      <c r="A319" s="188"/>
      <c r="B319" s="189"/>
      <c r="C319" s="188"/>
      <c r="D319" s="188"/>
      <c r="E319" s="188"/>
      <c r="F319" s="188"/>
      <c r="G319" s="188"/>
      <c r="H319" s="188"/>
      <c r="I319" s="188"/>
      <c r="J319" s="188"/>
      <c r="K319" s="188"/>
      <c r="L319" s="188"/>
      <c r="M319" s="188"/>
      <c r="N319" s="188"/>
      <c r="O319" s="188"/>
      <c r="P319" s="188"/>
      <c r="Q319" s="188"/>
      <c r="R319" s="188"/>
      <c r="S319" s="188"/>
      <c r="T319" s="188"/>
      <c r="U319" s="188"/>
      <c r="V319" s="188"/>
      <c r="W319" s="188"/>
      <c r="X319" s="188"/>
      <c r="Y319" s="188"/>
      <c r="Z319" s="188"/>
      <c r="AA319" s="188"/>
    </row>
    <row xmlns:x14ac="http://schemas.microsoft.com/office/spreadsheetml/2009/9/ac" r="320" ht="15.75" x14ac:dyDescent="0.25">
      <c r="A320" s="188"/>
      <c r="B320" s="189"/>
      <c r="C320" s="188"/>
      <c r="D320" s="188"/>
      <c r="E320" s="188"/>
      <c r="F320" s="188"/>
      <c r="G320" s="188"/>
      <c r="H320" s="188"/>
      <c r="I320" s="188"/>
      <c r="J320" s="188"/>
      <c r="K320" s="188"/>
      <c r="L320" s="188"/>
      <c r="M320" s="188"/>
      <c r="N320" s="188"/>
      <c r="O320" s="188"/>
      <c r="P320" s="188"/>
      <c r="Q320" s="188"/>
      <c r="R320" s="188"/>
      <c r="S320" s="188"/>
      <c r="T320" s="188"/>
      <c r="U320" s="188"/>
      <c r="V320" s="188"/>
      <c r="W320" s="188"/>
      <c r="X320" s="188"/>
      <c r="Y320" s="188"/>
      <c r="Z320" s="188"/>
      <c r="AA320" s="188"/>
    </row>
    <row xmlns:x14ac="http://schemas.microsoft.com/office/spreadsheetml/2009/9/ac" r="321" ht="15.75" x14ac:dyDescent="0.25">
      <c r="A321" s="188"/>
      <c r="B321" s="189"/>
      <c r="C321" s="188"/>
      <c r="D321" s="188"/>
      <c r="E321" s="188"/>
      <c r="F321" s="188"/>
      <c r="G321" s="188"/>
      <c r="H321" s="188"/>
      <c r="I321" s="188"/>
      <c r="J321" s="188"/>
      <c r="K321" s="188"/>
      <c r="L321" s="188"/>
      <c r="M321" s="188"/>
      <c r="N321" s="188"/>
      <c r="O321" s="188"/>
      <c r="P321" s="188"/>
      <c r="Q321" s="188"/>
      <c r="R321" s="188"/>
      <c r="S321" s="188"/>
      <c r="T321" s="188"/>
      <c r="U321" s="188"/>
      <c r="V321" s="188"/>
      <c r="W321" s="188"/>
      <c r="X321" s="188"/>
      <c r="Y321" s="188"/>
      <c r="Z321" s="188"/>
      <c r="AA321" s="188"/>
    </row>
    <row xmlns:x14ac="http://schemas.microsoft.com/office/spreadsheetml/2009/9/ac" r="322" ht="15.75" x14ac:dyDescent="0.25">
      <c r="A322" s="188"/>
      <c r="B322" s="189"/>
      <c r="C322" s="188"/>
      <c r="D322" s="188"/>
      <c r="E322" s="188"/>
      <c r="F322" s="188"/>
      <c r="G322" s="188"/>
      <c r="H322" s="188"/>
      <c r="I322" s="188"/>
      <c r="J322" s="188"/>
      <c r="K322" s="188"/>
      <c r="L322" s="188"/>
      <c r="M322" s="188"/>
      <c r="N322" s="188"/>
      <c r="O322" s="188"/>
      <c r="P322" s="188"/>
      <c r="Q322" s="188"/>
      <c r="R322" s="188"/>
      <c r="S322" s="188"/>
      <c r="T322" s="188"/>
      <c r="U322" s="188"/>
      <c r="V322" s="188"/>
      <c r="W322" s="188"/>
      <c r="X322" s="188"/>
      <c r="Y322" s="188"/>
      <c r="Z322" s="188"/>
      <c r="AA322" s="188"/>
    </row>
    <row xmlns:x14ac="http://schemas.microsoft.com/office/spreadsheetml/2009/9/ac" r="323" ht="15.75" x14ac:dyDescent="0.25">
      <c r="A323" s="188"/>
      <c r="B323" s="189"/>
      <c r="C323" s="188"/>
      <c r="D323" s="188"/>
      <c r="E323" s="188"/>
      <c r="F323" s="188"/>
      <c r="G323" s="188"/>
      <c r="H323" s="188"/>
      <c r="I323" s="188"/>
      <c r="J323" s="188"/>
      <c r="K323" s="188"/>
      <c r="L323" s="188"/>
      <c r="M323" s="188"/>
      <c r="N323" s="188"/>
      <c r="O323" s="188"/>
      <c r="P323" s="188"/>
      <c r="Q323" s="188"/>
      <c r="R323" s="188"/>
      <c r="S323" s="188"/>
      <c r="T323" s="188"/>
      <c r="U323" s="188"/>
      <c r="V323" s="188"/>
      <c r="W323" s="188"/>
      <c r="X323" s="188"/>
      <c r="Y323" s="188"/>
      <c r="Z323" s="188"/>
      <c r="AA323" s="188"/>
    </row>
    <row xmlns:x14ac="http://schemas.microsoft.com/office/spreadsheetml/2009/9/ac" r="324" ht="15.75" x14ac:dyDescent="0.25">
      <c r="A324" s="188"/>
      <c r="B324" s="189"/>
      <c r="C324" s="188"/>
      <c r="D324" s="188"/>
      <c r="E324" s="188"/>
      <c r="F324" s="188"/>
      <c r="G324" s="188"/>
      <c r="H324" s="188"/>
      <c r="I324" s="188"/>
      <c r="J324" s="188"/>
      <c r="K324" s="188"/>
      <c r="L324" s="188"/>
      <c r="M324" s="188"/>
      <c r="N324" s="188"/>
      <c r="O324" s="188"/>
      <c r="P324" s="188"/>
      <c r="Q324" s="188"/>
      <c r="R324" s="188"/>
      <c r="S324" s="188"/>
      <c r="T324" s="188"/>
      <c r="U324" s="188"/>
      <c r="V324" s="188"/>
      <c r="W324" s="188"/>
      <c r="X324" s="188"/>
      <c r="Y324" s="188"/>
      <c r="Z324" s="188"/>
      <c r="AA324" s="188"/>
    </row>
    <row xmlns:x14ac="http://schemas.microsoft.com/office/spreadsheetml/2009/9/ac" r="325" ht="15.75" x14ac:dyDescent="0.25">
      <c r="A325" s="188"/>
      <c r="B325" s="189"/>
      <c r="C325" s="188"/>
      <c r="D325" s="188"/>
      <c r="E325" s="188"/>
      <c r="F325" s="188"/>
      <c r="G325" s="188"/>
      <c r="H325" s="188"/>
      <c r="I325" s="188"/>
      <c r="J325" s="188"/>
      <c r="K325" s="188"/>
      <c r="L325" s="188"/>
      <c r="M325" s="188"/>
      <c r="N325" s="188"/>
      <c r="O325" s="188"/>
      <c r="P325" s="188"/>
      <c r="Q325" s="188"/>
      <c r="R325" s="188"/>
      <c r="S325" s="188"/>
      <c r="T325" s="188"/>
      <c r="U325" s="188"/>
      <c r="V325" s="188"/>
      <c r="W325" s="188"/>
      <c r="X325" s="188"/>
      <c r="Y325" s="188"/>
      <c r="Z325" s="188"/>
      <c r="AA325" s="188"/>
    </row>
    <row xmlns:x14ac="http://schemas.microsoft.com/office/spreadsheetml/2009/9/ac" r="326" ht="15.75" x14ac:dyDescent="0.25">
      <c r="A326" s="188"/>
      <c r="B326" s="189"/>
      <c r="C326" s="188"/>
      <c r="D326" s="188"/>
      <c r="E326" s="188"/>
      <c r="F326" s="188"/>
      <c r="G326" s="188"/>
      <c r="H326" s="188"/>
      <c r="I326" s="188"/>
      <c r="J326" s="188"/>
      <c r="K326" s="188"/>
      <c r="L326" s="188"/>
      <c r="M326" s="188"/>
      <c r="N326" s="188"/>
      <c r="O326" s="188"/>
      <c r="P326" s="188"/>
      <c r="Q326" s="188"/>
      <c r="R326" s="188"/>
      <c r="S326" s="188"/>
      <c r="T326" s="188"/>
      <c r="U326" s="188"/>
      <c r="V326" s="188"/>
      <c r="W326" s="188"/>
      <c r="X326" s="188"/>
      <c r="Y326" s="188"/>
      <c r="Z326" s="188"/>
      <c r="AA326" s="188"/>
    </row>
    <row xmlns:x14ac="http://schemas.microsoft.com/office/spreadsheetml/2009/9/ac" r="327" ht="15.75" x14ac:dyDescent="0.25">
      <c r="A327" s="188"/>
      <c r="B327" s="189"/>
      <c r="C327" s="188"/>
      <c r="D327" s="188"/>
      <c r="E327" s="188"/>
      <c r="F327" s="188"/>
      <c r="G327" s="188"/>
      <c r="H327" s="188"/>
      <c r="I327" s="188"/>
      <c r="J327" s="188"/>
      <c r="K327" s="188"/>
      <c r="L327" s="188"/>
      <c r="M327" s="188"/>
      <c r="N327" s="188"/>
      <c r="O327" s="188"/>
      <c r="P327" s="188"/>
      <c r="Q327" s="188"/>
      <c r="R327" s="188"/>
      <c r="S327" s="188"/>
      <c r="T327" s="188"/>
      <c r="U327" s="188"/>
      <c r="V327" s="188"/>
      <c r="W327" s="188"/>
      <c r="X327" s="188"/>
      <c r="Y327" s="188"/>
      <c r="Z327" s="188"/>
      <c r="AA327" s="188"/>
    </row>
    <row xmlns:x14ac="http://schemas.microsoft.com/office/spreadsheetml/2009/9/ac" r="328" ht="15.75" x14ac:dyDescent="0.25">
      <c r="A328" s="188"/>
      <c r="B328" s="189"/>
      <c r="C328" s="188"/>
      <c r="D328" s="188"/>
      <c r="E328" s="188"/>
      <c r="F328" s="188"/>
      <c r="G328" s="188"/>
      <c r="H328" s="188"/>
      <c r="I328" s="188"/>
      <c r="J328" s="188"/>
      <c r="K328" s="188"/>
      <c r="L328" s="188"/>
      <c r="M328" s="188"/>
      <c r="N328" s="188"/>
      <c r="O328" s="188"/>
      <c r="P328" s="188"/>
      <c r="Q328" s="188"/>
      <c r="R328" s="188"/>
      <c r="S328" s="188"/>
      <c r="T328" s="188"/>
      <c r="U328" s="188"/>
      <c r="V328" s="188"/>
      <c r="W328" s="188"/>
      <c r="X328" s="188"/>
      <c r="Y328" s="188"/>
      <c r="Z328" s="188"/>
      <c r="AA328" s="188"/>
    </row>
    <row xmlns:x14ac="http://schemas.microsoft.com/office/spreadsheetml/2009/9/ac" r="329" ht="15.75" x14ac:dyDescent="0.25">
      <c r="A329" s="188"/>
      <c r="B329" s="189"/>
      <c r="C329" s="188"/>
      <c r="D329" s="188"/>
      <c r="E329" s="188"/>
      <c r="F329" s="188"/>
      <c r="G329" s="188"/>
      <c r="H329" s="188"/>
      <c r="I329" s="188"/>
      <c r="J329" s="188"/>
      <c r="K329" s="188"/>
      <c r="L329" s="188"/>
      <c r="M329" s="188"/>
      <c r="N329" s="188"/>
      <c r="O329" s="188"/>
      <c r="P329" s="188"/>
      <c r="Q329" s="188"/>
      <c r="R329" s="188"/>
      <c r="S329" s="188"/>
      <c r="T329" s="188"/>
      <c r="U329" s="188"/>
      <c r="V329" s="188"/>
      <c r="W329" s="188"/>
      <c r="X329" s="188"/>
      <c r="Y329" s="188"/>
      <c r="Z329" s="188"/>
      <c r="AA329" s="188"/>
    </row>
    <row xmlns:x14ac="http://schemas.microsoft.com/office/spreadsheetml/2009/9/ac" r="330" ht="15.75" x14ac:dyDescent="0.25">
      <c r="A330" s="188"/>
      <c r="B330" s="189"/>
      <c r="C330" s="188"/>
      <c r="D330" s="188"/>
      <c r="E330" s="188"/>
      <c r="F330" s="188"/>
      <c r="G330" s="188"/>
      <c r="H330" s="188"/>
      <c r="I330" s="188"/>
      <c r="J330" s="188"/>
      <c r="K330" s="188"/>
      <c r="L330" s="188"/>
      <c r="M330" s="188"/>
      <c r="N330" s="188"/>
      <c r="O330" s="188"/>
      <c r="P330" s="188"/>
      <c r="Q330" s="188"/>
      <c r="R330" s="188"/>
      <c r="S330" s="188"/>
      <c r="T330" s="188"/>
      <c r="U330" s="188"/>
      <c r="V330" s="188"/>
      <c r="W330" s="188"/>
      <c r="X330" s="188"/>
      <c r="Y330" s="188"/>
      <c r="Z330" s="188"/>
      <c r="AA330" s="188"/>
    </row>
    <row xmlns:x14ac="http://schemas.microsoft.com/office/spreadsheetml/2009/9/ac" r="331" ht="15.75" x14ac:dyDescent="0.25">
      <c r="A331" s="188"/>
      <c r="B331" s="189"/>
      <c r="C331" s="188"/>
      <c r="D331" s="188"/>
      <c r="E331" s="188"/>
      <c r="F331" s="188"/>
      <c r="G331" s="188"/>
      <c r="H331" s="188"/>
      <c r="I331" s="188"/>
      <c r="J331" s="188"/>
      <c r="K331" s="188"/>
      <c r="L331" s="188"/>
      <c r="M331" s="188"/>
      <c r="N331" s="188"/>
      <c r="O331" s="188"/>
      <c r="P331" s="188"/>
      <c r="Q331" s="188"/>
      <c r="R331" s="188"/>
      <c r="S331" s="188"/>
      <c r="T331" s="188"/>
      <c r="U331" s="188"/>
      <c r="V331" s="188"/>
      <c r="W331" s="188"/>
      <c r="X331" s="188"/>
      <c r="Y331" s="188"/>
      <c r="Z331" s="188"/>
      <c r="AA331" s="188"/>
    </row>
    <row xmlns:x14ac="http://schemas.microsoft.com/office/spreadsheetml/2009/9/ac" r="332" ht="15.75" x14ac:dyDescent="0.25">
      <c r="A332" s="188"/>
      <c r="B332" s="189"/>
      <c r="C332" s="188"/>
      <c r="D332" s="188"/>
      <c r="E332" s="188"/>
      <c r="F332" s="188"/>
      <c r="G332" s="188"/>
      <c r="H332" s="188"/>
      <c r="I332" s="188"/>
      <c r="J332" s="188"/>
      <c r="K332" s="188"/>
      <c r="L332" s="188"/>
      <c r="M332" s="188"/>
      <c r="N332" s="188"/>
      <c r="O332" s="188"/>
      <c r="P332" s="188"/>
      <c r="Q332" s="188"/>
      <c r="R332" s="188"/>
      <c r="S332" s="188"/>
      <c r="T332" s="188"/>
      <c r="U332" s="188"/>
      <c r="V332" s="188"/>
      <c r="W332" s="188"/>
      <c r="X332" s="188"/>
      <c r="Y332" s="188"/>
      <c r="Z332" s="188"/>
      <c r="AA332" s="188"/>
    </row>
    <row xmlns:x14ac="http://schemas.microsoft.com/office/spreadsheetml/2009/9/ac" r="333" ht="15.75" x14ac:dyDescent="0.25">
      <c r="A333" s="188"/>
      <c r="B333" s="189"/>
      <c r="C333" s="188"/>
      <c r="D333" s="188"/>
      <c r="E333" s="188"/>
      <c r="F333" s="188"/>
      <c r="G333" s="188"/>
      <c r="H333" s="188"/>
      <c r="I333" s="188"/>
      <c r="J333" s="188"/>
      <c r="K333" s="188"/>
      <c r="L333" s="188"/>
      <c r="M333" s="188"/>
      <c r="N333" s="188"/>
      <c r="O333" s="188"/>
      <c r="P333" s="188"/>
      <c r="Q333" s="188"/>
      <c r="R333" s="188"/>
      <c r="S333" s="188"/>
      <c r="T333" s="188"/>
      <c r="U333" s="188"/>
      <c r="V333" s="188"/>
      <c r="W333" s="188"/>
      <c r="X333" s="188"/>
      <c r="Y333" s="188"/>
      <c r="Z333" s="188"/>
      <c r="AA333" s="188"/>
    </row>
    <row xmlns:x14ac="http://schemas.microsoft.com/office/spreadsheetml/2009/9/ac" r="334" ht="15.75" x14ac:dyDescent="0.25">
      <c r="A334" s="188"/>
      <c r="B334" s="189"/>
      <c r="C334" s="188"/>
      <c r="D334" s="188"/>
      <c r="E334" s="188"/>
      <c r="F334" s="188"/>
      <c r="G334" s="188"/>
      <c r="H334" s="188"/>
      <c r="I334" s="188"/>
      <c r="J334" s="188"/>
      <c r="K334" s="188"/>
      <c r="L334" s="188"/>
      <c r="M334" s="188"/>
      <c r="N334" s="188"/>
      <c r="O334" s="188"/>
      <c r="P334" s="188"/>
      <c r="Q334" s="188"/>
      <c r="R334" s="188"/>
      <c r="S334" s="188"/>
      <c r="T334" s="188"/>
      <c r="U334" s="188"/>
      <c r="V334" s="188"/>
      <c r="W334" s="188"/>
      <c r="X334" s="188"/>
      <c r="Y334" s="188"/>
      <c r="Z334" s="188"/>
      <c r="AA334" s="188"/>
    </row>
    <row xmlns:x14ac="http://schemas.microsoft.com/office/spreadsheetml/2009/9/ac" r="335" ht="15.75" x14ac:dyDescent="0.25">
      <c r="A335" s="188"/>
      <c r="B335" s="189"/>
      <c r="C335" s="188"/>
      <c r="D335" s="188"/>
      <c r="E335" s="188"/>
      <c r="F335" s="188"/>
      <c r="G335" s="188"/>
      <c r="H335" s="188"/>
      <c r="I335" s="188"/>
      <c r="J335" s="188"/>
      <c r="K335" s="188"/>
      <c r="L335" s="188"/>
      <c r="M335" s="188"/>
      <c r="N335" s="188"/>
      <c r="O335" s="188"/>
      <c r="P335" s="188"/>
      <c r="Q335" s="188"/>
      <c r="R335" s="188"/>
      <c r="S335" s="188"/>
      <c r="T335" s="188"/>
      <c r="U335" s="188"/>
      <c r="V335" s="188"/>
      <c r="W335" s="188"/>
      <c r="X335" s="188"/>
      <c r="Y335" s="188"/>
      <c r="Z335" s="188"/>
      <c r="AA335" s="188"/>
    </row>
    <row xmlns:x14ac="http://schemas.microsoft.com/office/spreadsheetml/2009/9/ac" r="336" ht="15.75" x14ac:dyDescent="0.25">
      <c r="A336" s="188"/>
      <c r="B336" s="189"/>
      <c r="C336" s="188"/>
      <c r="D336" s="188"/>
      <c r="E336" s="188"/>
      <c r="F336" s="188"/>
      <c r="G336" s="188"/>
      <c r="H336" s="188"/>
      <c r="I336" s="188"/>
      <c r="J336" s="188"/>
      <c r="K336" s="188"/>
      <c r="L336" s="188"/>
      <c r="M336" s="188"/>
      <c r="N336" s="188"/>
      <c r="O336" s="188"/>
      <c r="P336" s="188"/>
      <c r="Q336" s="188"/>
      <c r="R336" s="188"/>
      <c r="S336" s="188"/>
      <c r="T336" s="188"/>
      <c r="U336" s="188"/>
      <c r="V336" s="188"/>
      <c r="W336" s="188"/>
      <c r="X336" s="188"/>
      <c r="Y336" s="188"/>
      <c r="Z336" s="188"/>
      <c r="AA336" s="188"/>
    </row>
    <row xmlns:x14ac="http://schemas.microsoft.com/office/spreadsheetml/2009/9/ac" r="337" ht="15.75" x14ac:dyDescent="0.25">
      <c r="A337" s="188"/>
      <c r="B337" s="189"/>
      <c r="C337" s="188"/>
      <c r="D337" s="188"/>
      <c r="E337" s="188"/>
      <c r="F337" s="188"/>
      <c r="G337" s="188"/>
      <c r="H337" s="188"/>
      <c r="I337" s="188"/>
      <c r="J337" s="188"/>
      <c r="K337" s="188"/>
      <c r="L337" s="188"/>
      <c r="M337" s="188"/>
      <c r="N337" s="188"/>
      <c r="O337" s="188"/>
      <c r="P337" s="188"/>
      <c r="Q337" s="188"/>
      <c r="R337" s="188"/>
      <c r="S337" s="188"/>
      <c r="T337" s="188"/>
      <c r="U337" s="188"/>
      <c r="V337" s="188"/>
      <c r="W337" s="188"/>
      <c r="X337" s="188"/>
      <c r="Y337" s="188"/>
      <c r="Z337" s="188"/>
      <c r="AA337" s="188"/>
    </row>
    <row xmlns:x14ac="http://schemas.microsoft.com/office/spreadsheetml/2009/9/ac" r="338" ht="15.75" x14ac:dyDescent="0.25">
      <c r="A338" s="188"/>
      <c r="B338" s="189"/>
      <c r="C338" s="188"/>
      <c r="D338" s="188"/>
      <c r="E338" s="188"/>
      <c r="F338" s="188"/>
      <c r="G338" s="188"/>
      <c r="H338" s="188"/>
      <c r="I338" s="188"/>
      <c r="J338" s="188"/>
      <c r="K338" s="188"/>
      <c r="L338" s="188"/>
      <c r="M338" s="188"/>
      <c r="N338" s="188"/>
      <c r="O338" s="188"/>
      <c r="P338" s="188"/>
      <c r="Q338" s="188"/>
      <c r="R338" s="188"/>
      <c r="S338" s="188"/>
      <c r="T338" s="188"/>
      <c r="U338" s="188"/>
      <c r="V338" s="188"/>
      <c r="W338" s="188"/>
      <c r="X338" s="188"/>
      <c r="Y338" s="188"/>
      <c r="Z338" s="188"/>
      <c r="AA338" s="188"/>
    </row>
    <row xmlns:x14ac="http://schemas.microsoft.com/office/spreadsheetml/2009/9/ac" r="339" ht="15.75" x14ac:dyDescent="0.25">
      <c r="A339" s="188"/>
      <c r="B339" s="189"/>
      <c r="C339" s="188"/>
      <c r="D339" s="188"/>
      <c r="E339" s="188"/>
      <c r="F339" s="188"/>
      <c r="G339" s="188"/>
      <c r="H339" s="188"/>
      <c r="I339" s="188"/>
      <c r="J339" s="188"/>
      <c r="K339" s="188"/>
      <c r="L339" s="188"/>
      <c r="M339" s="188"/>
      <c r="N339" s="188"/>
      <c r="O339" s="188"/>
      <c r="P339" s="188"/>
      <c r="Q339" s="188"/>
      <c r="R339" s="188"/>
      <c r="S339" s="188"/>
      <c r="T339" s="188"/>
      <c r="U339" s="188"/>
      <c r="V339" s="188"/>
      <c r="W339" s="188"/>
      <c r="X339" s="188"/>
      <c r="Y339" s="188"/>
      <c r="Z339" s="188"/>
      <c r="AA339" s="188"/>
    </row>
    <row xmlns:x14ac="http://schemas.microsoft.com/office/spreadsheetml/2009/9/ac" r="340" ht="15.75" x14ac:dyDescent="0.25">
      <c r="A340" s="188"/>
      <c r="B340" s="189"/>
      <c r="C340" s="188"/>
      <c r="D340" s="188"/>
      <c r="E340" s="188"/>
      <c r="F340" s="188"/>
      <c r="G340" s="188"/>
      <c r="H340" s="188"/>
      <c r="I340" s="188"/>
      <c r="J340" s="188"/>
      <c r="K340" s="188"/>
      <c r="L340" s="188"/>
      <c r="M340" s="188"/>
      <c r="N340" s="188"/>
      <c r="O340" s="188"/>
      <c r="P340" s="188"/>
      <c r="Q340" s="188"/>
      <c r="R340" s="188"/>
      <c r="S340" s="188"/>
      <c r="T340" s="188"/>
      <c r="U340" s="188"/>
      <c r="V340" s="188"/>
      <c r="W340" s="188"/>
      <c r="X340" s="188"/>
      <c r="Y340" s="188"/>
      <c r="Z340" s="188"/>
      <c r="AA340" s="188"/>
    </row>
    <row xmlns:x14ac="http://schemas.microsoft.com/office/spreadsheetml/2009/9/ac" r="341" ht="15.75" x14ac:dyDescent="0.25">
      <c r="A341" s="188"/>
      <c r="B341" s="189"/>
      <c r="C341" s="188"/>
      <c r="D341" s="188"/>
      <c r="E341" s="188"/>
      <c r="F341" s="188"/>
      <c r="G341" s="188"/>
      <c r="H341" s="188"/>
      <c r="I341" s="188"/>
      <c r="J341" s="188"/>
      <c r="K341" s="188"/>
      <c r="L341" s="188"/>
      <c r="M341" s="188"/>
      <c r="N341" s="188"/>
      <c r="O341" s="188"/>
      <c r="P341" s="188"/>
      <c r="Q341" s="188"/>
      <c r="R341" s="188"/>
      <c r="S341" s="188"/>
      <c r="T341" s="188"/>
      <c r="U341" s="188"/>
      <c r="V341" s="188"/>
      <c r="W341" s="188"/>
      <c r="X341" s="188"/>
      <c r="Y341" s="188"/>
      <c r="Z341" s="188"/>
      <c r="AA341" s="188"/>
    </row>
    <row xmlns:x14ac="http://schemas.microsoft.com/office/spreadsheetml/2009/9/ac" r="342" ht="15.75" x14ac:dyDescent="0.25">
      <c r="A342" s="188"/>
      <c r="B342" s="189"/>
      <c r="C342" s="188"/>
      <c r="D342" s="188"/>
      <c r="E342" s="188"/>
      <c r="F342" s="188"/>
      <c r="G342" s="188"/>
      <c r="H342" s="188"/>
      <c r="I342" s="188"/>
      <c r="J342" s="188"/>
      <c r="K342" s="188"/>
      <c r="L342" s="188"/>
      <c r="M342" s="188"/>
      <c r="N342" s="188"/>
      <c r="O342" s="188"/>
      <c r="P342" s="188"/>
      <c r="Q342" s="188"/>
      <c r="R342" s="188"/>
      <c r="S342" s="188"/>
      <c r="T342" s="188"/>
      <c r="U342" s="188"/>
      <c r="V342" s="188"/>
      <c r="W342" s="188"/>
      <c r="X342" s="188"/>
      <c r="Y342" s="188"/>
      <c r="Z342" s="188"/>
      <c r="AA342" s="188"/>
    </row>
    <row xmlns:x14ac="http://schemas.microsoft.com/office/spreadsheetml/2009/9/ac" r="343" ht="15.75" x14ac:dyDescent="0.25">
      <c r="A343" s="188"/>
      <c r="B343" s="189"/>
      <c r="C343" s="188"/>
      <c r="D343" s="188"/>
      <c r="E343" s="188"/>
      <c r="F343" s="188"/>
      <c r="G343" s="188"/>
      <c r="H343" s="188"/>
      <c r="I343" s="188"/>
      <c r="J343" s="188"/>
      <c r="K343" s="188"/>
      <c r="L343" s="188"/>
      <c r="M343" s="188"/>
      <c r="N343" s="188"/>
      <c r="O343" s="188"/>
      <c r="P343" s="188"/>
      <c r="Q343" s="188"/>
      <c r="R343" s="188"/>
      <c r="S343" s="188"/>
      <c r="T343" s="188"/>
      <c r="U343" s="188"/>
      <c r="V343" s="188"/>
      <c r="W343" s="188"/>
      <c r="X343" s="188"/>
      <c r="Y343" s="188"/>
      <c r="Z343" s="188"/>
      <c r="AA343" s="188"/>
    </row>
    <row xmlns:x14ac="http://schemas.microsoft.com/office/spreadsheetml/2009/9/ac" r="344" ht="15.75" x14ac:dyDescent="0.25">
      <c r="A344" s="188"/>
      <c r="B344" s="189"/>
      <c r="C344" s="188"/>
      <c r="D344" s="188"/>
      <c r="E344" s="188"/>
      <c r="F344" s="188"/>
      <c r="G344" s="188"/>
      <c r="H344" s="188"/>
      <c r="I344" s="188"/>
      <c r="J344" s="188"/>
      <c r="K344" s="188"/>
      <c r="L344" s="188"/>
      <c r="M344" s="188"/>
      <c r="N344" s="188"/>
      <c r="O344" s="188"/>
      <c r="P344" s="188"/>
      <c r="Q344" s="188"/>
      <c r="R344" s="188"/>
      <c r="S344" s="188"/>
      <c r="T344" s="188"/>
      <c r="U344" s="188"/>
      <c r="V344" s="188"/>
      <c r="W344" s="188"/>
      <c r="X344" s="188"/>
      <c r="Y344" s="188"/>
      <c r="Z344" s="188"/>
      <c r="AA344" s="188"/>
    </row>
    <row xmlns:x14ac="http://schemas.microsoft.com/office/spreadsheetml/2009/9/ac" r="345" ht="15.75" x14ac:dyDescent="0.25">
      <c r="A345" s="188"/>
      <c r="B345" s="189"/>
      <c r="C345" s="188"/>
      <c r="D345" s="188"/>
      <c r="E345" s="188"/>
      <c r="F345" s="188"/>
      <c r="G345" s="188"/>
      <c r="H345" s="188"/>
      <c r="I345" s="188"/>
      <c r="J345" s="188"/>
      <c r="K345" s="188"/>
      <c r="L345" s="188"/>
      <c r="M345" s="188"/>
      <c r="N345" s="188"/>
      <c r="O345" s="188"/>
      <c r="P345" s="188"/>
      <c r="Q345" s="188"/>
      <c r="R345" s="188"/>
      <c r="S345" s="188"/>
      <c r="T345" s="188"/>
      <c r="U345" s="188"/>
      <c r="V345" s="188"/>
      <c r="W345" s="188"/>
      <c r="X345" s="188"/>
      <c r="Y345" s="188"/>
      <c r="Z345" s="188"/>
      <c r="AA345" s="188"/>
    </row>
    <row xmlns:x14ac="http://schemas.microsoft.com/office/spreadsheetml/2009/9/ac" r="346" ht="15.75" x14ac:dyDescent="0.25">
      <c r="A346" s="188"/>
      <c r="B346" s="189"/>
      <c r="C346" s="188"/>
      <c r="D346" s="188"/>
      <c r="E346" s="188"/>
      <c r="F346" s="188"/>
      <c r="G346" s="188"/>
      <c r="H346" s="188"/>
      <c r="I346" s="188"/>
      <c r="J346" s="188"/>
      <c r="K346" s="188"/>
      <c r="L346" s="188"/>
      <c r="M346" s="188"/>
      <c r="N346" s="188"/>
      <c r="O346" s="188"/>
      <c r="P346" s="188"/>
      <c r="Q346" s="188"/>
      <c r="R346" s="188"/>
      <c r="S346" s="188"/>
      <c r="T346" s="188"/>
      <c r="U346" s="188"/>
      <c r="V346" s="188"/>
      <c r="W346" s="188"/>
      <c r="X346" s="188"/>
      <c r="Y346" s="188"/>
      <c r="Z346" s="188"/>
      <c r="AA346" s="188"/>
    </row>
    <row xmlns:x14ac="http://schemas.microsoft.com/office/spreadsheetml/2009/9/ac" r="347" ht="15.75" x14ac:dyDescent="0.25">
      <c r="A347" s="188"/>
      <c r="B347" s="189"/>
      <c r="C347" s="188"/>
      <c r="D347" s="188"/>
      <c r="E347" s="188"/>
      <c r="F347" s="188"/>
      <c r="G347" s="188"/>
      <c r="H347" s="188"/>
      <c r="I347" s="188"/>
      <c r="J347" s="188"/>
      <c r="K347" s="188"/>
      <c r="L347" s="188"/>
      <c r="M347" s="188"/>
      <c r="N347" s="188"/>
      <c r="O347" s="188"/>
      <c r="P347" s="188"/>
      <c r="Q347" s="188"/>
      <c r="R347" s="188"/>
      <c r="S347" s="188"/>
      <c r="T347" s="188"/>
      <c r="U347" s="188"/>
      <c r="V347" s="188"/>
      <c r="W347" s="188"/>
      <c r="X347" s="188"/>
      <c r="Y347" s="188"/>
      <c r="Z347" s="188"/>
      <c r="AA347" s="188"/>
    </row>
    <row xmlns:x14ac="http://schemas.microsoft.com/office/spreadsheetml/2009/9/ac" r="348" ht="15.75" x14ac:dyDescent="0.25">
      <c r="A348" s="188"/>
      <c r="B348" s="189"/>
      <c r="C348" s="188"/>
      <c r="D348" s="188"/>
      <c r="E348" s="188"/>
      <c r="F348" s="188"/>
      <c r="G348" s="188"/>
      <c r="H348" s="188"/>
      <c r="I348" s="188"/>
      <c r="J348" s="188"/>
      <c r="K348" s="188"/>
      <c r="L348" s="188"/>
      <c r="M348" s="188"/>
      <c r="N348" s="188"/>
      <c r="O348" s="188"/>
      <c r="P348" s="188"/>
      <c r="Q348" s="188"/>
      <c r="R348" s="188"/>
      <c r="S348" s="188"/>
      <c r="T348" s="188"/>
      <c r="U348" s="188"/>
      <c r="V348" s="188"/>
      <c r="W348" s="188"/>
      <c r="X348" s="188"/>
      <c r="Y348" s="188"/>
      <c r="Z348" s="188"/>
      <c r="AA348" s="188"/>
    </row>
    <row xmlns:x14ac="http://schemas.microsoft.com/office/spreadsheetml/2009/9/ac" r="349" ht="15.75" x14ac:dyDescent="0.25">
      <c r="A349" s="188"/>
      <c r="B349" s="189"/>
      <c r="C349" s="188"/>
      <c r="D349" s="188"/>
      <c r="E349" s="188"/>
      <c r="F349" s="188"/>
      <c r="G349" s="188"/>
      <c r="H349" s="188"/>
      <c r="I349" s="188"/>
      <c r="J349" s="188"/>
      <c r="K349" s="188"/>
      <c r="L349" s="188"/>
      <c r="M349" s="188"/>
      <c r="N349" s="188"/>
      <c r="O349" s="188"/>
      <c r="P349" s="188"/>
      <c r="Q349" s="188"/>
      <c r="R349" s="188"/>
      <c r="S349" s="188"/>
      <c r="T349" s="188"/>
      <c r="U349" s="188"/>
      <c r="V349" s="188"/>
      <c r="W349" s="188"/>
      <c r="X349" s="188"/>
      <c r="Y349" s="188"/>
      <c r="Z349" s="188"/>
      <c r="AA349" s="188"/>
    </row>
    <row xmlns:x14ac="http://schemas.microsoft.com/office/spreadsheetml/2009/9/ac" r="350" ht="15.75" x14ac:dyDescent="0.25">
      <c r="A350" s="188"/>
      <c r="B350" s="189"/>
      <c r="C350" s="188"/>
      <c r="D350" s="188"/>
      <c r="E350" s="188"/>
      <c r="F350" s="188"/>
      <c r="G350" s="188"/>
      <c r="H350" s="188"/>
      <c r="I350" s="188"/>
      <c r="J350" s="188"/>
      <c r="K350" s="188"/>
      <c r="L350" s="188"/>
      <c r="M350" s="188"/>
      <c r="N350" s="188"/>
      <c r="O350" s="188"/>
      <c r="P350" s="188"/>
      <c r="Q350" s="188"/>
      <c r="R350" s="188"/>
      <c r="S350" s="188"/>
      <c r="T350" s="188"/>
      <c r="U350" s="188"/>
      <c r="V350" s="188"/>
      <c r="W350" s="188"/>
      <c r="X350" s="188"/>
      <c r="Y350" s="188"/>
      <c r="Z350" s="188"/>
      <c r="AA350" s="188"/>
    </row>
    <row xmlns:x14ac="http://schemas.microsoft.com/office/spreadsheetml/2009/9/ac" r="351" ht="15.75" x14ac:dyDescent="0.25">
      <c r="A351" s="188"/>
      <c r="B351" s="189"/>
      <c r="C351" s="188"/>
      <c r="D351" s="188"/>
      <c r="E351" s="188"/>
      <c r="F351" s="188"/>
      <c r="G351" s="188"/>
      <c r="H351" s="188"/>
      <c r="I351" s="188"/>
      <c r="J351" s="188"/>
      <c r="K351" s="188"/>
      <c r="L351" s="188"/>
      <c r="M351" s="188"/>
      <c r="N351" s="188"/>
      <c r="O351" s="188"/>
      <c r="P351" s="188"/>
      <c r="Q351" s="188"/>
      <c r="R351" s="188"/>
      <c r="S351" s="188"/>
      <c r="T351" s="188"/>
      <c r="U351" s="188"/>
      <c r="V351" s="188"/>
      <c r="W351" s="188"/>
      <c r="X351" s="188"/>
      <c r="Y351" s="188"/>
      <c r="Z351" s="188"/>
      <c r="AA351" s="188"/>
    </row>
    <row xmlns:x14ac="http://schemas.microsoft.com/office/spreadsheetml/2009/9/ac" r="352" ht="15.75" x14ac:dyDescent="0.25">
      <c r="A352" s="188"/>
      <c r="B352" s="189"/>
      <c r="C352" s="188"/>
      <c r="D352" s="188"/>
      <c r="E352" s="188"/>
      <c r="F352" s="188"/>
      <c r="G352" s="188"/>
      <c r="H352" s="188"/>
      <c r="I352" s="188"/>
      <c r="J352" s="188"/>
      <c r="K352" s="188"/>
      <c r="L352" s="188"/>
      <c r="M352" s="188"/>
      <c r="N352" s="188"/>
      <c r="O352" s="188"/>
      <c r="P352" s="188"/>
      <c r="Q352" s="188"/>
      <c r="R352" s="188"/>
      <c r="S352" s="188"/>
      <c r="T352" s="188"/>
      <c r="U352" s="188"/>
      <c r="V352" s="188"/>
      <c r="W352" s="188"/>
      <c r="X352" s="188"/>
      <c r="Y352" s="188"/>
      <c r="Z352" s="188"/>
      <c r="AA352" s="188"/>
    </row>
    <row xmlns:x14ac="http://schemas.microsoft.com/office/spreadsheetml/2009/9/ac" r="353" ht="15.75" x14ac:dyDescent="0.25">
      <c r="A353" s="188"/>
      <c r="B353" s="189"/>
      <c r="C353" s="188"/>
      <c r="D353" s="188"/>
      <c r="E353" s="188"/>
      <c r="F353" s="188"/>
      <c r="G353" s="188"/>
      <c r="H353" s="188"/>
      <c r="I353" s="188"/>
      <c r="J353" s="188"/>
      <c r="K353" s="188"/>
      <c r="L353" s="188"/>
      <c r="M353" s="188"/>
      <c r="N353" s="188"/>
      <c r="O353" s="188"/>
      <c r="P353" s="188"/>
      <c r="Q353" s="188"/>
      <c r="R353" s="188"/>
      <c r="S353" s="188"/>
      <c r="T353" s="188"/>
      <c r="U353" s="188"/>
      <c r="V353" s="188"/>
      <c r="W353" s="188"/>
      <c r="X353" s="188"/>
      <c r="Y353" s="188"/>
      <c r="Z353" s="188"/>
      <c r="AA353" s="188"/>
    </row>
    <row xmlns:x14ac="http://schemas.microsoft.com/office/spreadsheetml/2009/9/ac" r="354" ht="15.75" x14ac:dyDescent="0.25">
      <c r="A354" s="188"/>
      <c r="B354" s="189"/>
      <c r="C354" s="188"/>
      <c r="D354" s="188"/>
      <c r="E354" s="188"/>
      <c r="F354" s="188"/>
      <c r="G354" s="188"/>
      <c r="H354" s="188"/>
      <c r="I354" s="188"/>
      <c r="J354" s="188"/>
      <c r="K354" s="188"/>
      <c r="L354" s="188"/>
      <c r="M354" s="188"/>
      <c r="N354" s="188"/>
      <c r="O354" s="188"/>
      <c r="P354" s="188"/>
      <c r="Q354" s="188"/>
      <c r="R354" s="188"/>
      <c r="S354" s="188"/>
      <c r="T354" s="188"/>
      <c r="U354" s="188"/>
      <c r="V354" s="188"/>
      <c r="W354" s="188"/>
      <c r="X354" s="188"/>
      <c r="Y354" s="188"/>
      <c r="Z354" s="188"/>
      <c r="AA354" s="188"/>
    </row>
    <row xmlns:x14ac="http://schemas.microsoft.com/office/spreadsheetml/2009/9/ac" r="355" ht="15.75" x14ac:dyDescent="0.25">
      <c r="A355" s="188"/>
      <c r="B355" s="189"/>
      <c r="C355" s="188"/>
      <c r="D355" s="188"/>
      <c r="E355" s="188"/>
      <c r="F355" s="188"/>
      <c r="G355" s="188"/>
      <c r="H355" s="188"/>
      <c r="I355" s="188"/>
      <c r="J355" s="188"/>
      <c r="K355" s="188"/>
      <c r="L355" s="188"/>
      <c r="M355" s="188"/>
      <c r="N355" s="188"/>
      <c r="O355" s="188"/>
      <c r="P355" s="188"/>
      <c r="Q355" s="188"/>
      <c r="R355" s="188"/>
      <c r="S355" s="188"/>
      <c r="T355" s="188"/>
      <c r="U355" s="188"/>
      <c r="V355" s="188"/>
      <c r="W355" s="188"/>
      <c r="X355" s="188"/>
      <c r="Y355" s="188"/>
      <c r="Z355" s="188"/>
      <c r="AA355" s="188"/>
    </row>
    <row xmlns:x14ac="http://schemas.microsoft.com/office/spreadsheetml/2009/9/ac" r="356" ht="15.75" x14ac:dyDescent="0.25">
      <c r="A356" s="188"/>
      <c r="B356" s="189"/>
      <c r="C356" s="188"/>
      <c r="D356" s="188"/>
      <c r="E356" s="188"/>
      <c r="F356" s="188"/>
      <c r="G356" s="188"/>
      <c r="H356" s="188"/>
      <c r="I356" s="188"/>
      <c r="J356" s="188"/>
      <c r="K356" s="188"/>
      <c r="L356" s="188"/>
      <c r="M356" s="188"/>
      <c r="N356" s="188"/>
      <c r="O356" s="188"/>
      <c r="P356" s="188"/>
      <c r="Q356" s="188"/>
      <c r="R356" s="188"/>
      <c r="S356" s="188"/>
      <c r="T356" s="188"/>
      <c r="U356" s="188"/>
      <c r="V356" s="188"/>
      <c r="W356" s="188"/>
      <c r="X356" s="188"/>
      <c r="Y356" s="188"/>
      <c r="Z356" s="188"/>
      <c r="AA356" s="188"/>
    </row>
    <row xmlns:x14ac="http://schemas.microsoft.com/office/spreadsheetml/2009/9/ac" r="357" ht="15.75" x14ac:dyDescent="0.25">
      <c r="A357" s="188"/>
      <c r="B357" s="189"/>
      <c r="C357" s="188"/>
      <c r="D357" s="188"/>
      <c r="E357" s="188"/>
      <c r="F357" s="188"/>
      <c r="G357" s="188"/>
      <c r="H357" s="188"/>
      <c r="I357" s="188"/>
      <c r="J357" s="188"/>
      <c r="K357" s="188"/>
      <c r="L357" s="188"/>
      <c r="M357" s="188"/>
      <c r="N357" s="188"/>
      <c r="O357" s="188"/>
      <c r="P357" s="188"/>
      <c r="Q357" s="188"/>
      <c r="R357" s="188"/>
      <c r="S357" s="188"/>
      <c r="T357" s="188"/>
      <c r="U357" s="188"/>
      <c r="V357" s="188"/>
      <c r="W357" s="188"/>
      <c r="X357" s="188"/>
      <c r="Y357" s="188"/>
      <c r="Z357" s="188"/>
      <c r="AA357" s="188"/>
    </row>
    <row xmlns:x14ac="http://schemas.microsoft.com/office/spreadsheetml/2009/9/ac" r="358" ht="15.75" x14ac:dyDescent="0.25">
      <c r="A358" s="188"/>
      <c r="B358" s="189"/>
      <c r="C358" s="188"/>
      <c r="D358" s="188"/>
      <c r="E358" s="188"/>
      <c r="F358" s="188"/>
      <c r="G358" s="188"/>
      <c r="H358" s="188"/>
      <c r="I358" s="188"/>
      <c r="J358" s="188"/>
      <c r="K358" s="188"/>
      <c r="L358" s="188"/>
      <c r="M358" s="188"/>
      <c r="N358" s="188"/>
      <c r="O358" s="188"/>
      <c r="P358" s="188"/>
      <c r="Q358" s="188"/>
      <c r="R358" s="188"/>
      <c r="S358" s="188"/>
      <c r="T358" s="188"/>
      <c r="U358" s="188"/>
      <c r="V358" s="188"/>
      <c r="W358" s="188"/>
      <c r="X358" s="188"/>
      <c r="Y358" s="188"/>
      <c r="Z358" s="188"/>
      <c r="AA358" s="188"/>
    </row>
    <row xmlns:x14ac="http://schemas.microsoft.com/office/spreadsheetml/2009/9/ac" r="359" ht="15.75" x14ac:dyDescent="0.25">
      <c r="A359" s="188"/>
      <c r="B359" s="189"/>
      <c r="C359" s="188"/>
      <c r="D359" s="188"/>
      <c r="E359" s="188"/>
      <c r="F359" s="188"/>
      <c r="G359" s="188"/>
      <c r="H359" s="188"/>
      <c r="I359" s="188"/>
      <c r="J359" s="188"/>
      <c r="K359" s="188"/>
      <c r="L359" s="188"/>
      <c r="M359" s="188"/>
      <c r="N359" s="188"/>
      <c r="O359" s="188"/>
      <c r="P359" s="188"/>
      <c r="Q359" s="188"/>
      <c r="R359" s="188"/>
      <c r="S359" s="188"/>
      <c r="T359" s="188"/>
      <c r="U359" s="188"/>
      <c r="V359" s="188"/>
      <c r="W359" s="188"/>
      <c r="X359" s="188"/>
      <c r="Y359" s="188"/>
      <c r="Z359" s="188"/>
      <c r="AA359" s="188"/>
    </row>
    <row xmlns:x14ac="http://schemas.microsoft.com/office/spreadsheetml/2009/9/ac" r="360" ht="15.75" x14ac:dyDescent="0.25">
      <c r="A360" s="188"/>
      <c r="B360" s="189"/>
      <c r="C360" s="188"/>
      <c r="D360" s="188"/>
      <c r="E360" s="188"/>
      <c r="F360" s="188"/>
      <c r="G360" s="188"/>
      <c r="H360" s="188"/>
      <c r="I360" s="188"/>
      <c r="J360" s="188"/>
      <c r="K360" s="188"/>
      <c r="L360" s="188"/>
      <c r="M360" s="188"/>
      <c r="N360" s="188"/>
      <c r="O360" s="188"/>
      <c r="P360" s="188"/>
      <c r="Q360" s="188"/>
      <c r="R360" s="188"/>
      <c r="S360" s="188"/>
      <c r="T360" s="188"/>
      <c r="U360" s="188"/>
      <c r="V360" s="188"/>
      <c r="W360" s="188"/>
      <c r="X360" s="188"/>
      <c r="Y360" s="188"/>
      <c r="Z360" s="188"/>
      <c r="AA360" s="188"/>
    </row>
    <row xmlns:x14ac="http://schemas.microsoft.com/office/spreadsheetml/2009/9/ac" r="361" ht="15.75" x14ac:dyDescent="0.25">
      <c r="A361" s="188"/>
      <c r="B361" s="189"/>
      <c r="C361" s="188"/>
      <c r="D361" s="188"/>
      <c r="E361" s="188"/>
      <c r="F361" s="188"/>
      <c r="G361" s="188"/>
      <c r="H361" s="188"/>
      <c r="I361" s="188"/>
      <c r="J361" s="188"/>
      <c r="K361" s="188"/>
      <c r="L361" s="188"/>
      <c r="M361" s="188"/>
      <c r="N361" s="188"/>
      <c r="O361" s="188"/>
      <c r="P361" s="188"/>
      <c r="Q361" s="188"/>
      <c r="R361" s="188"/>
      <c r="S361" s="188"/>
      <c r="T361" s="188"/>
      <c r="U361" s="188"/>
      <c r="V361" s="188"/>
      <c r="W361" s="188"/>
      <c r="X361" s="188"/>
      <c r="Y361" s="188"/>
      <c r="Z361" s="188"/>
      <c r="AA361" s="188"/>
    </row>
    <row xmlns:x14ac="http://schemas.microsoft.com/office/spreadsheetml/2009/9/ac" r="362" ht="15.75" x14ac:dyDescent="0.25">
      <c r="A362" s="188"/>
      <c r="B362" s="189"/>
      <c r="C362" s="188"/>
      <c r="D362" s="188"/>
      <c r="E362" s="188"/>
      <c r="F362" s="188"/>
      <c r="G362" s="188"/>
      <c r="H362" s="188"/>
      <c r="I362" s="188"/>
      <c r="J362" s="188"/>
      <c r="K362" s="188"/>
      <c r="L362" s="188"/>
      <c r="M362" s="188"/>
      <c r="N362" s="188"/>
      <c r="O362" s="188"/>
      <c r="P362" s="188"/>
      <c r="Q362" s="188"/>
      <c r="R362" s="188"/>
      <c r="S362" s="188"/>
      <c r="T362" s="188"/>
      <c r="U362" s="188"/>
      <c r="V362" s="188"/>
      <c r="W362" s="188"/>
      <c r="X362" s="188"/>
      <c r="Y362" s="188"/>
      <c r="Z362" s="188"/>
      <c r="AA362" s="188"/>
    </row>
    <row xmlns:x14ac="http://schemas.microsoft.com/office/spreadsheetml/2009/9/ac" r="363" ht="15.75" x14ac:dyDescent="0.25">
      <c r="A363" s="188"/>
      <c r="B363" s="189"/>
      <c r="C363" s="188"/>
      <c r="D363" s="188"/>
      <c r="E363" s="188"/>
      <c r="F363" s="188"/>
      <c r="G363" s="188"/>
      <c r="H363" s="188"/>
      <c r="I363" s="188"/>
      <c r="J363" s="188"/>
      <c r="K363" s="188"/>
      <c r="L363" s="188"/>
      <c r="M363" s="188"/>
      <c r="N363" s="188"/>
      <c r="O363" s="188"/>
      <c r="P363" s="188"/>
      <c r="Q363" s="188"/>
      <c r="R363" s="188"/>
      <c r="S363" s="188"/>
      <c r="T363" s="188"/>
      <c r="U363" s="188"/>
      <c r="V363" s="188"/>
      <c r="W363" s="188"/>
      <c r="X363" s="188"/>
      <c r="Y363" s="188"/>
      <c r="Z363" s="188"/>
      <c r="AA363" s="188"/>
    </row>
    <row xmlns:x14ac="http://schemas.microsoft.com/office/spreadsheetml/2009/9/ac" r="364" ht="15.75" x14ac:dyDescent="0.25">
      <c r="A364" s="188"/>
      <c r="B364" s="189"/>
      <c r="C364" s="188"/>
      <c r="D364" s="188"/>
      <c r="E364" s="188"/>
      <c r="F364" s="188"/>
      <c r="G364" s="188"/>
      <c r="H364" s="188"/>
      <c r="I364" s="188"/>
      <c r="J364" s="188"/>
      <c r="K364" s="188"/>
      <c r="L364" s="188"/>
      <c r="M364" s="188"/>
      <c r="N364" s="188"/>
      <c r="O364" s="188"/>
      <c r="P364" s="188"/>
      <c r="Q364" s="188"/>
      <c r="R364" s="188"/>
      <c r="S364" s="188"/>
      <c r="T364" s="188"/>
      <c r="U364" s="188"/>
      <c r="V364" s="188"/>
      <c r="W364" s="188"/>
      <c r="X364" s="188"/>
      <c r="Y364" s="188"/>
      <c r="Z364" s="188"/>
      <c r="AA364" s="188"/>
    </row>
    <row xmlns:x14ac="http://schemas.microsoft.com/office/spreadsheetml/2009/9/ac" r="365" ht="15.75" x14ac:dyDescent="0.25">
      <c r="A365" s="188"/>
      <c r="B365" s="189"/>
      <c r="C365" s="188"/>
      <c r="D365" s="188"/>
      <c r="E365" s="188"/>
      <c r="F365" s="188"/>
      <c r="G365" s="188"/>
      <c r="H365" s="188"/>
      <c r="I365" s="188"/>
      <c r="J365" s="188"/>
      <c r="K365" s="188"/>
      <c r="L365" s="188"/>
      <c r="M365" s="188"/>
      <c r="N365" s="188"/>
      <c r="O365" s="188"/>
      <c r="P365" s="188"/>
      <c r="Q365" s="188"/>
      <c r="R365" s="188"/>
      <c r="S365" s="188"/>
      <c r="T365" s="188"/>
      <c r="U365" s="188"/>
      <c r="V365" s="188"/>
      <c r="W365" s="188"/>
      <c r="X365" s="188"/>
      <c r="Y365" s="188"/>
      <c r="Z365" s="188"/>
      <c r="AA365" s="188"/>
    </row>
    <row xmlns:x14ac="http://schemas.microsoft.com/office/spreadsheetml/2009/9/ac" r="366" ht="15.75" x14ac:dyDescent="0.25">
      <c r="A366" s="188"/>
      <c r="B366" s="189"/>
      <c r="C366" s="188"/>
      <c r="D366" s="188"/>
      <c r="E366" s="188"/>
      <c r="F366" s="188"/>
      <c r="G366" s="188"/>
      <c r="H366" s="188"/>
      <c r="I366" s="188"/>
      <c r="J366" s="188"/>
      <c r="K366" s="188"/>
      <c r="L366" s="188"/>
      <c r="M366" s="188"/>
      <c r="N366" s="188"/>
      <c r="O366" s="188"/>
      <c r="P366" s="188"/>
      <c r="Q366" s="188"/>
      <c r="R366" s="188"/>
      <c r="S366" s="188"/>
      <c r="T366" s="188"/>
      <c r="U366" s="188"/>
      <c r="V366" s="188"/>
      <c r="W366" s="188"/>
      <c r="X366" s="188"/>
      <c r="Y366" s="188"/>
      <c r="Z366" s="188"/>
      <c r="AA366" s="188"/>
    </row>
    <row xmlns:x14ac="http://schemas.microsoft.com/office/spreadsheetml/2009/9/ac" r="367" ht="15.75" x14ac:dyDescent="0.25">
      <c r="A367" s="188"/>
      <c r="B367" s="189"/>
      <c r="C367" s="188"/>
      <c r="D367" s="188"/>
      <c r="E367" s="188"/>
      <c r="F367" s="188"/>
      <c r="G367" s="188"/>
      <c r="H367" s="188"/>
      <c r="I367" s="188"/>
      <c r="J367" s="188"/>
      <c r="K367" s="188"/>
      <c r="L367" s="188"/>
      <c r="M367" s="188"/>
      <c r="N367" s="188"/>
      <c r="O367" s="188"/>
      <c r="P367" s="188"/>
      <c r="Q367" s="188"/>
      <c r="R367" s="188"/>
      <c r="S367" s="188"/>
      <c r="T367" s="188"/>
      <c r="U367" s="188"/>
      <c r="V367" s="188"/>
      <c r="W367" s="188"/>
      <c r="X367" s="188"/>
      <c r="Y367" s="188"/>
      <c r="Z367" s="188"/>
      <c r="AA367" s="188"/>
    </row>
    <row xmlns:x14ac="http://schemas.microsoft.com/office/spreadsheetml/2009/9/ac" r="368" ht="15.75" x14ac:dyDescent="0.25">
      <c r="A368" s="188"/>
      <c r="B368" s="189"/>
      <c r="C368" s="188"/>
      <c r="D368" s="188"/>
      <c r="E368" s="188"/>
      <c r="F368" s="188"/>
      <c r="G368" s="188"/>
      <c r="H368" s="188"/>
      <c r="I368" s="188"/>
      <c r="J368" s="188"/>
      <c r="K368" s="188"/>
      <c r="L368" s="188"/>
      <c r="M368" s="188"/>
      <c r="N368" s="188"/>
      <c r="O368" s="188"/>
      <c r="P368" s="188"/>
      <c r="Q368" s="188"/>
      <c r="R368" s="188"/>
      <c r="S368" s="188"/>
      <c r="T368" s="188"/>
      <c r="U368" s="188"/>
      <c r="V368" s="188"/>
      <c r="W368" s="188"/>
      <c r="X368" s="188"/>
      <c r="Y368" s="188"/>
      <c r="Z368" s="188"/>
      <c r="AA368" s="188"/>
    </row>
    <row xmlns:x14ac="http://schemas.microsoft.com/office/spreadsheetml/2009/9/ac" r="369" ht="15.75" x14ac:dyDescent="0.25">
      <c r="A369" s="188"/>
      <c r="B369" s="189"/>
      <c r="C369" s="188"/>
      <c r="D369" s="188"/>
      <c r="E369" s="188"/>
      <c r="F369" s="188"/>
      <c r="G369" s="188"/>
      <c r="H369" s="188"/>
      <c r="I369" s="188"/>
      <c r="J369" s="188"/>
      <c r="K369" s="188"/>
      <c r="L369" s="188"/>
      <c r="M369" s="188"/>
      <c r="N369" s="188"/>
      <c r="O369" s="188"/>
      <c r="P369" s="188"/>
      <c r="Q369" s="188"/>
      <c r="R369" s="188"/>
      <c r="S369" s="188"/>
      <c r="T369" s="188"/>
      <c r="U369" s="188"/>
      <c r="V369" s="188"/>
      <c r="W369" s="188"/>
      <c r="X369" s="188"/>
      <c r="Y369" s="188"/>
      <c r="Z369" s="188"/>
      <c r="AA369" s="188"/>
    </row>
    <row xmlns:x14ac="http://schemas.microsoft.com/office/spreadsheetml/2009/9/ac" r="370" ht="15.75" x14ac:dyDescent="0.25">
      <c r="A370" s="188"/>
      <c r="B370" s="189"/>
      <c r="C370" s="188"/>
      <c r="D370" s="188"/>
      <c r="E370" s="188"/>
      <c r="F370" s="188"/>
      <c r="G370" s="188"/>
      <c r="H370" s="188"/>
      <c r="I370" s="188"/>
      <c r="J370" s="188"/>
      <c r="K370" s="188"/>
      <c r="L370" s="188"/>
      <c r="M370" s="188"/>
      <c r="N370" s="188"/>
      <c r="O370" s="188"/>
      <c r="P370" s="188"/>
      <c r="Q370" s="188"/>
      <c r="R370" s="188"/>
      <c r="S370" s="188"/>
      <c r="T370" s="188"/>
      <c r="U370" s="188"/>
      <c r="V370" s="188"/>
      <c r="W370" s="188"/>
      <c r="X370" s="188"/>
      <c r="Y370" s="188"/>
      <c r="Z370" s="188"/>
      <c r="AA370" s="188"/>
    </row>
    <row xmlns:x14ac="http://schemas.microsoft.com/office/spreadsheetml/2009/9/ac" r="371" ht="15.75" x14ac:dyDescent="0.25">
      <c r="A371" s="188"/>
      <c r="B371" s="189"/>
      <c r="C371" s="188"/>
      <c r="D371" s="188"/>
      <c r="E371" s="188"/>
      <c r="F371" s="188"/>
      <c r="G371" s="188"/>
      <c r="H371" s="188"/>
      <c r="I371" s="188"/>
      <c r="J371" s="188"/>
      <c r="K371" s="188"/>
      <c r="L371" s="188"/>
      <c r="M371" s="188"/>
      <c r="N371" s="188"/>
      <c r="O371" s="188"/>
      <c r="P371" s="188"/>
      <c r="Q371" s="188"/>
      <c r="R371" s="188"/>
      <c r="S371" s="188"/>
      <c r="T371" s="188"/>
      <c r="U371" s="188"/>
      <c r="V371" s="188"/>
      <c r="W371" s="188"/>
      <c r="X371" s="188"/>
      <c r="Y371" s="188"/>
      <c r="Z371" s="188"/>
      <c r="AA371" s="188"/>
    </row>
    <row xmlns:x14ac="http://schemas.microsoft.com/office/spreadsheetml/2009/9/ac" r="372" ht="15.75" x14ac:dyDescent="0.25">
      <c r="A372" s="188"/>
      <c r="B372" s="189"/>
      <c r="C372" s="188"/>
      <c r="D372" s="188"/>
      <c r="E372" s="188"/>
      <c r="F372" s="188"/>
      <c r="G372" s="188"/>
      <c r="H372" s="188"/>
      <c r="I372" s="188"/>
      <c r="J372" s="188"/>
      <c r="K372" s="188"/>
      <c r="L372" s="188"/>
      <c r="M372" s="188"/>
      <c r="N372" s="188"/>
      <c r="O372" s="188"/>
      <c r="P372" s="188"/>
      <c r="Q372" s="188"/>
      <c r="R372" s="188"/>
      <c r="S372" s="188"/>
      <c r="T372" s="188"/>
      <c r="U372" s="188"/>
      <c r="V372" s="188"/>
      <c r="W372" s="188"/>
      <c r="X372" s="188"/>
      <c r="Y372" s="188"/>
      <c r="Z372" s="188"/>
      <c r="AA372" s="188"/>
    </row>
    <row xmlns:x14ac="http://schemas.microsoft.com/office/spreadsheetml/2009/9/ac" r="373" ht="15.75" x14ac:dyDescent="0.25">
      <c r="A373" s="188"/>
      <c r="B373" s="189"/>
      <c r="C373" s="188"/>
      <c r="D373" s="188"/>
      <c r="E373" s="188"/>
      <c r="F373" s="188"/>
      <c r="G373" s="188"/>
      <c r="H373" s="188"/>
      <c r="I373" s="188"/>
      <c r="J373" s="188"/>
      <c r="K373" s="188"/>
      <c r="L373" s="188"/>
      <c r="M373" s="188"/>
      <c r="N373" s="188"/>
      <c r="O373" s="188"/>
      <c r="P373" s="188"/>
      <c r="Q373" s="188"/>
      <c r="R373" s="188"/>
      <c r="S373" s="188"/>
      <c r="T373" s="188"/>
      <c r="U373" s="188"/>
      <c r="V373" s="188"/>
      <c r="W373" s="188"/>
      <c r="X373" s="188"/>
      <c r="Y373" s="188"/>
      <c r="Z373" s="188"/>
      <c r="AA373" s="188"/>
    </row>
    <row xmlns:x14ac="http://schemas.microsoft.com/office/spreadsheetml/2009/9/ac" r="374" ht="15.75" x14ac:dyDescent="0.25">
      <c r="A374" s="188"/>
      <c r="B374" s="189"/>
      <c r="C374" s="188"/>
      <c r="D374" s="188"/>
      <c r="E374" s="188"/>
      <c r="F374" s="188"/>
      <c r="G374" s="188"/>
      <c r="H374" s="188"/>
      <c r="I374" s="188"/>
      <c r="J374" s="188"/>
      <c r="K374" s="188"/>
      <c r="L374" s="188"/>
      <c r="M374" s="188"/>
      <c r="N374" s="188"/>
      <c r="O374" s="188"/>
      <c r="P374" s="188"/>
      <c r="Q374" s="188"/>
      <c r="R374" s="188"/>
      <c r="S374" s="188"/>
      <c r="T374" s="188"/>
      <c r="U374" s="188"/>
      <c r="V374" s="188"/>
      <c r="W374" s="188"/>
      <c r="X374" s="188"/>
      <c r="Y374" s="188"/>
      <c r="Z374" s="188"/>
      <c r="AA374" s="188"/>
    </row>
    <row xmlns:x14ac="http://schemas.microsoft.com/office/spreadsheetml/2009/9/ac" r="375" ht="15.75" x14ac:dyDescent="0.25">
      <c r="A375" s="188"/>
      <c r="B375" s="189"/>
      <c r="C375" s="188"/>
      <c r="D375" s="188"/>
      <c r="E375" s="188"/>
      <c r="F375" s="188"/>
      <c r="G375" s="188"/>
      <c r="H375" s="188"/>
      <c r="I375" s="188"/>
      <c r="J375" s="188"/>
      <c r="K375" s="188"/>
      <c r="L375" s="188"/>
      <c r="M375" s="188"/>
      <c r="N375" s="188"/>
      <c r="O375" s="188"/>
      <c r="P375" s="188"/>
      <c r="Q375" s="188"/>
      <c r="R375" s="188"/>
      <c r="S375" s="188"/>
      <c r="T375" s="188"/>
      <c r="U375" s="188"/>
      <c r="V375" s="188"/>
      <c r="W375" s="188"/>
      <c r="X375" s="188"/>
      <c r="Y375" s="188"/>
      <c r="Z375" s="188"/>
      <c r="AA375" s="188"/>
    </row>
    <row xmlns:x14ac="http://schemas.microsoft.com/office/spreadsheetml/2009/9/ac" r="376" ht="15.75" x14ac:dyDescent="0.25">
      <c r="A376" s="188"/>
      <c r="B376" s="189"/>
      <c r="C376" s="188"/>
      <c r="D376" s="188"/>
      <c r="E376" s="188"/>
      <c r="F376" s="188"/>
      <c r="G376" s="188"/>
      <c r="H376" s="188"/>
      <c r="I376" s="188"/>
      <c r="J376" s="188"/>
      <c r="K376" s="188"/>
      <c r="L376" s="188"/>
      <c r="M376" s="188"/>
      <c r="N376" s="188"/>
      <c r="O376" s="188"/>
      <c r="P376" s="188"/>
      <c r="Q376" s="188"/>
      <c r="R376" s="188"/>
      <c r="S376" s="188"/>
      <c r="T376" s="188"/>
      <c r="U376" s="188"/>
      <c r="V376" s="188"/>
      <c r="W376" s="188"/>
      <c r="X376" s="188"/>
      <c r="Y376" s="188"/>
      <c r="Z376" s="188"/>
      <c r="AA376" s="188"/>
    </row>
    <row xmlns:x14ac="http://schemas.microsoft.com/office/spreadsheetml/2009/9/ac" r="377" ht="15.75" x14ac:dyDescent="0.25">
      <c r="A377" s="188"/>
      <c r="B377" s="189"/>
      <c r="C377" s="188"/>
      <c r="D377" s="188"/>
      <c r="E377" s="188"/>
      <c r="F377" s="188"/>
      <c r="G377" s="188"/>
      <c r="H377" s="188"/>
      <c r="I377" s="188"/>
      <c r="J377" s="188"/>
      <c r="K377" s="188"/>
      <c r="L377" s="188"/>
      <c r="M377" s="188"/>
      <c r="N377" s="188"/>
      <c r="O377" s="188"/>
      <c r="P377" s="188"/>
      <c r="Q377" s="188"/>
      <c r="R377" s="188"/>
      <c r="S377" s="188"/>
      <c r="T377" s="188"/>
      <c r="U377" s="188"/>
      <c r="V377" s="188"/>
      <c r="W377" s="188"/>
      <c r="X377" s="188"/>
      <c r="Y377" s="188"/>
      <c r="Z377" s="188"/>
      <c r="AA377" s="188"/>
    </row>
    <row xmlns:x14ac="http://schemas.microsoft.com/office/spreadsheetml/2009/9/ac" r="378" ht="15.75" x14ac:dyDescent="0.25">
      <c r="A378" s="188"/>
      <c r="B378" s="189"/>
      <c r="C378" s="188"/>
      <c r="D378" s="188"/>
      <c r="E378" s="188"/>
      <c r="F378" s="188"/>
      <c r="G378" s="188"/>
      <c r="H378" s="188"/>
      <c r="I378" s="188"/>
      <c r="J378" s="188"/>
      <c r="K378" s="188"/>
      <c r="L378" s="188"/>
      <c r="M378" s="188"/>
      <c r="N378" s="188"/>
      <c r="O378" s="188"/>
      <c r="P378" s="188"/>
      <c r="Q378" s="188"/>
      <c r="R378" s="188"/>
      <c r="S378" s="188"/>
      <c r="T378" s="188"/>
      <c r="U378" s="188"/>
      <c r="V378" s="188"/>
      <c r="W378" s="188"/>
      <c r="X378" s="188"/>
      <c r="Y378" s="188"/>
      <c r="Z378" s="188"/>
      <c r="AA378" s="188"/>
    </row>
    <row xmlns:x14ac="http://schemas.microsoft.com/office/spreadsheetml/2009/9/ac" r="379" ht="15.75" x14ac:dyDescent="0.25">
      <c r="A379" s="188"/>
      <c r="B379" s="189"/>
      <c r="C379" s="188"/>
      <c r="D379" s="188"/>
      <c r="E379" s="188"/>
      <c r="F379" s="188"/>
      <c r="G379" s="188"/>
      <c r="H379" s="188"/>
      <c r="I379" s="188"/>
      <c r="J379" s="188"/>
      <c r="K379" s="188"/>
      <c r="L379" s="188"/>
      <c r="M379" s="188"/>
      <c r="N379" s="188"/>
      <c r="O379" s="188"/>
      <c r="P379" s="188"/>
      <c r="Q379" s="188"/>
      <c r="R379" s="188"/>
      <c r="S379" s="188"/>
      <c r="T379" s="188"/>
      <c r="U379" s="188"/>
      <c r="V379" s="188"/>
      <c r="W379" s="188"/>
      <c r="X379" s="188"/>
      <c r="Y379" s="188"/>
      <c r="Z379" s="188"/>
      <c r="AA379" s="188"/>
    </row>
    <row xmlns:x14ac="http://schemas.microsoft.com/office/spreadsheetml/2009/9/ac" r="380" ht="15.75" x14ac:dyDescent="0.25">
      <c r="A380" s="188"/>
      <c r="B380" s="189"/>
      <c r="C380" s="188"/>
      <c r="D380" s="188"/>
      <c r="E380" s="188"/>
      <c r="F380" s="188"/>
      <c r="G380" s="188"/>
      <c r="H380" s="188"/>
      <c r="I380" s="188"/>
      <c r="J380" s="188"/>
      <c r="K380" s="188"/>
      <c r="L380" s="188"/>
      <c r="M380" s="188"/>
      <c r="N380" s="188"/>
      <c r="O380" s="188"/>
      <c r="P380" s="188"/>
      <c r="Q380" s="188"/>
      <c r="R380" s="188"/>
      <c r="S380" s="188"/>
      <c r="T380" s="188"/>
      <c r="U380" s="188"/>
      <c r="V380" s="188"/>
      <c r="W380" s="188"/>
      <c r="X380" s="188"/>
      <c r="Y380" s="188"/>
      <c r="Z380" s="188"/>
      <c r="AA380" s="188"/>
    </row>
    <row xmlns:x14ac="http://schemas.microsoft.com/office/spreadsheetml/2009/9/ac" r="381" ht="15.75" x14ac:dyDescent="0.25">
      <c r="A381" s="188"/>
      <c r="B381" s="189"/>
      <c r="C381" s="188"/>
      <c r="D381" s="188"/>
      <c r="E381" s="188"/>
      <c r="F381" s="188"/>
      <c r="G381" s="188"/>
      <c r="H381" s="188"/>
      <c r="I381" s="188"/>
      <c r="J381" s="188"/>
      <c r="K381" s="188"/>
      <c r="L381" s="188"/>
      <c r="M381" s="188"/>
      <c r="N381" s="188"/>
      <c r="O381" s="188"/>
      <c r="P381" s="188"/>
      <c r="Q381" s="188"/>
      <c r="R381" s="188"/>
      <c r="S381" s="188"/>
      <c r="T381" s="188"/>
      <c r="U381" s="188"/>
      <c r="V381" s="188"/>
      <c r="W381" s="188"/>
      <c r="X381" s="188"/>
      <c r="Y381" s="188"/>
      <c r="Z381" s="188"/>
      <c r="AA381" s="188"/>
    </row>
    <row xmlns:x14ac="http://schemas.microsoft.com/office/spreadsheetml/2009/9/ac" r="382" ht="15.75" x14ac:dyDescent="0.25">
      <c r="A382" s="188"/>
      <c r="B382" s="189"/>
      <c r="C382" s="188"/>
      <c r="D382" s="188"/>
      <c r="E382" s="188"/>
      <c r="F382" s="188"/>
      <c r="G382" s="188"/>
      <c r="H382" s="188"/>
      <c r="I382" s="188"/>
      <c r="J382" s="188"/>
      <c r="K382" s="188"/>
      <c r="L382" s="188"/>
      <c r="M382" s="188"/>
      <c r="N382" s="188"/>
      <c r="O382" s="188"/>
      <c r="P382" s="188"/>
      <c r="Q382" s="188"/>
      <c r="R382" s="188"/>
      <c r="S382" s="188"/>
      <c r="T382" s="188"/>
      <c r="U382" s="188"/>
      <c r="V382" s="188"/>
      <c r="W382" s="188"/>
      <c r="X382" s="188"/>
      <c r="Y382" s="188"/>
      <c r="Z382" s="188"/>
      <c r="AA382" s="188"/>
    </row>
    <row xmlns:x14ac="http://schemas.microsoft.com/office/spreadsheetml/2009/9/ac" r="383" ht="15.75" x14ac:dyDescent="0.25">
      <c r="A383" s="188"/>
      <c r="B383" s="189"/>
      <c r="C383" s="188"/>
      <c r="D383" s="188"/>
      <c r="E383" s="188"/>
      <c r="F383" s="188"/>
      <c r="G383" s="188"/>
      <c r="H383" s="188"/>
      <c r="I383" s="188"/>
      <c r="J383" s="188"/>
      <c r="K383" s="188"/>
      <c r="L383" s="188"/>
      <c r="M383" s="188"/>
      <c r="N383" s="188"/>
      <c r="O383" s="188"/>
      <c r="P383" s="188"/>
      <c r="Q383" s="188"/>
      <c r="R383" s="188"/>
      <c r="S383" s="188"/>
      <c r="T383" s="188"/>
      <c r="U383" s="188"/>
      <c r="V383" s="188"/>
      <c r="W383" s="188"/>
      <c r="X383" s="188"/>
      <c r="Y383" s="188"/>
      <c r="Z383" s="188"/>
      <c r="AA383" s="188"/>
    </row>
    <row xmlns:x14ac="http://schemas.microsoft.com/office/spreadsheetml/2009/9/ac" r="384" ht="15.75" x14ac:dyDescent="0.25">
      <c r="A384" s="188"/>
      <c r="B384" s="189"/>
      <c r="C384" s="188"/>
      <c r="D384" s="188"/>
      <c r="E384" s="188"/>
      <c r="F384" s="188"/>
      <c r="G384" s="188"/>
      <c r="H384" s="188"/>
      <c r="I384" s="188"/>
      <c r="J384" s="188"/>
      <c r="K384" s="188"/>
      <c r="L384" s="188"/>
      <c r="M384" s="188"/>
      <c r="N384" s="188"/>
      <c r="O384" s="188"/>
      <c r="P384" s="188"/>
      <c r="Q384" s="188"/>
      <c r="R384" s="188"/>
      <c r="S384" s="188"/>
      <c r="T384" s="188"/>
      <c r="U384" s="188"/>
      <c r="V384" s="188"/>
      <c r="W384" s="188"/>
      <c r="X384" s="188"/>
      <c r="Y384" s="188"/>
      <c r="Z384" s="188"/>
      <c r="AA384" s="188"/>
    </row>
    <row xmlns:x14ac="http://schemas.microsoft.com/office/spreadsheetml/2009/9/ac" r="385" ht="15.75" x14ac:dyDescent="0.25">
      <c r="A385" s="188"/>
      <c r="B385" s="189"/>
      <c r="C385" s="188"/>
      <c r="D385" s="188"/>
      <c r="E385" s="188"/>
      <c r="F385" s="188"/>
      <c r="G385" s="188"/>
      <c r="H385" s="188"/>
      <c r="I385" s="188"/>
      <c r="J385" s="188"/>
      <c r="K385" s="188"/>
      <c r="L385" s="188"/>
      <c r="M385" s="188"/>
      <c r="N385" s="188"/>
      <c r="O385" s="188"/>
      <c r="P385" s="188"/>
      <c r="Q385" s="188"/>
      <c r="R385" s="188"/>
      <c r="S385" s="188"/>
      <c r="T385" s="188"/>
      <c r="U385" s="188"/>
      <c r="V385" s="188"/>
      <c r="W385" s="188"/>
      <c r="X385" s="188"/>
      <c r="Y385" s="188"/>
      <c r="Z385" s="188"/>
      <c r="AA385" s="188"/>
    </row>
    <row xmlns:x14ac="http://schemas.microsoft.com/office/spreadsheetml/2009/9/ac" r="386" ht="15.75" x14ac:dyDescent="0.25">
      <c r="A386" s="188"/>
      <c r="B386" s="189"/>
      <c r="C386" s="188"/>
      <c r="D386" s="188"/>
      <c r="E386" s="188"/>
      <c r="F386" s="188"/>
      <c r="G386" s="188"/>
      <c r="H386" s="188"/>
      <c r="I386" s="188"/>
      <c r="J386" s="188"/>
      <c r="K386" s="188"/>
      <c r="L386" s="188"/>
      <c r="M386" s="188"/>
      <c r="N386" s="188"/>
      <c r="O386" s="188"/>
      <c r="P386" s="188"/>
      <c r="Q386" s="188"/>
      <c r="R386" s="188"/>
      <c r="S386" s="188"/>
      <c r="T386" s="188"/>
      <c r="U386" s="188"/>
      <c r="V386" s="188"/>
      <c r="W386" s="188"/>
      <c r="X386" s="188"/>
      <c r="Y386" s="188"/>
      <c r="Z386" s="188"/>
      <c r="AA386" s="188"/>
    </row>
    <row xmlns:x14ac="http://schemas.microsoft.com/office/spreadsheetml/2009/9/ac" r="387" ht="15.75" x14ac:dyDescent="0.25">
      <c r="A387" s="188"/>
      <c r="B387" s="189"/>
      <c r="C387" s="188"/>
      <c r="D387" s="188"/>
      <c r="E387" s="188"/>
      <c r="F387" s="188"/>
      <c r="G387" s="188"/>
      <c r="H387" s="188"/>
      <c r="I387" s="188"/>
      <c r="J387" s="188"/>
      <c r="K387" s="188"/>
      <c r="L387" s="188"/>
      <c r="M387" s="188"/>
      <c r="N387" s="188"/>
      <c r="O387" s="188"/>
      <c r="P387" s="188"/>
      <c r="Q387" s="188"/>
      <c r="R387" s="188"/>
      <c r="S387" s="188"/>
      <c r="T387" s="188"/>
      <c r="U387" s="188"/>
      <c r="V387" s="188"/>
      <c r="W387" s="188"/>
      <c r="X387" s="188"/>
      <c r="Y387" s="188"/>
      <c r="Z387" s="188"/>
      <c r="AA387" s="188"/>
    </row>
    <row xmlns:x14ac="http://schemas.microsoft.com/office/spreadsheetml/2009/9/ac" r="388" ht="15.75" x14ac:dyDescent="0.25">
      <c r="A388" s="188"/>
      <c r="B388" s="189"/>
      <c r="C388" s="188"/>
      <c r="D388" s="188"/>
      <c r="E388" s="188"/>
      <c r="F388" s="188"/>
      <c r="G388" s="188"/>
      <c r="H388" s="188"/>
      <c r="I388" s="188"/>
      <c r="J388" s="188"/>
      <c r="K388" s="188"/>
      <c r="L388" s="188"/>
      <c r="M388" s="188"/>
      <c r="N388" s="188"/>
      <c r="O388" s="188"/>
      <c r="P388" s="188"/>
      <c r="Q388" s="188"/>
      <c r="R388" s="188"/>
      <c r="S388" s="188"/>
      <c r="T388" s="188"/>
      <c r="U388" s="188"/>
      <c r="V388" s="188"/>
      <c r="W388" s="188"/>
      <c r="X388" s="188"/>
      <c r="Y388" s="188"/>
      <c r="Z388" s="188"/>
      <c r="AA388" s="188"/>
    </row>
    <row xmlns:x14ac="http://schemas.microsoft.com/office/spreadsheetml/2009/9/ac" r="389" ht="15.75" x14ac:dyDescent="0.25">
      <c r="A389" s="188"/>
      <c r="B389" s="189"/>
      <c r="C389" s="188"/>
      <c r="D389" s="188"/>
      <c r="E389" s="188"/>
      <c r="F389" s="188"/>
      <c r="G389" s="188"/>
      <c r="H389" s="188"/>
      <c r="I389" s="188"/>
      <c r="J389" s="188"/>
      <c r="K389" s="188"/>
      <c r="L389" s="188"/>
      <c r="M389" s="188"/>
      <c r="N389" s="188"/>
      <c r="O389" s="188"/>
      <c r="P389" s="188"/>
      <c r="Q389" s="188"/>
      <c r="R389" s="188"/>
      <c r="S389" s="188"/>
      <c r="T389" s="188"/>
      <c r="U389" s="188"/>
      <c r="V389" s="188"/>
      <c r="W389" s="188"/>
      <c r="X389" s="188"/>
      <c r="Y389" s="188"/>
      <c r="Z389" s="188"/>
      <c r="AA389" s="188"/>
    </row>
    <row xmlns:x14ac="http://schemas.microsoft.com/office/spreadsheetml/2009/9/ac" r="390" ht="15.75" x14ac:dyDescent="0.25">
      <c r="A390" s="188"/>
      <c r="B390" s="189"/>
      <c r="C390" s="188"/>
      <c r="D390" s="188"/>
      <c r="E390" s="188"/>
      <c r="F390" s="188"/>
      <c r="G390" s="188"/>
      <c r="H390" s="188"/>
      <c r="I390" s="188"/>
      <c r="J390" s="188"/>
      <c r="K390" s="188"/>
      <c r="L390" s="188"/>
      <c r="M390" s="188"/>
      <c r="N390" s="188"/>
      <c r="O390" s="188"/>
      <c r="P390" s="188"/>
      <c r="Q390" s="188"/>
      <c r="R390" s="188"/>
      <c r="S390" s="188"/>
      <c r="T390" s="188"/>
      <c r="U390" s="188"/>
      <c r="V390" s="188"/>
      <c r="W390" s="188"/>
      <c r="X390" s="188"/>
      <c r="Y390" s="188"/>
      <c r="Z390" s="188"/>
      <c r="AA390" s="188"/>
    </row>
    <row xmlns:x14ac="http://schemas.microsoft.com/office/spreadsheetml/2009/9/ac" r="391" ht="15.75" x14ac:dyDescent="0.25">
      <c r="A391" s="188"/>
      <c r="B391" s="189"/>
      <c r="C391" s="188"/>
      <c r="D391" s="188"/>
      <c r="E391" s="188"/>
      <c r="F391" s="188"/>
      <c r="G391" s="188"/>
      <c r="H391" s="188"/>
      <c r="I391" s="188"/>
      <c r="J391" s="188"/>
      <c r="K391" s="188"/>
      <c r="L391" s="188"/>
      <c r="M391" s="188"/>
      <c r="N391" s="188"/>
      <c r="O391" s="188"/>
      <c r="P391" s="188"/>
      <c r="Q391" s="188"/>
      <c r="R391" s="188"/>
      <c r="S391" s="188"/>
      <c r="T391" s="188"/>
      <c r="U391" s="188"/>
      <c r="V391" s="188"/>
      <c r="W391" s="188"/>
      <c r="X391" s="188"/>
      <c r="Y391" s="188"/>
      <c r="Z391" s="188"/>
      <c r="AA391" s="188"/>
    </row>
    <row xmlns:x14ac="http://schemas.microsoft.com/office/spreadsheetml/2009/9/ac" r="392" ht="15.75" x14ac:dyDescent="0.25">
      <c r="A392" s="188"/>
      <c r="B392" s="189"/>
      <c r="C392" s="188"/>
      <c r="D392" s="188"/>
      <c r="E392" s="188"/>
      <c r="F392" s="188"/>
      <c r="G392" s="188"/>
      <c r="H392" s="188"/>
      <c r="I392" s="188"/>
      <c r="J392" s="188"/>
      <c r="K392" s="188"/>
      <c r="L392" s="188"/>
      <c r="M392" s="188"/>
      <c r="N392" s="188"/>
      <c r="O392" s="188"/>
      <c r="P392" s="188"/>
      <c r="Q392" s="188"/>
      <c r="R392" s="188"/>
      <c r="S392" s="188"/>
      <c r="T392" s="188"/>
      <c r="U392" s="188"/>
      <c r="V392" s="188"/>
      <c r="W392" s="188"/>
      <c r="X392" s="188"/>
      <c r="Y392" s="188"/>
      <c r="Z392" s="188"/>
      <c r="AA392" s="188"/>
    </row>
    <row xmlns:x14ac="http://schemas.microsoft.com/office/spreadsheetml/2009/9/ac" r="393" ht="15.75" x14ac:dyDescent="0.25">
      <c r="A393" s="188"/>
      <c r="B393" s="189"/>
      <c r="C393" s="188"/>
      <c r="D393" s="188"/>
      <c r="E393" s="188"/>
      <c r="F393" s="188"/>
      <c r="G393" s="188"/>
      <c r="H393" s="188"/>
      <c r="I393" s="188"/>
      <c r="J393" s="188"/>
      <c r="K393" s="188"/>
      <c r="L393" s="188"/>
      <c r="M393" s="188"/>
      <c r="N393" s="188"/>
      <c r="O393" s="188"/>
      <c r="P393" s="188"/>
      <c r="Q393" s="188"/>
      <c r="R393" s="188"/>
      <c r="S393" s="188"/>
      <c r="T393" s="188"/>
      <c r="U393" s="188"/>
      <c r="V393" s="188"/>
      <c r="W393" s="188"/>
      <c r="X393" s="188"/>
      <c r="Y393" s="188"/>
      <c r="Z393" s="188"/>
      <c r="AA393" s="188"/>
    </row>
    <row xmlns:x14ac="http://schemas.microsoft.com/office/spreadsheetml/2009/9/ac" r="394" ht="15.75" x14ac:dyDescent="0.25">
      <c r="A394" s="188"/>
      <c r="B394" s="189"/>
      <c r="C394" s="188"/>
      <c r="D394" s="188"/>
      <c r="E394" s="188"/>
      <c r="F394" s="188"/>
      <c r="G394" s="188"/>
      <c r="H394" s="188"/>
      <c r="I394" s="188"/>
      <c r="J394" s="188"/>
      <c r="K394" s="188"/>
      <c r="L394" s="188"/>
      <c r="M394" s="188"/>
      <c r="N394" s="188"/>
      <c r="O394" s="188"/>
      <c r="P394" s="188"/>
      <c r="Q394" s="188"/>
      <c r="R394" s="188"/>
      <c r="S394" s="188"/>
      <c r="T394" s="188"/>
      <c r="U394" s="188"/>
      <c r="V394" s="188"/>
      <c r="W394" s="188"/>
      <c r="X394" s="188"/>
      <c r="Y394" s="188"/>
      <c r="Z394" s="188"/>
      <c r="AA394" s="188"/>
    </row>
    <row xmlns:x14ac="http://schemas.microsoft.com/office/spreadsheetml/2009/9/ac" r="395" ht="15.75" x14ac:dyDescent="0.25">
      <c r="A395" s="188"/>
      <c r="B395" s="189"/>
      <c r="C395" s="188"/>
      <c r="D395" s="188"/>
      <c r="E395" s="188"/>
      <c r="F395" s="188"/>
      <c r="G395" s="188"/>
      <c r="H395" s="188"/>
      <c r="I395" s="188"/>
      <c r="J395" s="188"/>
      <c r="K395" s="188"/>
      <c r="L395" s="188"/>
      <c r="M395" s="188"/>
      <c r="N395" s="188"/>
      <c r="O395" s="188"/>
      <c r="P395" s="188"/>
      <c r="Q395" s="188"/>
      <c r="R395" s="188"/>
      <c r="S395" s="188"/>
      <c r="T395" s="188"/>
      <c r="U395" s="188"/>
      <c r="V395" s="188"/>
      <c r="W395" s="188"/>
      <c r="X395" s="188"/>
      <c r="Y395" s="188"/>
      <c r="Z395" s="188"/>
      <c r="AA395" s="188"/>
    </row>
    <row xmlns:x14ac="http://schemas.microsoft.com/office/spreadsheetml/2009/9/ac" r="396" ht="15.75" x14ac:dyDescent="0.25">
      <c r="A396" s="188"/>
      <c r="B396" s="189"/>
      <c r="C396" s="188"/>
      <c r="D396" s="188"/>
      <c r="E396" s="188"/>
      <c r="F396" s="188"/>
      <c r="G396" s="188"/>
      <c r="H396" s="188"/>
      <c r="I396" s="188"/>
      <c r="J396" s="188"/>
      <c r="K396" s="188"/>
      <c r="L396" s="188"/>
      <c r="M396" s="188"/>
      <c r="N396" s="188"/>
      <c r="O396" s="188"/>
      <c r="P396" s="188"/>
      <c r="Q396" s="188"/>
      <c r="R396" s="188"/>
      <c r="S396" s="188"/>
      <c r="T396" s="188"/>
      <c r="U396" s="188"/>
      <c r="V396" s="188"/>
      <c r="W396" s="188"/>
      <c r="X396" s="188"/>
      <c r="Y396" s="188"/>
      <c r="Z396" s="188"/>
      <c r="AA396" s="188"/>
    </row>
    <row xmlns:x14ac="http://schemas.microsoft.com/office/spreadsheetml/2009/9/ac" r="397" ht="15.75" x14ac:dyDescent="0.25">
      <c r="A397" s="188"/>
      <c r="B397" s="189"/>
      <c r="C397" s="188"/>
      <c r="D397" s="188"/>
      <c r="E397" s="188"/>
      <c r="F397" s="188"/>
      <c r="G397" s="188"/>
      <c r="H397" s="188"/>
      <c r="I397" s="188"/>
      <c r="J397" s="188"/>
      <c r="K397" s="188"/>
      <c r="L397" s="188"/>
      <c r="M397" s="188"/>
      <c r="N397" s="188"/>
      <c r="O397" s="188"/>
      <c r="P397" s="188"/>
      <c r="Q397" s="188"/>
      <c r="R397" s="188"/>
      <c r="S397" s="188"/>
      <c r="T397" s="188"/>
      <c r="U397" s="188"/>
      <c r="V397" s="188"/>
      <c r="W397" s="188"/>
      <c r="X397" s="188"/>
      <c r="Y397" s="188"/>
      <c r="Z397" s="188"/>
      <c r="AA397" s="188"/>
    </row>
    <row xmlns:x14ac="http://schemas.microsoft.com/office/spreadsheetml/2009/9/ac" r="398" ht="15.75" x14ac:dyDescent="0.25">
      <c r="A398" s="188"/>
      <c r="B398" s="189"/>
      <c r="C398" s="188"/>
      <c r="D398" s="188"/>
      <c r="E398" s="188"/>
      <c r="F398" s="188"/>
      <c r="G398" s="188"/>
      <c r="H398" s="188"/>
      <c r="I398" s="188"/>
      <c r="J398" s="188"/>
      <c r="K398" s="188"/>
      <c r="L398" s="188"/>
      <c r="M398" s="188"/>
      <c r="N398" s="188"/>
      <c r="O398" s="188"/>
      <c r="P398" s="188"/>
      <c r="Q398" s="188"/>
      <c r="R398" s="188"/>
      <c r="S398" s="188"/>
      <c r="T398" s="188"/>
      <c r="U398" s="188"/>
      <c r="V398" s="188"/>
      <c r="W398" s="188"/>
      <c r="X398" s="188"/>
      <c r="Y398" s="188"/>
      <c r="Z398" s="188"/>
      <c r="AA398" s="188"/>
    </row>
    <row xmlns:x14ac="http://schemas.microsoft.com/office/spreadsheetml/2009/9/ac" r="399" ht="15.75" x14ac:dyDescent="0.25">
      <c r="A399" s="188"/>
      <c r="B399" s="189"/>
      <c r="C399" s="188"/>
      <c r="D399" s="188"/>
      <c r="E399" s="188"/>
      <c r="F399" s="188"/>
      <c r="G399" s="188"/>
      <c r="H399" s="188"/>
      <c r="I399" s="188"/>
      <c r="J399" s="188"/>
      <c r="K399" s="188"/>
      <c r="L399" s="188"/>
      <c r="M399" s="188"/>
      <c r="N399" s="188"/>
      <c r="O399" s="188"/>
      <c r="P399" s="188"/>
      <c r="Q399" s="188"/>
      <c r="R399" s="188"/>
      <c r="S399" s="188"/>
      <c r="T399" s="188"/>
      <c r="U399" s="188"/>
      <c r="V399" s="188"/>
      <c r="W399" s="188"/>
      <c r="X399" s="188"/>
      <c r="Y399" s="188"/>
      <c r="Z399" s="188"/>
      <c r="AA399" s="188"/>
    </row>
    <row xmlns:x14ac="http://schemas.microsoft.com/office/spreadsheetml/2009/9/ac" r="400" ht="15.75" x14ac:dyDescent="0.25">
      <c r="A400" s="188"/>
      <c r="B400" s="189"/>
      <c r="C400" s="188"/>
      <c r="D400" s="188"/>
      <c r="E400" s="188"/>
      <c r="F400" s="188"/>
      <c r="G400" s="188"/>
      <c r="H400" s="188"/>
      <c r="I400" s="188"/>
      <c r="J400" s="188"/>
      <c r="K400" s="188"/>
      <c r="L400" s="188"/>
      <c r="M400" s="188"/>
      <c r="N400" s="188"/>
      <c r="O400" s="188"/>
      <c r="P400" s="188"/>
      <c r="Q400" s="188"/>
      <c r="R400" s="188"/>
      <c r="S400" s="188"/>
      <c r="T400" s="188"/>
      <c r="U400" s="188"/>
      <c r="V400" s="188"/>
      <c r="W400" s="188"/>
      <c r="X400" s="188"/>
      <c r="Y400" s="188"/>
      <c r="Z400" s="188"/>
      <c r="AA400" s="188"/>
    </row>
    <row xmlns:x14ac="http://schemas.microsoft.com/office/spreadsheetml/2009/9/ac" r="401" ht="15.75" x14ac:dyDescent="0.25">
      <c r="A401" s="188"/>
      <c r="B401" s="189"/>
      <c r="C401" s="188"/>
      <c r="D401" s="188"/>
      <c r="E401" s="188"/>
      <c r="F401" s="188"/>
      <c r="G401" s="188"/>
      <c r="H401" s="188"/>
      <c r="I401" s="188"/>
      <c r="J401" s="188"/>
      <c r="K401" s="188"/>
      <c r="L401" s="188"/>
      <c r="M401" s="188"/>
      <c r="N401" s="188"/>
      <c r="O401" s="188"/>
      <c r="P401" s="188"/>
      <c r="Q401" s="188"/>
      <c r="R401" s="188"/>
      <c r="S401" s="188"/>
      <c r="T401" s="188"/>
      <c r="U401" s="188"/>
      <c r="V401" s="188"/>
      <c r="W401" s="188"/>
      <c r="X401" s="188"/>
      <c r="Y401" s="188"/>
      <c r="Z401" s="188"/>
      <c r="AA401" s="188"/>
    </row>
    <row xmlns:x14ac="http://schemas.microsoft.com/office/spreadsheetml/2009/9/ac" r="402" ht="15.75" x14ac:dyDescent="0.25">
      <c r="A402" s="188"/>
      <c r="B402" s="189"/>
      <c r="C402" s="188"/>
      <c r="D402" s="188"/>
      <c r="E402" s="188"/>
      <c r="F402" s="188"/>
      <c r="G402" s="188"/>
      <c r="H402" s="188"/>
      <c r="I402" s="188"/>
      <c r="J402" s="188"/>
      <c r="K402" s="188"/>
      <c r="L402" s="188"/>
      <c r="M402" s="188"/>
      <c r="N402" s="188"/>
      <c r="O402" s="188"/>
      <c r="P402" s="188"/>
      <c r="Q402" s="188"/>
      <c r="R402" s="188"/>
      <c r="S402" s="188"/>
      <c r="T402" s="188"/>
      <c r="U402" s="188"/>
      <c r="V402" s="188"/>
      <c r="W402" s="188"/>
      <c r="X402" s="188"/>
      <c r="Y402" s="188"/>
      <c r="Z402" s="188"/>
      <c r="AA402" s="188"/>
    </row>
    <row xmlns:x14ac="http://schemas.microsoft.com/office/spreadsheetml/2009/9/ac" r="403" ht="15.75" x14ac:dyDescent="0.25">
      <c r="A403" s="188"/>
      <c r="B403" s="189"/>
      <c r="C403" s="188"/>
      <c r="D403" s="188"/>
      <c r="E403" s="188"/>
      <c r="F403" s="188"/>
      <c r="G403" s="188"/>
      <c r="H403" s="188"/>
      <c r="I403" s="188"/>
      <c r="J403" s="188"/>
      <c r="K403" s="188"/>
      <c r="L403" s="188"/>
      <c r="M403" s="188"/>
      <c r="N403" s="188"/>
      <c r="O403" s="188"/>
      <c r="P403" s="188"/>
      <c r="Q403" s="188"/>
      <c r="R403" s="188"/>
      <c r="S403" s="188"/>
      <c r="T403" s="188"/>
      <c r="U403" s="188"/>
      <c r="V403" s="188"/>
      <c r="W403" s="188"/>
      <c r="X403" s="188"/>
      <c r="Y403" s="188"/>
      <c r="Z403" s="188"/>
      <c r="AA403" s="188"/>
    </row>
    <row xmlns:x14ac="http://schemas.microsoft.com/office/spreadsheetml/2009/9/ac" r="404" ht="15.75" x14ac:dyDescent="0.25">
      <c r="A404" s="188"/>
      <c r="B404" s="189"/>
      <c r="C404" s="188"/>
      <c r="D404" s="188"/>
      <c r="E404" s="188"/>
      <c r="F404" s="188"/>
      <c r="G404" s="188"/>
      <c r="H404" s="188"/>
      <c r="I404" s="188"/>
      <c r="J404" s="188"/>
      <c r="K404" s="188"/>
      <c r="L404" s="188"/>
      <c r="M404" s="188"/>
      <c r="N404" s="188"/>
      <c r="O404" s="188"/>
      <c r="P404" s="188"/>
      <c r="Q404" s="188"/>
      <c r="R404" s="188"/>
      <c r="S404" s="188"/>
      <c r="T404" s="188"/>
      <c r="U404" s="188"/>
      <c r="V404" s="188"/>
      <c r="W404" s="188"/>
      <c r="X404" s="188"/>
      <c r="Y404" s="188"/>
      <c r="Z404" s="188"/>
      <c r="AA404" s="188"/>
    </row>
    <row xmlns:x14ac="http://schemas.microsoft.com/office/spreadsheetml/2009/9/ac" r="405" ht="15.75" x14ac:dyDescent="0.25">
      <c r="A405" s="188"/>
      <c r="B405" s="189"/>
      <c r="C405" s="188"/>
      <c r="D405" s="188"/>
      <c r="E405" s="188"/>
      <c r="F405" s="188"/>
      <c r="G405" s="188"/>
      <c r="H405" s="188"/>
      <c r="I405" s="188"/>
      <c r="J405" s="188"/>
      <c r="K405" s="188"/>
      <c r="L405" s="188"/>
      <c r="M405" s="188"/>
      <c r="N405" s="188"/>
      <c r="O405" s="188"/>
      <c r="P405" s="188"/>
      <c r="Q405" s="188"/>
      <c r="R405" s="188"/>
      <c r="S405" s="188"/>
      <c r="T405" s="188"/>
      <c r="U405" s="188"/>
      <c r="V405" s="188"/>
      <c r="W405" s="188"/>
      <c r="X405" s="188"/>
      <c r="Y405" s="188"/>
      <c r="Z405" s="188"/>
      <c r="AA405" s="188"/>
    </row>
    <row xmlns:x14ac="http://schemas.microsoft.com/office/spreadsheetml/2009/9/ac" r="406" ht="15.75" x14ac:dyDescent="0.25">
      <c r="A406" s="188"/>
      <c r="B406" s="189"/>
      <c r="C406" s="188"/>
      <c r="D406" s="188"/>
      <c r="E406" s="188"/>
      <c r="F406" s="188"/>
      <c r="G406" s="188"/>
      <c r="H406" s="188"/>
      <c r="I406" s="188"/>
      <c r="J406" s="188"/>
      <c r="K406" s="188"/>
      <c r="L406" s="188"/>
      <c r="M406" s="188"/>
      <c r="N406" s="188"/>
      <c r="O406" s="188"/>
      <c r="P406" s="188"/>
      <c r="Q406" s="188"/>
      <c r="R406" s="188"/>
      <c r="S406" s="188"/>
      <c r="T406" s="188"/>
      <c r="U406" s="188"/>
      <c r="V406" s="188"/>
      <c r="W406" s="188"/>
      <c r="X406" s="188"/>
      <c r="Y406" s="188"/>
      <c r="Z406" s="188"/>
      <c r="AA406" s="188"/>
    </row>
    <row xmlns:x14ac="http://schemas.microsoft.com/office/spreadsheetml/2009/9/ac" r="407" ht="15.75" x14ac:dyDescent="0.25">
      <c r="A407" s="188"/>
      <c r="B407" s="189"/>
      <c r="C407" s="188"/>
      <c r="D407" s="188"/>
      <c r="E407" s="188"/>
      <c r="F407" s="188"/>
      <c r="G407" s="188"/>
      <c r="H407" s="188"/>
      <c r="I407" s="188"/>
      <c r="J407" s="188"/>
      <c r="K407" s="188"/>
      <c r="L407" s="188"/>
      <c r="M407" s="188"/>
      <c r="N407" s="188"/>
      <c r="O407" s="188"/>
      <c r="P407" s="188"/>
      <c r="Q407" s="188"/>
      <c r="R407" s="188"/>
      <c r="S407" s="188"/>
      <c r="T407" s="188"/>
      <c r="U407" s="188"/>
      <c r="V407" s="188"/>
      <c r="W407" s="188"/>
      <c r="X407" s="188"/>
      <c r="Y407" s="188"/>
      <c r="Z407" s="188"/>
      <c r="AA407" s="188"/>
    </row>
    <row xmlns:x14ac="http://schemas.microsoft.com/office/spreadsheetml/2009/9/ac" r="408" ht="15.75" x14ac:dyDescent="0.25">
      <c r="A408" s="188"/>
      <c r="B408" s="189"/>
      <c r="C408" s="188"/>
      <c r="D408" s="188"/>
      <c r="E408" s="188"/>
      <c r="F408" s="188"/>
      <c r="G408" s="188"/>
      <c r="H408" s="188"/>
      <c r="I408" s="188"/>
      <c r="J408" s="188"/>
      <c r="K408" s="188"/>
      <c r="L408" s="188"/>
      <c r="M408" s="188"/>
      <c r="N408" s="188"/>
      <c r="O408" s="188"/>
      <c r="P408" s="188"/>
      <c r="Q408" s="188"/>
      <c r="R408" s="188"/>
      <c r="S408" s="188"/>
      <c r="T408" s="188"/>
      <c r="U408" s="188"/>
      <c r="V408" s="188"/>
      <c r="W408" s="188"/>
      <c r="X408" s="188"/>
      <c r="Y408" s="188"/>
      <c r="Z408" s="188"/>
      <c r="AA408" s="188"/>
    </row>
    <row xmlns:x14ac="http://schemas.microsoft.com/office/spreadsheetml/2009/9/ac" r="409" ht="15.75" x14ac:dyDescent="0.25">
      <c r="A409" s="188"/>
      <c r="B409" s="189"/>
      <c r="C409" s="188"/>
      <c r="D409" s="188"/>
      <c r="E409" s="188"/>
      <c r="F409" s="188"/>
      <c r="G409" s="188"/>
      <c r="H409" s="188"/>
      <c r="I409" s="188"/>
      <c r="J409" s="188"/>
      <c r="K409" s="188"/>
      <c r="L409" s="188"/>
      <c r="M409" s="188"/>
      <c r="N409" s="188"/>
      <c r="O409" s="188"/>
      <c r="P409" s="188"/>
      <c r="Q409" s="188"/>
      <c r="R409" s="188"/>
      <c r="S409" s="188"/>
      <c r="T409" s="188"/>
      <c r="U409" s="188"/>
      <c r="V409" s="188"/>
      <c r="W409" s="188"/>
      <c r="X409" s="188"/>
      <c r="Y409" s="188"/>
      <c r="Z409" s="188"/>
      <c r="AA409" s="188"/>
    </row>
    <row xmlns:x14ac="http://schemas.microsoft.com/office/spreadsheetml/2009/9/ac" r="410" ht="15.75" x14ac:dyDescent="0.25">
      <c r="A410" s="188"/>
      <c r="B410" s="189"/>
      <c r="C410" s="188"/>
      <c r="D410" s="188"/>
      <c r="E410" s="188"/>
      <c r="F410" s="188"/>
      <c r="G410" s="188"/>
      <c r="H410" s="188"/>
      <c r="I410" s="188"/>
      <c r="J410" s="188"/>
      <c r="K410" s="188"/>
      <c r="L410" s="188"/>
      <c r="M410" s="188"/>
      <c r="N410" s="188"/>
      <c r="O410" s="188"/>
      <c r="P410" s="188"/>
      <c r="Q410" s="188"/>
      <c r="R410" s="188"/>
      <c r="S410" s="188"/>
      <c r="T410" s="188"/>
      <c r="U410" s="188"/>
      <c r="V410" s="188"/>
      <c r="W410" s="188"/>
      <c r="X410" s="188"/>
      <c r="Y410" s="188"/>
      <c r="Z410" s="188"/>
      <c r="AA410" s="188"/>
    </row>
    <row xmlns:x14ac="http://schemas.microsoft.com/office/spreadsheetml/2009/9/ac" r="411" ht="15.75" x14ac:dyDescent="0.25">
      <c r="A411" s="188"/>
      <c r="B411" s="189"/>
      <c r="C411" s="188"/>
      <c r="D411" s="188"/>
      <c r="E411" s="188"/>
      <c r="F411" s="188"/>
      <c r="G411" s="188"/>
      <c r="H411" s="188"/>
      <c r="I411" s="188"/>
      <c r="J411" s="188"/>
      <c r="K411" s="188"/>
      <c r="L411" s="188"/>
      <c r="M411" s="188"/>
      <c r="N411" s="188"/>
      <c r="O411" s="188"/>
      <c r="P411" s="188"/>
      <c r="Q411" s="188"/>
      <c r="R411" s="188"/>
      <c r="S411" s="188"/>
      <c r="T411" s="188"/>
      <c r="U411" s="188"/>
      <c r="V411" s="188"/>
      <c r="W411" s="188"/>
      <c r="X411" s="188"/>
      <c r="Y411" s="188"/>
      <c r="Z411" s="188"/>
      <c r="AA411" s="188"/>
    </row>
    <row xmlns:x14ac="http://schemas.microsoft.com/office/spreadsheetml/2009/9/ac" r="412" ht="15.75" x14ac:dyDescent="0.25">
      <c r="A412" s="188"/>
      <c r="B412" s="189"/>
      <c r="C412" s="188"/>
      <c r="D412" s="188"/>
      <c r="E412" s="188"/>
      <c r="F412" s="188"/>
      <c r="G412" s="188"/>
      <c r="H412" s="188"/>
      <c r="I412" s="188"/>
      <c r="J412" s="188"/>
      <c r="K412" s="188"/>
      <c r="L412" s="188"/>
      <c r="M412" s="188"/>
      <c r="N412" s="188"/>
      <c r="O412" s="188"/>
      <c r="P412" s="188"/>
      <c r="Q412" s="188"/>
      <c r="R412" s="188"/>
      <c r="S412" s="188"/>
      <c r="T412" s="188"/>
      <c r="U412" s="188"/>
      <c r="V412" s="188"/>
      <c r="W412" s="188"/>
      <c r="X412" s="188"/>
      <c r="Y412" s="188"/>
      <c r="Z412" s="188"/>
      <c r="AA412" s="188"/>
    </row>
    <row xmlns:x14ac="http://schemas.microsoft.com/office/spreadsheetml/2009/9/ac" r="413" ht="15.75" x14ac:dyDescent="0.25">
      <c r="A413" s="188"/>
      <c r="B413" s="189"/>
      <c r="C413" s="188"/>
      <c r="D413" s="188"/>
      <c r="E413" s="188"/>
      <c r="F413" s="188"/>
      <c r="G413" s="188"/>
      <c r="H413" s="188"/>
      <c r="I413" s="188"/>
      <c r="J413" s="188"/>
      <c r="K413" s="188"/>
      <c r="L413" s="188"/>
      <c r="M413" s="188"/>
      <c r="N413" s="188"/>
      <c r="O413" s="188"/>
      <c r="P413" s="188"/>
      <c r="Q413" s="188"/>
      <c r="R413" s="188"/>
      <c r="S413" s="188"/>
      <c r="T413" s="188"/>
      <c r="U413" s="188"/>
      <c r="V413" s="188"/>
      <c r="W413" s="188"/>
      <c r="X413" s="188"/>
      <c r="Y413" s="188"/>
      <c r="Z413" s="188"/>
      <c r="AA413" s="188"/>
    </row>
    <row xmlns:x14ac="http://schemas.microsoft.com/office/spreadsheetml/2009/9/ac" r="414" ht="15.75" x14ac:dyDescent="0.25">
      <c r="A414" s="188"/>
      <c r="B414" s="189"/>
      <c r="C414" s="188"/>
      <c r="D414" s="188"/>
      <c r="E414" s="188"/>
      <c r="F414" s="188"/>
      <c r="G414" s="188"/>
      <c r="H414" s="188"/>
      <c r="I414" s="188"/>
      <c r="J414" s="188"/>
      <c r="K414" s="188"/>
      <c r="L414" s="188"/>
      <c r="M414" s="188"/>
      <c r="N414" s="188"/>
      <c r="O414" s="188"/>
      <c r="P414" s="188"/>
      <c r="Q414" s="188"/>
      <c r="R414" s="188"/>
      <c r="S414" s="188"/>
      <c r="T414" s="188"/>
      <c r="U414" s="188"/>
      <c r="V414" s="188"/>
      <c r="W414" s="188"/>
      <c r="X414" s="188"/>
      <c r="Y414" s="188"/>
      <c r="Z414" s="188"/>
      <c r="AA414" s="188"/>
    </row>
    <row xmlns:x14ac="http://schemas.microsoft.com/office/spreadsheetml/2009/9/ac" r="415" ht="15.75" x14ac:dyDescent="0.25">
      <c r="A415" s="188"/>
      <c r="B415" s="189"/>
      <c r="C415" s="188"/>
      <c r="D415" s="188"/>
      <c r="E415" s="188"/>
      <c r="F415" s="188"/>
      <c r="G415" s="188"/>
      <c r="H415" s="188"/>
      <c r="I415" s="188"/>
      <c r="J415" s="188"/>
      <c r="K415" s="188"/>
      <c r="L415" s="188"/>
      <c r="M415" s="188"/>
      <c r="N415" s="188"/>
      <c r="O415" s="188"/>
      <c r="P415" s="188"/>
      <c r="Q415" s="188"/>
      <c r="R415" s="188"/>
      <c r="S415" s="188"/>
      <c r="T415" s="188"/>
      <c r="U415" s="188"/>
      <c r="V415" s="188"/>
      <c r="W415" s="188"/>
      <c r="X415" s="188"/>
      <c r="Y415" s="188"/>
      <c r="Z415" s="188"/>
      <c r="AA415" s="188"/>
    </row>
    <row xmlns:x14ac="http://schemas.microsoft.com/office/spreadsheetml/2009/9/ac" r="416" ht="15.75" x14ac:dyDescent="0.25">
      <c r="A416" s="188"/>
      <c r="B416" s="189"/>
      <c r="C416" s="188"/>
      <c r="D416" s="188"/>
      <c r="E416" s="188"/>
      <c r="F416" s="188"/>
      <c r="G416" s="188"/>
      <c r="H416" s="188"/>
      <c r="I416" s="188"/>
      <c r="J416" s="188"/>
      <c r="K416" s="188"/>
      <c r="L416" s="188"/>
      <c r="M416" s="188"/>
      <c r="N416" s="188"/>
      <c r="O416" s="188"/>
      <c r="P416" s="188"/>
      <c r="Q416" s="188"/>
      <c r="R416" s="188"/>
      <c r="S416" s="188"/>
      <c r="T416" s="188"/>
      <c r="U416" s="188"/>
      <c r="V416" s="188"/>
      <c r="W416" s="188"/>
      <c r="X416" s="188"/>
      <c r="Y416" s="188"/>
      <c r="Z416" s="188"/>
      <c r="AA416" s="188"/>
    </row>
    <row xmlns:x14ac="http://schemas.microsoft.com/office/spreadsheetml/2009/9/ac" r="417" ht="15.75" x14ac:dyDescent="0.25">
      <c r="A417" s="188"/>
      <c r="B417" s="189"/>
      <c r="C417" s="188"/>
      <c r="D417" s="188"/>
      <c r="E417" s="188"/>
      <c r="F417" s="188"/>
      <c r="G417" s="188"/>
      <c r="H417" s="188"/>
      <c r="I417" s="188"/>
      <c r="J417" s="188"/>
      <c r="K417" s="188"/>
      <c r="L417" s="188"/>
      <c r="M417" s="188"/>
      <c r="N417" s="188"/>
      <c r="O417" s="188"/>
      <c r="P417" s="188"/>
      <c r="Q417" s="188"/>
      <c r="R417" s="188"/>
      <c r="S417" s="188"/>
      <c r="T417" s="188"/>
      <c r="U417" s="188"/>
      <c r="V417" s="188"/>
      <c r="W417" s="188"/>
      <c r="X417" s="188"/>
      <c r="Y417" s="188"/>
      <c r="Z417" s="188"/>
      <c r="AA417" s="188"/>
    </row>
    <row xmlns:x14ac="http://schemas.microsoft.com/office/spreadsheetml/2009/9/ac" r="418" ht="15.75" x14ac:dyDescent="0.25">
      <c r="A418" s="188"/>
      <c r="B418" s="189"/>
      <c r="C418" s="188"/>
      <c r="D418" s="188"/>
      <c r="E418" s="188"/>
      <c r="F418" s="188"/>
      <c r="G418" s="188"/>
      <c r="H418" s="188"/>
      <c r="I418" s="188"/>
      <c r="J418" s="188"/>
      <c r="K418" s="188"/>
      <c r="L418" s="188"/>
      <c r="M418" s="188"/>
      <c r="N418" s="188"/>
      <c r="O418" s="188"/>
      <c r="P418" s="188"/>
      <c r="Q418" s="188"/>
      <c r="R418" s="188"/>
      <c r="S418" s="188"/>
      <c r="T418" s="188"/>
      <c r="U418" s="188"/>
      <c r="V418" s="188"/>
      <c r="W418" s="188"/>
      <c r="X418" s="188"/>
      <c r="Y418" s="188"/>
      <c r="Z418" s="188"/>
      <c r="AA418" s="188"/>
    </row>
    <row xmlns:x14ac="http://schemas.microsoft.com/office/spreadsheetml/2009/9/ac" r="419" ht="15.75" x14ac:dyDescent="0.25">
      <c r="A419" s="188"/>
      <c r="B419" s="189"/>
      <c r="C419" s="188"/>
      <c r="D419" s="188"/>
      <c r="E419" s="188"/>
      <c r="F419" s="188"/>
      <c r="G419" s="188"/>
      <c r="H419" s="188"/>
      <c r="I419" s="188"/>
      <c r="J419" s="188"/>
      <c r="K419" s="188"/>
      <c r="L419" s="188"/>
      <c r="M419" s="188"/>
      <c r="N419" s="188"/>
      <c r="O419" s="188"/>
      <c r="P419" s="188"/>
      <c r="Q419" s="188"/>
      <c r="R419" s="188"/>
      <c r="S419" s="188"/>
      <c r="T419" s="188"/>
      <c r="U419" s="188"/>
      <c r="V419" s="188"/>
      <c r="W419" s="188"/>
      <c r="X419" s="188"/>
      <c r="Y419" s="188"/>
      <c r="Z419" s="188"/>
      <c r="AA419" s="188"/>
    </row>
    <row xmlns:x14ac="http://schemas.microsoft.com/office/spreadsheetml/2009/9/ac" r="420" ht="15.75" x14ac:dyDescent="0.25">
      <c r="A420" s="188"/>
      <c r="B420" s="189"/>
      <c r="C420" s="188"/>
      <c r="D420" s="188"/>
      <c r="E420" s="188"/>
      <c r="F420" s="188"/>
      <c r="G420" s="188"/>
      <c r="H420" s="188"/>
      <c r="I420" s="188"/>
      <c r="J420" s="188"/>
      <c r="K420" s="188"/>
      <c r="L420" s="188"/>
      <c r="M420" s="188"/>
      <c r="N420" s="188"/>
      <c r="O420" s="188"/>
      <c r="P420" s="188"/>
      <c r="Q420" s="188"/>
      <c r="R420" s="188"/>
      <c r="S420" s="188"/>
      <c r="T420" s="188"/>
      <c r="U420" s="188"/>
      <c r="V420" s="188"/>
      <c r="W420" s="188"/>
      <c r="X420" s="188"/>
      <c r="Y420" s="188"/>
      <c r="Z420" s="188"/>
      <c r="AA420" s="188"/>
    </row>
    <row xmlns:x14ac="http://schemas.microsoft.com/office/spreadsheetml/2009/9/ac" r="421" ht="15.75" x14ac:dyDescent="0.25">
      <c r="A421" s="188"/>
      <c r="B421" s="189"/>
      <c r="C421" s="188"/>
      <c r="D421" s="188"/>
      <c r="E421" s="188"/>
      <c r="F421" s="188"/>
      <c r="G421" s="188"/>
      <c r="H421" s="188"/>
      <c r="I421" s="188"/>
      <c r="J421" s="188"/>
      <c r="K421" s="188"/>
      <c r="L421" s="188"/>
      <c r="M421" s="188"/>
      <c r="N421" s="188"/>
      <c r="O421" s="188"/>
      <c r="P421" s="188"/>
      <c r="Q421" s="188"/>
      <c r="R421" s="188"/>
      <c r="S421" s="188"/>
      <c r="T421" s="188"/>
      <c r="U421" s="188"/>
      <c r="V421" s="188"/>
      <c r="W421" s="188"/>
      <c r="X421" s="188"/>
      <c r="Y421" s="188"/>
      <c r="Z421" s="188"/>
      <c r="AA421" s="188"/>
    </row>
    <row xmlns:x14ac="http://schemas.microsoft.com/office/spreadsheetml/2009/9/ac" r="422" ht="15.75" x14ac:dyDescent="0.25">
      <c r="A422" s="188"/>
      <c r="B422" s="189"/>
      <c r="C422" s="188"/>
      <c r="D422" s="188"/>
      <c r="E422" s="188"/>
      <c r="F422" s="188"/>
      <c r="G422" s="188"/>
      <c r="H422" s="188"/>
      <c r="I422" s="188"/>
      <c r="J422" s="188"/>
      <c r="K422" s="188"/>
      <c r="L422" s="188"/>
      <c r="M422" s="188"/>
      <c r="N422" s="188"/>
      <c r="O422" s="188"/>
      <c r="P422" s="188"/>
      <c r="Q422" s="188"/>
      <c r="R422" s="188"/>
      <c r="S422" s="188"/>
      <c r="T422" s="188"/>
      <c r="U422" s="188"/>
      <c r="V422" s="188"/>
      <c r="W422" s="188"/>
      <c r="X422" s="188"/>
      <c r="Y422" s="188"/>
      <c r="Z422" s="188"/>
      <c r="AA422" s="188"/>
    </row>
    <row xmlns:x14ac="http://schemas.microsoft.com/office/spreadsheetml/2009/9/ac" r="423" ht="15.75" x14ac:dyDescent="0.25">
      <c r="A423" s="188"/>
      <c r="B423" s="189"/>
      <c r="C423" s="188"/>
      <c r="D423" s="188"/>
      <c r="E423" s="188"/>
      <c r="F423" s="188"/>
      <c r="G423" s="188"/>
      <c r="H423" s="188"/>
      <c r="I423" s="188"/>
      <c r="J423" s="188"/>
      <c r="K423" s="188"/>
      <c r="L423" s="188"/>
      <c r="M423" s="188"/>
      <c r="N423" s="188"/>
      <c r="O423" s="188"/>
      <c r="P423" s="188"/>
      <c r="Q423" s="188"/>
      <c r="R423" s="188"/>
      <c r="S423" s="188"/>
      <c r="T423" s="188"/>
      <c r="U423" s="188"/>
      <c r="V423" s="188"/>
      <c r="W423" s="188"/>
      <c r="X423" s="188"/>
      <c r="Y423" s="188"/>
      <c r="Z423" s="188"/>
      <c r="AA423" s="188"/>
    </row>
    <row xmlns:x14ac="http://schemas.microsoft.com/office/spreadsheetml/2009/9/ac" r="424" ht="15.75" x14ac:dyDescent="0.25">
      <c r="A424" s="188"/>
      <c r="B424" s="189"/>
      <c r="C424" s="188"/>
      <c r="D424" s="188"/>
      <c r="E424" s="188"/>
      <c r="F424" s="188"/>
      <c r="G424" s="188"/>
      <c r="H424" s="188"/>
      <c r="I424" s="188"/>
      <c r="J424" s="188"/>
      <c r="K424" s="188"/>
      <c r="L424" s="188"/>
      <c r="M424" s="188"/>
      <c r="N424" s="188"/>
      <c r="O424" s="188"/>
      <c r="P424" s="188"/>
      <c r="Q424" s="188"/>
      <c r="R424" s="188"/>
      <c r="S424" s="188"/>
      <c r="T424" s="188"/>
      <c r="U424" s="188"/>
      <c r="V424" s="188"/>
      <c r="W424" s="188"/>
      <c r="X424" s="188"/>
      <c r="Y424" s="188"/>
      <c r="Z424" s="188"/>
      <c r="AA424" s="188"/>
    </row>
    <row xmlns:x14ac="http://schemas.microsoft.com/office/spreadsheetml/2009/9/ac" r="425" ht="15.75" x14ac:dyDescent="0.25">
      <c r="A425" s="188"/>
      <c r="B425" s="189"/>
      <c r="C425" s="188"/>
      <c r="D425" s="188"/>
      <c r="E425" s="188"/>
      <c r="F425" s="188"/>
      <c r="G425" s="188"/>
      <c r="H425" s="188"/>
      <c r="I425" s="188"/>
      <c r="J425" s="188"/>
      <c r="K425" s="188"/>
      <c r="L425" s="188"/>
      <c r="M425" s="188"/>
      <c r="N425" s="188"/>
      <c r="O425" s="188"/>
      <c r="P425" s="188"/>
      <c r="Q425" s="188"/>
      <c r="R425" s="188"/>
      <c r="S425" s="188"/>
      <c r="T425" s="188"/>
      <c r="U425" s="188"/>
      <c r="V425" s="188"/>
      <c r="W425" s="188"/>
      <c r="X425" s="188"/>
      <c r="Y425" s="188"/>
      <c r="Z425" s="188"/>
      <c r="AA425" s="188"/>
    </row>
    <row xmlns:x14ac="http://schemas.microsoft.com/office/spreadsheetml/2009/9/ac" r="426" ht="15.75" x14ac:dyDescent="0.25">
      <c r="A426" s="188"/>
      <c r="B426" s="189"/>
      <c r="C426" s="188"/>
      <c r="D426" s="188"/>
      <c r="E426" s="188"/>
      <c r="F426" s="188"/>
      <c r="G426" s="188"/>
      <c r="H426" s="188"/>
      <c r="I426" s="188"/>
      <c r="J426" s="188"/>
      <c r="K426" s="188"/>
      <c r="L426" s="188"/>
      <c r="M426" s="188"/>
      <c r="N426" s="188"/>
      <c r="O426" s="188"/>
      <c r="P426" s="188"/>
      <c r="Q426" s="188"/>
      <c r="R426" s="188"/>
      <c r="S426" s="188"/>
      <c r="T426" s="188"/>
      <c r="U426" s="188"/>
      <c r="V426" s="188"/>
      <c r="W426" s="188"/>
      <c r="X426" s="188"/>
      <c r="Y426" s="188"/>
      <c r="Z426" s="188"/>
      <c r="AA426" s="188"/>
    </row>
    <row xmlns:x14ac="http://schemas.microsoft.com/office/spreadsheetml/2009/9/ac" r="427" ht="15.75" x14ac:dyDescent="0.25">
      <c r="A427" s="188"/>
      <c r="B427" s="189"/>
      <c r="C427" s="188"/>
      <c r="D427" s="188"/>
      <c r="E427" s="188"/>
      <c r="F427" s="188"/>
      <c r="G427" s="188"/>
      <c r="H427" s="188"/>
      <c r="I427" s="188"/>
      <c r="J427" s="188"/>
      <c r="K427" s="188"/>
      <c r="L427" s="188"/>
      <c r="M427" s="188"/>
      <c r="N427" s="188"/>
      <c r="O427" s="188"/>
      <c r="P427" s="188"/>
      <c r="Q427" s="188"/>
      <c r="R427" s="188"/>
      <c r="S427" s="188"/>
      <c r="T427" s="188"/>
      <c r="U427" s="188"/>
      <c r="V427" s="188"/>
      <c r="W427" s="188"/>
      <c r="X427" s="188"/>
      <c r="Y427" s="188"/>
      <c r="Z427" s="188"/>
      <c r="AA427" s="188"/>
    </row>
    <row xmlns:x14ac="http://schemas.microsoft.com/office/spreadsheetml/2009/9/ac" r="428" ht="15.75" x14ac:dyDescent="0.25">
      <c r="A428" s="188"/>
      <c r="B428" s="189"/>
      <c r="C428" s="188"/>
      <c r="D428" s="188"/>
      <c r="E428" s="188"/>
      <c r="F428" s="188"/>
      <c r="G428" s="188"/>
      <c r="H428" s="188"/>
      <c r="I428" s="188"/>
      <c r="J428" s="188"/>
      <c r="K428" s="188"/>
      <c r="L428" s="188"/>
      <c r="M428" s="188"/>
      <c r="N428" s="188"/>
      <c r="O428" s="188"/>
      <c r="P428" s="188"/>
      <c r="Q428" s="188"/>
      <c r="R428" s="188"/>
      <c r="S428" s="188"/>
      <c r="T428" s="188"/>
      <c r="U428" s="188"/>
      <c r="V428" s="188"/>
      <c r="W428" s="188"/>
      <c r="X428" s="188"/>
      <c r="Y428" s="188"/>
      <c r="Z428" s="188"/>
      <c r="AA428" s="188"/>
    </row>
    <row xmlns:x14ac="http://schemas.microsoft.com/office/spreadsheetml/2009/9/ac" r="429" ht="15.75" x14ac:dyDescent="0.25">
      <c r="A429" s="188"/>
      <c r="B429" s="189"/>
      <c r="C429" s="188"/>
      <c r="D429" s="188"/>
      <c r="E429" s="188"/>
      <c r="F429" s="188"/>
      <c r="G429" s="188"/>
      <c r="H429" s="188"/>
      <c r="I429" s="188"/>
      <c r="J429" s="188"/>
      <c r="K429" s="188"/>
      <c r="L429" s="188"/>
      <c r="M429" s="188"/>
      <c r="N429" s="188"/>
      <c r="O429" s="188"/>
      <c r="P429" s="188"/>
      <c r="Q429" s="188"/>
      <c r="R429" s="188"/>
      <c r="S429" s="188"/>
      <c r="T429" s="188"/>
      <c r="U429" s="188"/>
      <c r="V429" s="188"/>
      <c r="W429" s="188"/>
      <c r="X429" s="188"/>
      <c r="Y429" s="188"/>
      <c r="Z429" s="188"/>
      <c r="AA429" s="188"/>
    </row>
    <row xmlns:x14ac="http://schemas.microsoft.com/office/spreadsheetml/2009/9/ac" r="430" ht="15.75" x14ac:dyDescent="0.25">
      <c r="A430" s="188"/>
      <c r="B430" s="189"/>
      <c r="C430" s="188"/>
      <c r="D430" s="188"/>
      <c r="E430" s="188"/>
      <c r="F430" s="188"/>
      <c r="G430" s="188"/>
      <c r="H430" s="188"/>
      <c r="I430" s="188"/>
      <c r="J430" s="188"/>
      <c r="K430" s="188"/>
      <c r="L430" s="188"/>
      <c r="M430" s="188"/>
      <c r="N430" s="188"/>
      <c r="O430" s="188"/>
      <c r="P430" s="188"/>
      <c r="Q430" s="188"/>
      <c r="R430" s="188"/>
      <c r="S430" s="188"/>
      <c r="T430" s="188"/>
      <c r="U430" s="188"/>
      <c r="V430" s="188"/>
      <c r="W430" s="188"/>
      <c r="X430" s="188"/>
      <c r="Y430" s="188"/>
      <c r="Z430" s="188"/>
      <c r="AA430" s="188"/>
    </row>
    <row xmlns:x14ac="http://schemas.microsoft.com/office/spreadsheetml/2009/9/ac" r="431" ht="15.75" x14ac:dyDescent="0.25">
      <c r="A431" s="188"/>
      <c r="B431" s="189"/>
      <c r="C431" s="188"/>
      <c r="D431" s="188"/>
      <c r="E431" s="188"/>
      <c r="F431" s="188"/>
      <c r="G431" s="188"/>
      <c r="H431" s="188"/>
      <c r="I431" s="188"/>
      <c r="J431" s="188"/>
      <c r="K431" s="188"/>
      <c r="L431" s="188"/>
      <c r="M431" s="188"/>
      <c r="N431" s="188"/>
      <c r="O431" s="188"/>
      <c r="P431" s="188"/>
      <c r="Q431" s="188"/>
      <c r="R431" s="188"/>
      <c r="S431" s="188"/>
      <c r="T431" s="188"/>
      <c r="U431" s="188"/>
      <c r="V431" s="188"/>
      <c r="W431" s="188"/>
      <c r="X431" s="188"/>
      <c r="Y431" s="188"/>
      <c r="Z431" s="188"/>
      <c r="AA431" s="188"/>
    </row>
    <row xmlns:x14ac="http://schemas.microsoft.com/office/spreadsheetml/2009/9/ac" r="432" ht="15.75" x14ac:dyDescent="0.25">
      <c r="A432" s="188"/>
      <c r="B432" s="189"/>
      <c r="C432" s="188"/>
      <c r="D432" s="188"/>
      <c r="E432" s="188"/>
      <c r="F432" s="188"/>
      <c r="G432" s="188"/>
      <c r="H432" s="188"/>
      <c r="I432" s="188"/>
      <c r="J432" s="188"/>
      <c r="K432" s="188"/>
      <c r="L432" s="188"/>
      <c r="M432" s="188"/>
      <c r="N432" s="188"/>
      <c r="O432" s="188"/>
      <c r="P432" s="188"/>
      <c r="Q432" s="188"/>
      <c r="R432" s="188"/>
      <c r="S432" s="188"/>
      <c r="T432" s="188"/>
      <c r="U432" s="188"/>
      <c r="V432" s="188"/>
      <c r="W432" s="188"/>
      <c r="X432" s="188"/>
      <c r="Y432" s="188"/>
      <c r="Z432" s="188"/>
      <c r="AA432" s="188"/>
    </row>
    <row xmlns:x14ac="http://schemas.microsoft.com/office/spreadsheetml/2009/9/ac" r="433" ht="15.75" x14ac:dyDescent="0.25">
      <c r="A433" s="188"/>
      <c r="B433" s="189"/>
      <c r="C433" s="188"/>
      <c r="D433" s="188"/>
      <c r="E433" s="188"/>
      <c r="F433" s="188"/>
      <c r="G433" s="188"/>
      <c r="H433" s="188"/>
      <c r="I433" s="188"/>
      <c r="J433" s="188"/>
      <c r="K433" s="188"/>
      <c r="L433" s="188"/>
      <c r="M433" s="188"/>
      <c r="N433" s="188"/>
      <c r="O433" s="188"/>
      <c r="P433" s="188"/>
      <c r="Q433" s="188"/>
      <c r="R433" s="188"/>
      <c r="S433" s="188"/>
      <c r="T433" s="188"/>
      <c r="U433" s="188"/>
      <c r="V433" s="188"/>
      <c r="W433" s="188"/>
      <c r="X433" s="188"/>
      <c r="Y433" s="188"/>
      <c r="Z433" s="188"/>
      <c r="AA433" s="188"/>
    </row>
    <row xmlns:x14ac="http://schemas.microsoft.com/office/spreadsheetml/2009/9/ac" r="434" ht="15.75" x14ac:dyDescent="0.25">
      <c r="A434" s="188"/>
      <c r="B434" s="189"/>
      <c r="C434" s="188"/>
      <c r="D434" s="188"/>
      <c r="E434" s="188"/>
      <c r="F434" s="188"/>
      <c r="G434" s="188"/>
      <c r="H434" s="188"/>
      <c r="I434" s="188"/>
      <c r="J434" s="188"/>
      <c r="K434" s="188"/>
      <c r="L434" s="188"/>
      <c r="M434" s="188"/>
      <c r="N434" s="188"/>
      <c r="O434" s="188"/>
      <c r="P434" s="188"/>
      <c r="Q434" s="188"/>
      <c r="R434" s="188"/>
      <c r="S434" s="188"/>
      <c r="T434" s="188"/>
      <c r="U434" s="188"/>
      <c r="V434" s="188"/>
      <c r="W434" s="188"/>
      <c r="X434" s="188"/>
      <c r="Y434" s="188"/>
      <c r="Z434" s="188"/>
      <c r="AA434" s="188"/>
    </row>
    <row xmlns:x14ac="http://schemas.microsoft.com/office/spreadsheetml/2009/9/ac" r="435" ht="15.75" x14ac:dyDescent="0.25">
      <c r="A435" s="188"/>
      <c r="B435" s="189"/>
      <c r="C435" s="188"/>
      <c r="D435" s="188"/>
      <c r="E435" s="188"/>
      <c r="F435" s="188"/>
      <c r="G435" s="188"/>
      <c r="H435" s="188"/>
      <c r="I435" s="188"/>
      <c r="J435" s="188"/>
      <c r="K435" s="188"/>
      <c r="L435" s="188"/>
      <c r="M435" s="188"/>
      <c r="N435" s="188"/>
      <c r="O435" s="188"/>
      <c r="P435" s="188"/>
      <c r="Q435" s="188"/>
      <c r="R435" s="188"/>
      <c r="S435" s="188"/>
      <c r="T435" s="188"/>
      <c r="U435" s="188"/>
      <c r="V435" s="188"/>
      <c r="W435" s="188"/>
      <c r="X435" s="188"/>
      <c r="Y435" s="188"/>
      <c r="Z435" s="188"/>
      <c r="AA435" s="188"/>
    </row>
    <row xmlns:x14ac="http://schemas.microsoft.com/office/spreadsheetml/2009/9/ac" r="436" ht="15.75" x14ac:dyDescent="0.25">
      <c r="A436" s="188"/>
      <c r="B436" s="189"/>
      <c r="C436" s="188"/>
      <c r="D436" s="188"/>
      <c r="E436" s="188"/>
      <c r="F436" s="188"/>
      <c r="G436" s="188"/>
      <c r="H436" s="188"/>
      <c r="I436" s="188"/>
      <c r="J436" s="188"/>
      <c r="K436" s="188"/>
      <c r="L436" s="188"/>
      <c r="M436" s="188"/>
      <c r="N436" s="188"/>
      <c r="O436" s="188"/>
      <c r="P436" s="188"/>
      <c r="Q436" s="188"/>
      <c r="R436" s="188"/>
      <c r="S436" s="188"/>
      <c r="T436" s="188"/>
      <c r="U436" s="188"/>
      <c r="V436" s="188"/>
      <c r="W436" s="188"/>
      <c r="X436" s="188"/>
      <c r="Y436" s="188"/>
      <c r="Z436" s="188"/>
      <c r="AA436" s="188"/>
    </row>
    <row xmlns:x14ac="http://schemas.microsoft.com/office/spreadsheetml/2009/9/ac" r="437" ht="15.75" x14ac:dyDescent="0.25">
      <c r="A437" s="188"/>
      <c r="B437" s="189"/>
      <c r="C437" s="188"/>
      <c r="D437" s="188"/>
      <c r="E437" s="188"/>
      <c r="F437" s="188"/>
      <c r="G437" s="188"/>
      <c r="H437" s="188"/>
      <c r="I437" s="188"/>
      <c r="J437" s="188"/>
      <c r="K437" s="188"/>
      <c r="L437" s="188"/>
      <c r="M437" s="188"/>
      <c r="N437" s="188"/>
      <c r="O437" s="188"/>
      <c r="P437" s="188"/>
      <c r="Q437" s="188"/>
      <c r="R437" s="188"/>
      <c r="S437" s="188"/>
      <c r="T437" s="188"/>
      <c r="U437" s="188"/>
      <c r="V437" s="188"/>
      <c r="W437" s="188"/>
      <c r="X437" s="188"/>
      <c r="Y437" s="188"/>
      <c r="Z437" s="188"/>
      <c r="AA437" s="188"/>
    </row>
    <row xmlns:x14ac="http://schemas.microsoft.com/office/spreadsheetml/2009/9/ac" r="438" ht="15.75" x14ac:dyDescent="0.25">
      <c r="A438" s="188"/>
      <c r="B438" s="189"/>
      <c r="C438" s="188"/>
      <c r="D438" s="188"/>
      <c r="E438" s="188"/>
      <c r="F438" s="188"/>
      <c r="G438" s="188"/>
      <c r="H438" s="188"/>
      <c r="I438" s="188"/>
      <c r="J438" s="188"/>
      <c r="K438" s="188"/>
      <c r="L438" s="188"/>
      <c r="M438" s="188"/>
      <c r="N438" s="188"/>
      <c r="O438" s="188"/>
      <c r="P438" s="188"/>
      <c r="Q438" s="188"/>
      <c r="R438" s="188"/>
      <c r="S438" s="188"/>
      <c r="T438" s="188"/>
      <c r="U438" s="188"/>
      <c r="V438" s="188"/>
      <c r="W438" s="188"/>
      <c r="X438" s="188"/>
      <c r="Y438" s="188"/>
      <c r="Z438" s="188"/>
      <c r="AA438" s="188"/>
    </row>
    <row xmlns:x14ac="http://schemas.microsoft.com/office/spreadsheetml/2009/9/ac" r="439" ht="15.75" x14ac:dyDescent="0.25">
      <c r="A439" s="188"/>
      <c r="B439" s="189"/>
      <c r="C439" s="188"/>
      <c r="D439" s="188"/>
      <c r="E439" s="188"/>
      <c r="F439" s="188"/>
      <c r="G439" s="188"/>
      <c r="H439" s="188"/>
      <c r="I439" s="188"/>
      <c r="J439" s="188"/>
      <c r="K439" s="188"/>
      <c r="L439" s="188"/>
      <c r="M439" s="188"/>
      <c r="N439" s="188"/>
      <c r="O439" s="188"/>
      <c r="P439" s="188"/>
      <c r="Q439" s="188"/>
      <c r="R439" s="188"/>
      <c r="S439" s="188"/>
      <c r="T439" s="188"/>
      <c r="U439" s="188"/>
      <c r="V439" s="188"/>
      <c r="W439" s="188"/>
      <c r="X439" s="188"/>
      <c r="Y439" s="188"/>
      <c r="Z439" s="188"/>
      <c r="AA439" s="188"/>
    </row>
    <row xmlns:x14ac="http://schemas.microsoft.com/office/spreadsheetml/2009/9/ac" r="440" ht="15.75" x14ac:dyDescent="0.25">
      <c r="A440" s="188"/>
      <c r="B440" s="189"/>
      <c r="C440" s="188"/>
      <c r="D440" s="188"/>
      <c r="E440" s="188"/>
      <c r="F440" s="188"/>
      <c r="G440" s="188"/>
      <c r="H440" s="188"/>
      <c r="I440" s="188"/>
      <c r="J440" s="188"/>
      <c r="K440" s="188"/>
      <c r="L440" s="188"/>
      <c r="M440" s="188"/>
      <c r="N440" s="188"/>
      <c r="O440" s="188"/>
      <c r="P440" s="188"/>
      <c r="Q440" s="188"/>
      <c r="R440" s="188"/>
      <c r="S440" s="188"/>
      <c r="T440" s="188"/>
      <c r="U440" s="188"/>
      <c r="V440" s="188"/>
      <c r="W440" s="188"/>
      <c r="X440" s="188"/>
      <c r="Y440" s="188"/>
      <c r="Z440" s="188"/>
      <c r="AA440" s="188"/>
    </row>
    <row xmlns:x14ac="http://schemas.microsoft.com/office/spreadsheetml/2009/9/ac" r="441" ht="15.75" x14ac:dyDescent="0.25">
      <c r="A441" s="188"/>
      <c r="B441" s="189"/>
      <c r="C441" s="188"/>
      <c r="D441" s="188"/>
      <c r="E441" s="188"/>
      <c r="F441" s="188"/>
      <c r="G441" s="188"/>
      <c r="H441" s="188"/>
      <c r="I441" s="188"/>
      <c r="J441" s="188"/>
      <c r="K441" s="188"/>
      <c r="L441" s="188"/>
      <c r="M441" s="188"/>
      <c r="N441" s="188"/>
      <c r="O441" s="188"/>
      <c r="P441" s="188"/>
      <c r="Q441" s="188"/>
      <c r="R441" s="188"/>
      <c r="S441" s="188"/>
      <c r="T441" s="188"/>
      <c r="U441" s="188"/>
      <c r="V441" s="188"/>
      <c r="W441" s="188"/>
      <c r="X441" s="188"/>
      <c r="Y441" s="188"/>
      <c r="Z441" s="188"/>
      <c r="AA441" s="188"/>
    </row>
    <row xmlns:x14ac="http://schemas.microsoft.com/office/spreadsheetml/2009/9/ac" r="442" ht="15.75" x14ac:dyDescent="0.25">
      <c r="A442" s="188"/>
      <c r="B442" s="189"/>
      <c r="C442" s="188"/>
      <c r="D442" s="188"/>
      <c r="E442" s="188"/>
      <c r="F442" s="188"/>
      <c r="G442" s="188"/>
      <c r="H442" s="188"/>
      <c r="I442" s="188"/>
      <c r="J442" s="188"/>
      <c r="K442" s="188"/>
      <c r="L442" s="188"/>
      <c r="M442" s="188"/>
      <c r="N442" s="188"/>
      <c r="O442" s="188"/>
      <c r="P442" s="188"/>
      <c r="Q442" s="188"/>
      <c r="R442" s="188"/>
      <c r="S442" s="188"/>
      <c r="T442" s="188"/>
      <c r="U442" s="188"/>
      <c r="V442" s="188"/>
      <c r="W442" s="188"/>
      <c r="X442" s="188"/>
      <c r="Y442" s="188"/>
      <c r="Z442" s="188"/>
      <c r="AA442" s="188"/>
    </row>
    <row xmlns:x14ac="http://schemas.microsoft.com/office/spreadsheetml/2009/9/ac" r="443" ht="15.75" x14ac:dyDescent="0.25">
      <c r="A443" s="188"/>
      <c r="B443" s="189"/>
      <c r="C443" s="188"/>
      <c r="D443" s="188"/>
      <c r="E443" s="188"/>
      <c r="F443" s="188"/>
      <c r="G443" s="188"/>
      <c r="H443" s="188"/>
      <c r="I443" s="188"/>
      <c r="J443" s="188"/>
      <c r="K443" s="188"/>
      <c r="L443" s="188"/>
      <c r="M443" s="188"/>
      <c r="N443" s="188"/>
      <c r="O443" s="188"/>
      <c r="P443" s="188"/>
      <c r="Q443" s="188"/>
      <c r="R443" s="188"/>
      <c r="S443" s="188"/>
      <c r="T443" s="188"/>
      <c r="U443" s="188"/>
      <c r="V443" s="188"/>
      <c r="W443" s="188"/>
      <c r="X443" s="188"/>
      <c r="Y443" s="188"/>
      <c r="Z443" s="188"/>
      <c r="AA443" s="188"/>
    </row>
    <row xmlns:x14ac="http://schemas.microsoft.com/office/spreadsheetml/2009/9/ac" r="444" ht="15.75" x14ac:dyDescent="0.25">
      <c r="A444" s="188"/>
      <c r="B444" s="189"/>
      <c r="C444" s="188"/>
      <c r="D444" s="188"/>
      <c r="E444" s="188"/>
      <c r="F444" s="188"/>
      <c r="G444" s="188"/>
      <c r="H444" s="188"/>
      <c r="I444" s="188"/>
      <c r="J444" s="188"/>
      <c r="K444" s="188"/>
      <c r="L444" s="188"/>
      <c r="M444" s="188"/>
      <c r="N444" s="188"/>
      <c r="O444" s="188"/>
      <c r="P444" s="188"/>
      <c r="Q444" s="188"/>
      <c r="R444" s="188"/>
      <c r="S444" s="188"/>
      <c r="T444" s="188"/>
      <c r="U444" s="188"/>
      <c r="V444" s="188"/>
      <c r="W444" s="188"/>
      <c r="X444" s="188"/>
      <c r="Y444" s="188"/>
      <c r="Z444" s="188"/>
      <c r="AA444" s="188"/>
    </row>
    <row xmlns:x14ac="http://schemas.microsoft.com/office/spreadsheetml/2009/9/ac" r="445" ht="15.75" x14ac:dyDescent="0.25">
      <c r="A445" s="188"/>
      <c r="B445" s="189"/>
      <c r="C445" s="188"/>
      <c r="D445" s="188"/>
      <c r="E445" s="188"/>
      <c r="F445" s="188"/>
      <c r="G445" s="188"/>
      <c r="H445" s="188"/>
      <c r="I445" s="188"/>
      <c r="J445" s="188"/>
      <c r="K445" s="188"/>
      <c r="L445" s="188"/>
      <c r="M445" s="188"/>
      <c r="N445" s="188"/>
      <c r="O445" s="188"/>
      <c r="P445" s="188"/>
      <c r="Q445" s="188"/>
      <c r="R445" s="188"/>
      <c r="S445" s="188"/>
      <c r="T445" s="188"/>
      <c r="U445" s="188"/>
      <c r="V445" s="188"/>
      <c r="W445" s="188"/>
      <c r="X445" s="188"/>
      <c r="Y445" s="188"/>
      <c r="Z445" s="188"/>
      <c r="AA445" s="188"/>
    </row>
    <row xmlns:x14ac="http://schemas.microsoft.com/office/spreadsheetml/2009/9/ac" r="446" ht="15.75" x14ac:dyDescent="0.25">
      <c r="A446" s="188"/>
      <c r="B446" s="189"/>
      <c r="C446" s="188"/>
      <c r="D446" s="188"/>
      <c r="E446" s="188"/>
      <c r="F446" s="188"/>
      <c r="G446" s="188"/>
      <c r="H446" s="188"/>
      <c r="I446" s="188"/>
      <c r="J446" s="188"/>
      <c r="K446" s="188"/>
      <c r="L446" s="188"/>
      <c r="M446" s="188"/>
      <c r="N446" s="188"/>
      <c r="O446" s="188"/>
      <c r="P446" s="188"/>
      <c r="Q446" s="188"/>
      <c r="R446" s="188"/>
      <c r="S446" s="188"/>
      <c r="T446" s="188"/>
      <c r="U446" s="188"/>
      <c r="V446" s="188"/>
      <c r="W446" s="188"/>
      <c r="X446" s="188"/>
      <c r="Y446" s="188"/>
      <c r="Z446" s="188"/>
      <c r="AA446" s="188"/>
    </row>
    <row xmlns:x14ac="http://schemas.microsoft.com/office/spreadsheetml/2009/9/ac" r="447" ht="15.75" x14ac:dyDescent="0.25">
      <c r="A447" s="188"/>
      <c r="B447" s="189"/>
      <c r="C447" s="188"/>
      <c r="D447" s="188"/>
      <c r="E447" s="188"/>
      <c r="F447" s="188"/>
      <c r="G447" s="188"/>
      <c r="H447" s="188"/>
      <c r="I447" s="188"/>
      <c r="J447" s="188"/>
      <c r="K447" s="188"/>
      <c r="L447" s="188"/>
      <c r="M447" s="188"/>
      <c r="N447" s="188"/>
      <c r="O447" s="188"/>
      <c r="P447" s="188"/>
      <c r="Q447" s="188"/>
      <c r="R447" s="188"/>
      <c r="S447" s="188"/>
      <c r="T447" s="188"/>
      <c r="U447" s="188"/>
      <c r="V447" s="188"/>
      <c r="W447" s="188"/>
      <c r="X447" s="188"/>
      <c r="Y447" s="188"/>
      <c r="Z447" s="188"/>
      <c r="AA447" s="188"/>
    </row>
    <row xmlns:x14ac="http://schemas.microsoft.com/office/spreadsheetml/2009/9/ac" r="448" ht="15.75" x14ac:dyDescent="0.25">
      <c r="A448" s="188"/>
      <c r="B448" s="189"/>
      <c r="C448" s="188"/>
      <c r="D448" s="188"/>
      <c r="E448" s="188"/>
      <c r="F448" s="188"/>
      <c r="G448" s="188"/>
      <c r="H448" s="188"/>
      <c r="I448" s="188"/>
      <c r="J448" s="188"/>
      <c r="K448" s="188"/>
      <c r="L448" s="188"/>
      <c r="M448" s="188"/>
      <c r="N448" s="188"/>
      <c r="O448" s="188"/>
      <c r="P448" s="188"/>
      <c r="Q448" s="188"/>
      <c r="R448" s="188"/>
      <c r="S448" s="188"/>
      <c r="T448" s="188"/>
      <c r="U448" s="188"/>
      <c r="V448" s="188"/>
      <c r="W448" s="188"/>
      <c r="X448" s="188"/>
      <c r="Y448" s="188"/>
      <c r="Z448" s="188"/>
      <c r="AA448" s="188"/>
    </row>
    <row xmlns:x14ac="http://schemas.microsoft.com/office/spreadsheetml/2009/9/ac" r="449" ht="15.75" x14ac:dyDescent="0.25">
      <c r="A449" s="188"/>
      <c r="B449" s="189"/>
      <c r="C449" s="188"/>
      <c r="D449" s="188"/>
      <c r="E449" s="188"/>
      <c r="F449" s="188"/>
      <c r="G449" s="188"/>
      <c r="H449" s="188"/>
      <c r="I449" s="188"/>
      <c r="J449" s="188"/>
      <c r="K449" s="188"/>
      <c r="L449" s="188"/>
      <c r="M449" s="188"/>
      <c r="N449" s="188"/>
      <c r="O449" s="188"/>
      <c r="P449" s="188"/>
      <c r="Q449" s="188"/>
      <c r="R449" s="188"/>
      <c r="S449" s="188"/>
      <c r="T449" s="188"/>
      <c r="U449" s="188"/>
      <c r="V449" s="188"/>
      <c r="W449" s="188"/>
      <c r="X449" s="188"/>
      <c r="Y449" s="188"/>
      <c r="Z449" s="188"/>
      <c r="AA449" s="188"/>
    </row>
    <row xmlns:x14ac="http://schemas.microsoft.com/office/spreadsheetml/2009/9/ac" r="450" ht="15.75" x14ac:dyDescent="0.25">
      <c r="A450" s="188"/>
      <c r="B450" s="189"/>
      <c r="C450" s="188"/>
      <c r="D450" s="188"/>
      <c r="E450" s="188"/>
      <c r="F450" s="188"/>
      <c r="G450" s="188"/>
      <c r="H450" s="188"/>
      <c r="I450" s="188"/>
      <c r="J450" s="188"/>
      <c r="K450" s="188"/>
      <c r="L450" s="188"/>
      <c r="M450" s="188"/>
      <c r="N450" s="188"/>
      <c r="O450" s="188"/>
      <c r="P450" s="188"/>
      <c r="Q450" s="188"/>
      <c r="R450" s="188"/>
      <c r="S450" s="188"/>
      <c r="T450" s="188"/>
      <c r="U450" s="188"/>
      <c r="V450" s="188"/>
      <c r="W450" s="188"/>
      <c r="X450" s="188"/>
      <c r="Y450" s="188"/>
      <c r="Z450" s="188"/>
      <c r="AA450" s="188"/>
    </row>
    <row xmlns:x14ac="http://schemas.microsoft.com/office/spreadsheetml/2009/9/ac" r="451" ht="15.75" x14ac:dyDescent="0.25">
      <c r="A451" s="188"/>
      <c r="B451" s="189"/>
      <c r="C451" s="188"/>
      <c r="D451" s="188"/>
      <c r="E451" s="188"/>
      <c r="F451" s="188"/>
      <c r="G451" s="188"/>
      <c r="H451" s="188"/>
      <c r="I451" s="188"/>
      <c r="J451" s="188"/>
      <c r="K451" s="188"/>
      <c r="L451" s="188"/>
      <c r="M451" s="188"/>
      <c r="N451" s="188"/>
      <c r="O451" s="188"/>
      <c r="P451" s="188"/>
      <c r="Q451" s="188"/>
      <c r="R451" s="188"/>
      <c r="S451" s="188"/>
      <c r="T451" s="188"/>
      <c r="U451" s="188"/>
      <c r="V451" s="188"/>
      <c r="W451" s="188"/>
      <c r="X451" s="188"/>
      <c r="Y451" s="188"/>
      <c r="Z451" s="188"/>
      <c r="AA451" s="188"/>
    </row>
    <row xmlns:x14ac="http://schemas.microsoft.com/office/spreadsheetml/2009/9/ac" r="452" ht="15.75" x14ac:dyDescent="0.25">
      <c r="A452" s="188"/>
      <c r="B452" s="189"/>
      <c r="C452" s="188"/>
      <c r="D452" s="188"/>
      <c r="E452" s="188"/>
      <c r="F452" s="188"/>
      <c r="G452" s="188"/>
      <c r="H452" s="188"/>
      <c r="I452" s="188"/>
      <c r="J452" s="188"/>
      <c r="K452" s="188"/>
      <c r="L452" s="188"/>
      <c r="M452" s="188"/>
      <c r="N452" s="188"/>
      <c r="O452" s="188"/>
      <c r="P452" s="188"/>
      <c r="Q452" s="188"/>
      <c r="R452" s="188"/>
      <c r="S452" s="188"/>
      <c r="T452" s="188"/>
      <c r="U452" s="188"/>
      <c r="V452" s="188"/>
      <c r="W452" s="188"/>
      <c r="X452" s="188"/>
      <c r="Y452" s="188"/>
      <c r="Z452" s="188"/>
      <c r="AA452" s="188"/>
    </row>
    <row xmlns:x14ac="http://schemas.microsoft.com/office/spreadsheetml/2009/9/ac" r="453" ht="15.75" x14ac:dyDescent="0.25">
      <c r="A453" s="188"/>
      <c r="B453" s="189"/>
      <c r="C453" s="188"/>
      <c r="D453" s="188"/>
      <c r="E453" s="188"/>
      <c r="F453" s="188"/>
      <c r="G453" s="188"/>
      <c r="H453" s="188"/>
      <c r="I453" s="188"/>
      <c r="J453" s="188"/>
      <c r="K453" s="188"/>
      <c r="L453" s="188"/>
      <c r="M453" s="188"/>
      <c r="N453" s="188"/>
      <c r="O453" s="188"/>
      <c r="P453" s="188"/>
      <c r="Q453" s="188"/>
      <c r="R453" s="188"/>
      <c r="S453" s="188"/>
      <c r="T453" s="188"/>
      <c r="U453" s="188"/>
      <c r="V453" s="188"/>
      <c r="W453" s="188"/>
      <c r="X453" s="188"/>
      <c r="Y453" s="188"/>
      <c r="Z453" s="188"/>
      <c r="AA453" s="188"/>
    </row>
    <row xmlns:x14ac="http://schemas.microsoft.com/office/spreadsheetml/2009/9/ac" r="454" ht="15.75" x14ac:dyDescent="0.25">
      <c r="A454" s="188"/>
      <c r="B454" s="189"/>
      <c r="C454" s="188"/>
      <c r="D454" s="188"/>
      <c r="E454" s="188"/>
      <c r="F454" s="188"/>
      <c r="G454" s="188"/>
      <c r="H454" s="188"/>
      <c r="I454" s="188"/>
      <c r="J454" s="188"/>
      <c r="K454" s="188"/>
      <c r="L454" s="188"/>
      <c r="M454" s="188"/>
      <c r="N454" s="188"/>
      <c r="O454" s="188"/>
      <c r="P454" s="188"/>
      <c r="Q454" s="188"/>
      <c r="R454" s="188"/>
      <c r="S454" s="188"/>
      <c r="T454" s="188"/>
      <c r="U454" s="188"/>
      <c r="V454" s="188"/>
      <c r="W454" s="188"/>
      <c r="X454" s="188"/>
      <c r="Y454" s="188"/>
      <c r="Z454" s="188"/>
      <c r="AA454" s="188"/>
    </row>
    <row xmlns:x14ac="http://schemas.microsoft.com/office/spreadsheetml/2009/9/ac" r="455" ht="15.75" x14ac:dyDescent="0.25">
      <c r="A455" s="188"/>
      <c r="B455" s="189"/>
      <c r="C455" s="188"/>
      <c r="D455" s="188"/>
      <c r="E455" s="188"/>
      <c r="F455" s="188"/>
      <c r="G455" s="188"/>
      <c r="H455" s="188"/>
      <c r="I455" s="188"/>
      <c r="J455" s="188"/>
      <c r="K455" s="188"/>
      <c r="L455" s="188"/>
      <c r="M455" s="188"/>
      <c r="N455" s="188"/>
      <c r="O455" s="188"/>
      <c r="P455" s="188"/>
      <c r="Q455" s="188"/>
      <c r="R455" s="188"/>
      <c r="S455" s="188"/>
      <c r="T455" s="188"/>
      <c r="U455" s="188"/>
      <c r="V455" s="188"/>
      <c r="W455" s="188"/>
      <c r="X455" s="188"/>
      <c r="Y455" s="188"/>
      <c r="Z455" s="188"/>
      <c r="AA455" s="188"/>
    </row>
    <row xmlns:x14ac="http://schemas.microsoft.com/office/spreadsheetml/2009/9/ac" r="456" ht="15.75" x14ac:dyDescent="0.25">
      <c r="A456" s="188"/>
      <c r="B456" s="189"/>
      <c r="C456" s="188"/>
      <c r="D456" s="188"/>
      <c r="E456" s="188"/>
      <c r="F456" s="188"/>
      <c r="G456" s="188"/>
      <c r="H456" s="188"/>
      <c r="I456" s="188"/>
      <c r="J456" s="188"/>
      <c r="K456" s="188"/>
      <c r="L456" s="188"/>
      <c r="M456" s="188"/>
      <c r="N456" s="188"/>
      <c r="O456" s="188"/>
      <c r="P456" s="188"/>
      <c r="Q456" s="188"/>
      <c r="R456" s="188"/>
      <c r="S456" s="188"/>
      <c r="T456" s="188"/>
      <c r="U456" s="188"/>
      <c r="V456" s="188"/>
      <c r="W456" s="188"/>
      <c r="X456" s="188"/>
      <c r="Y456" s="188"/>
      <c r="Z456" s="188"/>
      <c r="AA456" s="188"/>
    </row>
    <row xmlns:x14ac="http://schemas.microsoft.com/office/spreadsheetml/2009/9/ac" r="457" ht="15.75" x14ac:dyDescent="0.25">
      <c r="A457" s="188"/>
      <c r="B457" s="189"/>
      <c r="C457" s="188"/>
      <c r="D457" s="188"/>
      <c r="E457" s="188"/>
      <c r="F457" s="188"/>
      <c r="G457" s="188"/>
      <c r="H457" s="188"/>
      <c r="I457" s="188"/>
      <c r="J457" s="188"/>
      <c r="K457" s="188"/>
      <c r="L457" s="188"/>
      <c r="M457" s="188"/>
      <c r="N457" s="188"/>
      <c r="O457" s="188"/>
      <c r="P457" s="188"/>
      <c r="Q457" s="188"/>
      <c r="R457" s="188"/>
      <c r="S457" s="188"/>
      <c r="T457" s="188"/>
      <c r="U457" s="188"/>
      <c r="V457" s="188"/>
      <c r="W457" s="188"/>
      <c r="X457" s="188"/>
      <c r="Y457" s="188"/>
      <c r="Z457" s="188"/>
      <c r="AA457" s="188"/>
    </row>
    <row xmlns:x14ac="http://schemas.microsoft.com/office/spreadsheetml/2009/9/ac" r="458" ht="15.75" x14ac:dyDescent="0.25">
      <c r="A458" s="188"/>
      <c r="B458" s="189"/>
      <c r="C458" s="188"/>
      <c r="D458" s="188"/>
      <c r="E458" s="188"/>
      <c r="F458" s="188"/>
      <c r="G458" s="188"/>
      <c r="H458" s="188"/>
      <c r="I458" s="188"/>
      <c r="J458" s="188"/>
      <c r="K458" s="188"/>
      <c r="L458" s="188"/>
      <c r="M458" s="188"/>
      <c r="N458" s="188"/>
      <c r="O458" s="188"/>
      <c r="P458" s="188"/>
      <c r="Q458" s="188"/>
      <c r="R458" s="188"/>
      <c r="S458" s="188"/>
      <c r="T458" s="188"/>
      <c r="U458" s="188"/>
      <c r="V458" s="188"/>
      <c r="W458" s="188"/>
      <c r="X458" s="188"/>
      <c r="Y458" s="188"/>
      <c r="Z458" s="188"/>
      <c r="AA458" s="188"/>
    </row>
    <row xmlns:x14ac="http://schemas.microsoft.com/office/spreadsheetml/2009/9/ac" r="459" ht="15.75" x14ac:dyDescent="0.25">
      <c r="A459" s="188"/>
      <c r="B459" s="189"/>
      <c r="C459" s="188"/>
      <c r="D459" s="188"/>
      <c r="E459" s="188"/>
      <c r="F459" s="188"/>
      <c r="G459" s="188"/>
      <c r="H459" s="188"/>
      <c r="I459" s="188"/>
      <c r="J459" s="188"/>
      <c r="K459" s="188"/>
      <c r="L459" s="188"/>
      <c r="M459" s="188"/>
      <c r="N459" s="188"/>
      <c r="O459" s="188"/>
      <c r="P459" s="188"/>
      <c r="Q459" s="188"/>
      <c r="R459" s="188"/>
      <c r="S459" s="188"/>
      <c r="T459" s="188"/>
      <c r="U459" s="188"/>
      <c r="V459" s="188"/>
      <c r="W459" s="188"/>
      <c r="X459" s="188"/>
      <c r="Y459" s="188"/>
      <c r="Z459" s="188"/>
      <c r="AA459" s="188"/>
    </row>
    <row xmlns:x14ac="http://schemas.microsoft.com/office/spreadsheetml/2009/9/ac" r="460" ht="15.75" x14ac:dyDescent="0.25">
      <c r="A460" s="188"/>
      <c r="B460" s="189"/>
      <c r="C460" s="188"/>
      <c r="D460" s="188"/>
      <c r="E460" s="188"/>
      <c r="F460" s="188"/>
      <c r="G460" s="188"/>
      <c r="H460" s="188"/>
      <c r="I460" s="188"/>
      <c r="J460" s="188"/>
      <c r="K460" s="188"/>
      <c r="L460" s="188"/>
      <c r="M460" s="188"/>
      <c r="N460" s="188"/>
      <c r="O460" s="188"/>
      <c r="P460" s="188"/>
      <c r="Q460" s="188"/>
      <c r="R460" s="188"/>
      <c r="S460" s="188"/>
      <c r="T460" s="188"/>
      <c r="U460" s="188"/>
      <c r="V460" s="188"/>
      <c r="W460" s="188"/>
      <c r="X460" s="188"/>
      <c r="Y460" s="188"/>
      <c r="Z460" s="188"/>
      <c r="AA460" s="188"/>
    </row>
    <row xmlns:x14ac="http://schemas.microsoft.com/office/spreadsheetml/2009/9/ac" r="461" ht="15.75" x14ac:dyDescent="0.25">
      <c r="A461" s="188"/>
      <c r="B461" s="189"/>
      <c r="C461" s="188"/>
      <c r="D461" s="188"/>
      <c r="E461" s="188"/>
      <c r="F461" s="188"/>
      <c r="G461" s="188"/>
      <c r="H461" s="188"/>
      <c r="I461" s="188"/>
      <c r="J461" s="188"/>
      <c r="K461" s="188"/>
      <c r="L461" s="188"/>
      <c r="M461" s="188"/>
      <c r="N461" s="188"/>
      <c r="O461" s="188"/>
      <c r="P461" s="188"/>
      <c r="Q461" s="188"/>
      <c r="R461" s="188"/>
      <c r="S461" s="188"/>
      <c r="T461" s="188"/>
      <c r="U461" s="188"/>
      <c r="V461" s="188"/>
      <c r="W461" s="188"/>
      <c r="X461" s="188"/>
      <c r="Y461" s="188"/>
      <c r="Z461" s="188"/>
      <c r="AA461" s="188"/>
    </row>
    <row xmlns:x14ac="http://schemas.microsoft.com/office/spreadsheetml/2009/9/ac" r="462" ht="15.75" x14ac:dyDescent="0.25">
      <c r="A462" s="188"/>
      <c r="B462" s="189"/>
      <c r="C462" s="188"/>
      <c r="D462" s="188"/>
      <c r="E462" s="188"/>
      <c r="F462" s="188"/>
      <c r="G462" s="188"/>
      <c r="H462" s="188"/>
      <c r="I462" s="188"/>
      <c r="J462" s="188"/>
      <c r="K462" s="188"/>
      <c r="L462" s="188"/>
      <c r="M462" s="188"/>
      <c r="N462" s="188"/>
      <c r="O462" s="188"/>
      <c r="P462" s="188"/>
      <c r="Q462" s="188"/>
      <c r="R462" s="188"/>
      <c r="S462" s="188"/>
      <c r="T462" s="188"/>
      <c r="U462" s="188"/>
      <c r="V462" s="188"/>
      <c r="W462" s="188"/>
      <c r="X462" s="188"/>
      <c r="Y462" s="188"/>
      <c r="Z462" s="188"/>
      <c r="AA462" s="188"/>
    </row>
    <row xmlns:x14ac="http://schemas.microsoft.com/office/spreadsheetml/2009/9/ac" r="463" ht="15.75" x14ac:dyDescent="0.25">
      <c r="A463" s="188"/>
      <c r="B463" s="189"/>
      <c r="C463" s="188"/>
      <c r="D463" s="188"/>
      <c r="E463" s="188"/>
      <c r="F463" s="188"/>
      <c r="G463" s="188"/>
      <c r="H463" s="188"/>
      <c r="I463" s="188"/>
      <c r="J463" s="188"/>
      <c r="K463" s="188"/>
      <c r="L463" s="188"/>
      <c r="M463" s="188"/>
      <c r="N463" s="188"/>
      <c r="O463" s="188"/>
      <c r="P463" s="188"/>
      <c r="Q463" s="188"/>
      <c r="R463" s="188"/>
      <c r="S463" s="188"/>
      <c r="T463" s="188"/>
      <c r="U463" s="188"/>
      <c r="V463" s="188"/>
      <c r="W463" s="188"/>
      <c r="X463" s="188"/>
      <c r="Y463" s="188"/>
      <c r="Z463" s="188"/>
      <c r="AA463" s="188"/>
    </row>
    <row xmlns:x14ac="http://schemas.microsoft.com/office/spreadsheetml/2009/9/ac" r="464" ht="15.75" x14ac:dyDescent="0.25">
      <c r="A464" s="188"/>
      <c r="B464" s="189"/>
      <c r="C464" s="188"/>
      <c r="D464" s="188"/>
      <c r="E464" s="188"/>
      <c r="F464" s="188"/>
      <c r="G464" s="188"/>
      <c r="H464" s="188"/>
      <c r="I464" s="188"/>
      <c r="J464" s="188"/>
      <c r="K464" s="188"/>
      <c r="L464" s="188"/>
      <c r="M464" s="188"/>
      <c r="N464" s="188"/>
      <c r="O464" s="188"/>
      <c r="P464" s="188"/>
      <c r="Q464" s="188"/>
      <c r="R464" s="188"/>
      <c r="S464" s="188"/>
      <c r="T464" s="188"/>
      <c r="U464" s="188"/>
      <c r="V464" s="188"/>
      <c r="W464" s="188"/>
      <c r="X464" s="188"/>
      <c r="Y464" s="188"/>
      <c r="Z464" s="188"/>
      <c r="AA464" s="188"/>
    </row>
    <row xmlns:x14ac="http://schemas.microsoft.com/office/spreadsheetml/2009/9/ac" r="465" ht="15.75" x14ac:dyDescent="0.25">
      <c r="A465" s="188"/>
      <c r="B465" s="189"/>
      <c r="C465" s="188"/>
      <c r="D465" s="188"/>
      <c r="E465" s="188"/>
      <c r="F465" s="188"/>
      <c r="G465" s="188"/>
      <c r="H465" s="188"/>
      <c r="I465" s="188"/>
      <c r="J465" s="188"/>
      <c r="K465" s="188"/>
      <c r="L465" s="188"/>
      <c r="M465" s="188"/>
      <c r="N465" s="188"/>
      <c r="O465" s="188"/>
      <c r="P465" s="188"/>
      <c r="Q465" s="188"/>
      <c r="R465" s="188"/>
      <c r="S465" s="188"/>
      <c r="T465" s="188"/>
      <c r="U465" s="188"/>
      <c r="V465" s="188"/>
      <c r="W465" s="188"/>
      <c r="X465" s="188"/>
      <c r="Y465" s="188"/>
      <c r="Z465" s="188"/>
      <c r="AA465" s="188"/>
    </row>
    <row xmlns:x14ac="http://schemas.microsoft.com/office/spreadsheetml/2009/9/ac" r="466" ht="15.75" x14ac:dyDescent="0.25">
      <c r="A466" s="188"/>
      <c r="B466" s="189"/>
      <c r="C466" s="188"/>
      <c r="D466" s="188"/>
      <c r="E466" s="188"/>
      <c r="F466" s="188"/>
      <c r="G466" s="188"/>
      <c r="H466" s="188"/>
      <c r="I466" s="188"/>
      <c r="J466" s="188"/>
      <c r="K466" s="188"/>
      <c r="L466" s="188"/>
      <c r="M466" s="188"/>
      <c r="N466" s="188"/>
      <c r="O466" s="188"/>
      <c r="P466" s="188"/>
      <c r="Q466" s="188"/>
      <c r="R466" s="188"/>
      <c r="S466" s="188"/>
      <c r="T466" s="188"/>
      <c r="U466" s="188"/>
      <c r="V466" s="188"/>
      <c r="W466" s="188"/>
      <c r="X466" s="188"/>
      <c r="Y466" s="188"/>
      <c r="Z466" s="188"/>
      <c r="AA466" s="188"/>
    </row>
    <row xmlns:x14ac="http://schemas.microsoft.com/office/spreadsheetml/2009/9/ac" r="467" ht="15.75" x14ac:dyDescent="0.25">
      <c r="A467" s="188"/>
      <c r="B467" s="189"/>
      <c r="C467" s="188"/>
      <c r="D467" s="188"/>
      <c r="E467" s="188"/>
      <c r="F467" s="188"/>
      <c r="G467" s="188"/>
      <c r="H467" s="188"/>
      <c r="I467" s="188"/>
      <c r="J467" s="188"/>
      <c r="K467" s="188"/>
      <c r="L467" s="188"/>
      <c r="M467" s="188"/>
      <c r="N467" s="188"/>
      <c r="O467" s="188"/>
      <c r="P467" s="188"/>
      <c r="Q467" s="188"/>
      <c r="R467" s="188"/>
      <c r="S467" s="188"/>
      <c r="T467" s="188"/>
      <c r="U467" s="188"/>
      <c r="V467" s="188"/>
      <c r="W467" s="188"/>
      <c r="X467" s="188"/>
      <c r="Y467" s="188"/>
      <c r="Z467" s="188"/>
      <c r="AA467" s="188"/>
    </row>
    <row xmlns:x14ac="http://schemas.microsoft.com/office/spreadsheetml/2009/9/ac" r="468" ht="15.75" x14ac:dyDescent="0.25">
      <c r="A468" s="188"/>
      <c r="B468" s="189"/>
      <c r="C468" s="188"/>
      <c r="D468" s="188"/>
      <c r="E468" s="188"/>
      <c r="F468" s="188"/>
      <c r="G468" s="188"/>
      <c r="H468" s="188"/>
      <c r="I468" s="188"/>
      <c r="J468" s="188"/>
      <c r="K468" s="188"/>
      <c r="L468" s="188"/>
      <c r="M468" s="188"/>
      <c r="N468" s="188"/>
      <c r="O468" s="188"/>
      <c r="P468" s="188"/>
      <c r="Q468" s="188"/>
      <c r="R468" s="188"/>
      <c r="S468" s="188"/>
      <c r="T468" s="188"/>
      <c r="U468" s="188"/>
      <c r="V468" s="188"/>
      <c r="W468" s="188"/>
      <c r="X468" s="188"/>
      <c r="Y468" s="188"/>
      <c r="Z468" s="188"/>
      <c r="AA468" s="188"/>
    </row>
    <row xmlns:x14ac="http://schemas.microsoft.com/office/spreadsheetml/2009/9/ac" r="469" ht="15.75" x14ac:dyDescent="0.25">
      <c r="A469" s="188"/>
      <c r="B469" s="189"/>
      <c r="C469" s="188"/>
      <c r="D469" s="188"/>
      <c r="E469" s="188"/>
      <c r="F469" s="188"/>
      <c r="G469" s="188"/>
      <c r="H469" s="188"/>
      <c r="I469" s="188"/>
      <c r="J469" s="188"/>
      <c r="K469" s="188"/>
      <c r="L469" s="188"/>
      <c r="M469" s="188"/>
      <c r="N469" s="188"/>
      <c r="O469" s="188"/>
      <c r="P469" s="188"/>
      <c r="Q469" s="188"/>
      <c r="R469" s="188"/>
      <c r="S469" s="188"/>
      <c r="T469" s="188"/>
      <c r="U469" s="188"/>
      <c r="V469" s="188"/>
      <c r="W469" s="188"/>
      <c r="X469" s="188"/>
      <c r="Y469" s="188"/>
      <c r="Z469" s="188"/>
      <c r="AA469" s="188"/>
    </row>
    <row xmlns:x14ac="http://schemas.microsoft.com/office/spreadsheetml/2009/9/ac" r="470" ht="15.75" x14ac:dyDescent="0.25">
      <c r="A470" s="188"/>
      <c r="B470" s="189"/>
      <c r="C470" s="188"/>
      <c r="D470" s="188"/>
      <c r="E470" s="188"/>
      <c r="F470" s="188"/>
      <c r="G470" s="188"/>
      <c r="H470" s="188"/>
      <c r="I470" s="188"/>
      <c r="J470" s="188"/>
      <c r="K470" s="188"/>
      <c r="L470" s="188"/>
      <c r="M470" s="188"/>
      <c r="N470" s="188"/>
      <c r="O470" s="188"/>
      <c r="P470" s="188"/>
      <c r="Q470" s="188"/>
      <c r="R470" s="188"/>
      <c r="S470" s="188"/>
      <c r="T470" s="188"/>
      <c r="U470" s="188"/>
      <c r="V470" s="188"/>
      <c r="W470" s="188"/>
      <c r="X470" s="188"/>
      <c r="Y470" s="188"/>
      <c r="Z470" s="188"/>
      <c r="AA470" s="188"/>
    </row>
    <row xmlns:x14ac="http://schemas.microsoft.com/office/spreadsheetml/2009/9/ac" r="471" ht="15.75" x14ac:dyDescent="0.25">
      <c r="A471" s="188"/>
      <c r="B471" s="189"/>
      <c r="C471" s="188"/>
      <c r="D471" s="188"/>
      <c r="E471" s="188"/>
      <c r="F471" s="188"/>
      <c r="G471" s="188"/>
      <c r="H471" s="188"/>
      <c r="I471" s="188"/>
      <c r="J471" s="188"/>
      <c r="K471" s="188"/>
      <c r="L471" s="188"/>
      <c r="M471" s="188"/>
      <c r="N471" s="188"/>
      <c r="O471" s="188"/>
      <c r="P471" s="188"/>
      <c r="Q471" s="188"/>
      <c r="R471" s="188"/>
      <c r="S471" s="188"/>
      <c r="T471" s="188"/>
      <c r="U471" s="188"/>
      <c r="V471" s="188"/>
      <c r="W471" s="188"/>
      <c r="X471" s="188"/>
      <c r="Y471" s="188"/>
      <c r="Z471" s="188"/>
      <c r="AA471" s="188"/>
    </row>
    <row xmlns:x14ac="http://schemas.microsoft.com/office/spreadsheetml/2009/9/ac" r="472" ht="15.75" x14ac:dyDescent="0.25">
      <c r="A472" s="188"/>
      <c r="B472" s="189"/>
      <c r="C472" s="188"/>
      <c r="D472" s="188"/>
      <c r="E472" s="188"/>
      <c r="F472" s="188"/>
      <c r="G472" s="188"/>
      <c r="H472" s="188"/>
      <c r="I472" s="188"/>
      <c r="J472" s="188"/>
      <c r="K472" s="188"/>
      <c r="L472" s="188"/>
      <c r="M472" s="188"/>
      <c r="N472" s="188"/>
      <c r="O472" s="188"/>
      <c r="P472" s="188"/>
      <c r="Q472" s="188"/>
      <c r="R472" s="188"/>
      <c r="S472" s="188"/>
      <c r="T472" s="188"/>
      <c r="U472" s="188"/>
      <c r="V472" s="188"/>
      <c r="W472" s="188"/>
      <c r="X472" s="188"/>
      <c r="Y472" s="188"/>
      <c r="Z472" s="188"/>
      <c r="AA472" s="188"/>
    </row>
    <row xmlns:x14ac="http://schemas.microsoft.com/office/spreadsheetml/2009/9/ac" r="473" ht="15.75" x14ac:dyDescent="0.25">
      <c r="A473" s="188"/>
      <c r="B473" s="189"/>
      <c r="C473" s="188"/>
      <c r="D473" s="188"/>
      <c r="E473" s="188"/>
      <c r="F473" s="188"/>
      <c r="G473" s="188"/>
      <c r="H473" s="188"/>
      <c r="I473" s="188"/>
      <c r="J473" s="188"/>
      <c r="K473" s="188"/>
      <c r="L473" s="188"/>
      <c r="M473" s="188"/>
      <c r="N473" s="188"/>
      <c r="O473" s="188"/>
      <c r="P473" s="188"/>
      <c r="Q473" s="188"/>
      <c r="R473" s="188"/>
      <c r="S473" s="188"/>
      <c r="T473" s="188"/>
      <c r="U473" s="188"/>
      <c r="V473" s="188"/>
      <c r="W473" s="188"/>
      <c r="X473" s="188"/>
      <c r="Y473" s="188"/>
      <c r="Z473" s="188"/>
      <c r="AA473" s="188"/>
    </row>
    <row xmlns:x14ac="http://schemas.microsoft.com/office/spreadsheetml/2009/9/ac" r="474" ht="15.75" x14ac:dyDescent="0.25">
      <c r="A474" s="188"/>
      <c r="B474" s="189"/>
      <c r="C474" s="188"/>
      <c r="D474" s="188"/>
      <c r="E474" s="188"/>
      <c r="F474" s="188"/>
      <c r="G474" s="188"/>
      <c r="H474" s="188"/>
      <c r="I474" s="188"/>
      <c r="J474" s="188"/>
      <c r="K474" s="188"/>
      <c r="L474" s="188"/>
      <c r="M474" s="188"/>
      <c r="N474" s="188"/>
      <c r="O474" s="188"/>
      <c r="P474" s="188"/>
      <c r="Q474" s="188"/>
      <c r="R474" s="188"/>
      <c r="S474" s="188"/>
      <c r="T474" s="188"/>
      <c r="U474" s="188"/>
      <c r="V474" s="188"/>
      <c r="W474" s="188"/>
      <c r="X474" s="188"/>
      <c r="Y474" s="188"/>
      <c r="Z474" s="188"/>
      <c r="AA474" s="188"/>
    </row>
    <row xmlns:x14ac="http://schemas.microsoft.com/office/spreadsheetml/2009/9/ac" r="475" ht="15.75" x14ac:dyDescent="0.25">
      <c r="A475" s="188"/>
      <c r="B475" s="189"/>
      <c r="C475" s="188"/>
      <c r="D475" s="188"/>
      <c r="E475" s="188"/>
      <c r="F475" s="188"/>
      <c r="G475" s="188"/>
      <c r="H475" s="188"/>
      <c r="I475" s="188"/>
      <c r="J475" s="188"/>
      <c r="K475" s="188"/>
      <c r="L475" s="188"/>
      <c r="M475" s="188"/>
      <c r="N475" s="188"/>
      <c r="O475" s="188"/>
      <c r="P475" s="188"/>
      <c r="Q475" s="188"/>
      <c r="R475" s="188"/>
      <c r="S475" s="188"/>
      <c r="T475" s="188"/>
      <c r="U475" s="188"/>
      <c r="V475" s="188"/>
      <c r="W475" s="188"/>
      <c r="X475" s="188"/>
      <c r="Y475" s="188"/>
      <c r="Z475" s="188"/>
      <c r="AA475" s="188"/>
    </row>
    <row xmlns:x14ac="http://schemas.microsoft.com/office/spreadsheetml/2009/9/ac" r="476" ht="15.75" x14ac:dyDescent="0.25">
      <c r="A476" s="188"/>
      <c r="B476" s="189"/>
      <c r="C476" s="188"/>
      <c r="D476" s="188"/>
      <c r="E476" s="188"/>
      <c r="F476" s="188"/>
      <c r="G476" s="188"/>
      <c r="H476" s="188"/>
      <c r="I476" s="188"/>
      <c r="J476" s="188"/>
      <c r="K476" s="188"/>
      <c r="L476" s="188"/>
      <c r="M476" s="188"/>
      <c r="N476" s="188"/>
      <c r="O476" s="188"/>
      <c r="P476" s="188"/>
      <c r="Q476" s="188"/>
      <c r="R476" s="188"/>
      <c r="S476" s="188"/>
      <c r="T476" s="188"/>
      <c r="U476" s="188"/>
      <c r="V476" s="188"/>
      <c r="W476" s="188"/>
      <c r="X476" s="188"/>
      <c r="Y476" s="188"/>
      <c r="Z476" s="188"/>
      <c r="AA476" s="188"/>
    </row>
    <row xmlns:x14ac="http://schemas.microsoft.com/office/spreadsheetml/2009/9/ac" r="477" ht="15.75" x14ac:dyDescent="0.25">
      <c r="A477" s="188"/>
      <c r="B477" s="189"/>
      <c r="C477" s="188"/>
      <c r="D477" s="188"/>
      <c r="E477" s="188"/>
      <c r="F477" s="188"/>
      <c r="G477" s="188"/>
      <c r="H477" s="188"/>
      <c r="I477" s="188"/>
      <c r="J477" s="188"/>
      <c r="K477" s="188"/>
      <c r="L477" s="188"/>
      <c r="M477" s="188"/>
      <c r="N477" s="188"/>
      <c r="O477" s="188"/>
      <c r="P477" s="188"/>
      <c r="Q477" s="188"/>
      <c r="R477" s="188"/>
      <c r="S477" s="188"/>
      <c r="T477" s="188"/>
      <c r="U477" s="188"/>
      <c r="V477" s="188"/>
      <c r="W477" s="188"/>
      <c r="X477" s="188"/>
      <c r="Y477" s="188"/>
      <c r="Z477" s="188"/>
      <c r="AA477" s="188"/>
    </row>
    <row xmlns:x14ac="http://schemas.microsoft.com/office/spreadsheetml/2009/9/ac" r="478" ht="15.75" x14ac:dyDescent="0.25">
      <c r="A478" s="188"/>
      <c r="B478" s="189"/>
      <c r="C478" s="188"/>
      <c r="D478" s="188"/>
      <c r="E478" s="188"/>
      <c r="F478" s="188"/>
      <c r="G478" s="188"/>
      <c r="H478" s="188"/>
      <c r="I478" s="188"/>
      <c r="J478" s="188"/>
      <c r="K478" s="188"/>
      <c r="L478" s="188"/>
      <c r="M478" s="188"/>
      <c r="N478" s="188"/>
      <c r="O478" s="188"/>
      <c r="P478" s="188"/>
      <c r="Q478" s="188"/>
      <c r="R478" s="188"/>
      <c r="S478" s="188"/>
      <c r="T478" s="188"/>
      <c r="U478" s="188"/>
      <c r="V478" s="188"/>
      <c r="W478" s="188"/>
      <c r="X478" s="188"/>
      <c r="Y478" s="188"/>
      <c r="Z478" s="188"/>
      <c r="AA478" s="188"/>
    </row>
    <row xmlns:x14ac="http://schemas.microsoft.com/office/spreadsheetml/2009/9/ac" r="479" ht="15.75" x14ac:dyDescent="0.25">
      <c r="A479" s="188"/>
      <c r="B479" s="189"/>
      <c r="C479" s="188"/>
      <c r="D479" s="188"/>
      <c r="E479" s="188"/>
      <c r="F479" s="188"/>
      <c r="G479" s="188"/>
      <c r="H479" s="188"/>
      <c r="I479" s="188"/>
      <c r="J479" s="188"/>
      <c r="K479" s="188"/>
      <c r="L479" s="188"/>
      <c r="M479" s="188"/>
      <c r="N479" s="188"/>
      <c r="O479" s="188"/>
      <c r="P479" s="188"/>
      <c r="Q479" s="188"/>
      <c r="R479" s="188"/>
      <c r="S479" s="188"/>
      <c r="T479" s="188"/>
      <c r="U479" s="188"/>
      <c r="V479" s="188"/>
      <c r="W479" s="188"/>
      <c r="X479" s="188"/>
      <c r="Y479" s="188"/>
      <c r="Z479" s="188"/>
      <c r="AA479" s="188"/>
    </row>
    <row xmlns:x14ac="http://schemas.microsoft.com/office/spreadsheetml/2009/9/ac" r="480" ht="15.75" x14ac:dyDescent="0.25">
      <c r="A480" s="188"/>
      <c r="B480" s="189"/>
      <c r="C480" s="188"/>
      <c r="D480" s="188"/>
      <c r="E480" s="188"/>
      <c r="F480" s="188"/>
      <c r="G480" s="188"/>
      <c r="H480" s="188"/>
      <c r="I480" s="188"/>
      <c r="J480" s="188"/>
      <c r="K480" s="188"/>
      <c r="L480" s="188"/>
      <c r="M480" s="188"/>
      <c r="N480" s="188"/>
      <c r="O480" s="188"/>
      <c r="P480" s="188"/>
      <c r="Q480" s="188"/>
      <c r="R480" s="188"/>
      <c r="S480" s="188"/>
      <c r="T480" s="188"/>
      <c r="U480" s="188"/>
      <c r="V480" s="188"/>
      <c r="W480" s="188"/>
      <c r="X480" s="188"/>
      <c r="Y480" s="188"/>
      <c r="Z480" s="188"/>
      <c r="AA480" s="188"/>
    </row>
    <row xmlns:x14ac="http://schemas.microsoft.com/office/spreadsheetml/2009/9/ac" r="481" ht="15.75" x14ac:dyDescent="0.25">
      <c r="A481" s="188"/>
      <c r="B481" s="189"/>
      <c r="C481" s="188"/>
      <c r="D481" s="188"/>
      <c r="E481" s="188"/>
      <c r="F481" s="188"/>
      <c r="G481" s="188"/>
      <c r="H481" s="188"/>
      <c r="I481" s="188"/>
      <c r="J481" s="188"/>
      <c r="K481" s="188"/>
      <c r="L481" s="188"/>
      <c r="M481" s="188"/>
      <c r="N481" s="188"/>
      <c r="O481" s="188"/>
      <c r="P481" s="188"/>
      <c r="Q481" s="188"/>
      <c r="R481" s="188"/>
      <c r="S481" s="188"/>
      <c r="T481" s="188"/>
      <c r="U481" s="188"/>
      <c r="V481" s="188"/>
      <c r="W481" s="188"/>
      <c r="X481" s="188"/>
      <c r="Y481" s="188"/>
      <c r="Z481" s="188"/>
      <c r="AA481" s="188"/>
    </row>
    <row xmlns:x14ac="http://schemas.microsoft.com/office/spreadsheetml/2009/9/ac" r="482" ht="15.75" x14ac:dyDescent="0.25">
      <c r="A482" s="188"/>
      <c r="B482" s="189"/>
      <c r="C482" s="188"/>
      <c r="D482" s="188"/>
      <c r="E482" s="188"/>
      <c r="F482" s="188"/>
      <c r="G482" s="188"/>
      <c r="H482" s="188"/>
      <c r="I482" s="188"/>
      <c r="J482" s="188"/>
      <c r="K482" s="188"/>
      <c r="L482" s="188"/>
      <c r="M482" s="188"/>
      <c r="N482" s="188"/>
      <c r="O482" s="188"/>
      <c r="P482" s="188"/>
      <c r="Q482" s="188"/>
      <c r="R482" s="188"/>
      <c r="S482" s="188"/>
      <c r="T482" s="188"/>
      <c r="U482" s="188"/>
      <c r="V482" s="188"/>
      <c r="W482" s="188"/>
      <c r="X482" s="188"/>
      <c r="Y482" s="188"/>
      <c r="Z482" s="188"/>
      <c r="AA482" s="188"/>
    </row>
    <row xmlns:x14ac="http://schemas.microsoft.com/office/spreadsheetml/2009/9/ac" r="483" ht="15.75" x14ac:dyDescent="0.25">
      <c r="A483" s="188"/>
      <c r="B483" s="189"/>
      <c r="C483" s="188"/>
      <c r="D483" s="188"/>
      <c r="E483" s="188"/>
      <c r="F483" s="188"/>
      <c r="G483" s="188"/>
      <c r="H483" s="188"/>
      <c r="I483" s="188"/>
      <c r="J483" s="188"/>
      <c r="K483" s="188"/>
      <c r="L483" s="188"/>
      <c r="M483" s="188"/>
      <c r="N483" s="188"/>
      <c r="O483" s="188"/>
      <c r="P483" s="188"/>
      <c r="Q483" s="188"/>
      <c r="R483" s="188"/>
      <c r="S483" s="188"/>
      <c r="T483" s="188"/>
      <c r="U483" s="188"/>
      <c r="V483" s="188"/>
      <c r="W483" s="188"/>
      <c r="X483" s="188"/>
      <c r="Y483" s="188"/>
      <c r="Z483" s="188"/>
      <c r="AA483" s="188"/>
    </row>
    <row xmlns:x14ac="http://schemas.microsoft.com/office/spreadsheetml/2009/9/ac" r="484" ht="15.75" x14ac:dyDescent="0.25">
      <c r="A484" s="188"/>
      <c r="B484" s="189"/>
      <c r="C484" s="188"/>
      <c r="D484" s="188"/>
      <c r="E484" s="188"/>
      <c r="F484" s="188"/>
      <c r="G484" s="188"/>
      <c r="H484" s="188"/>
      <c r="I484" s="188"/>
      <c r="J484" s="188"/>
      <c r="K484" s="188"/>
      <c r="L484" s="188"/>
      <c r="M484" s="188"/>
      <c r="N484" s="188"/>
      <c r="O484" s="188"/>
      <c r="P484" s="188"/>
      <c r="Q484" s="188"/>
      <c r="R484" s="188"/>
      <c r="S484" s="188"/>
      <c r="T484" s="188"/>
      <c r="U484" s="188"/>
      <c r="V484" s="188"/>
      <c r="W484" s="188"/>
      <c r="X484" s="188"/>
      <c r="Y484" s="188"/>
      <c r="Z484" s="188"/>
      <c r="AA484" s="188"/>
    </row>
    <row xmlns:x14ac="http://schemas.microsoft.com/office/spreadsheetml/2009/9/ac" r="485" ht="15.75" x14ac:dyDescent="0.25">
      <c r="A485" s="188"/>
      <c r="B485" s="189"/>
      <c r="C485" s="188"/>
      <c r="D485" s="188"/>
      <c r="E485" s="188"/>
      <c r="F485" s="188"/>
      <c r="G485" s="188"/>
      <c r="H485" s="188"/>
      <c r="I485" s="188"/>
      <c r="J485" s="188"/>
      <c r="K485" s="188"/>
      <c r="L485" s="188"/>
      <c r="M485" s="188"/>
      <c r="N485" s="188"/>
      <c r="O485" s="188"/>
      <c r="P485" s="188"/>
      <c r="Q485" s="188"/>
      <c r="R485" s="188"/>
      <c r="S485" s="188"/>
      <c r="T485" s="188"/>
      <c r="U485" s="188"/>
      <c r="V485" s="188"/>
      <c r="W485" s="188"/>
      <c r="X485" s="188"/>
      <c r="Y485" s="188"/>
      <c r="Z485" s="188"/>
      <c r="AA485" s="188"/>
    </row>
    <row xmlns:x14ac="http://schemas.microsoft.com/office/spreadsheetml/2009/9/ac" r="486" ht="15.75" x14ac:dyDescent="0.25">
      <c r="A486" s="188"/>
      <c r="B486" s="189"/>
      <c r="C486" s="188"/>
      <c r="D486" s="188"/>
      <c r="E486" s="188"/>
      <c r="F486" s="188"/>
      <c r="G486" s="188"/>
      <c r="H486" s="188"/>
      <c r="I486" s="188"/>
      <c r="J486" s="188"/>
      <c r="K486" s="188"/>
      <c r="L486" s="188"/>
      <c r="M486" s="188"/>
      <c r="N486" s="188"/>
      <c r="O486" s="188"/>
      <c r="P486" s="188"/>
      <c r="Q486" s="188"/>
      <c r="R486" s="188"/>
      <c r="S486" s="188"/>
      <c r="T486" s="188"/>
      <c r="U486" s="188"/>
      <c r="V486" s="188"/>
      <c r="W486" s="188"/>
      <c r="X486" s="188"/>
      <c r="Y486" s="188"/>
      <c r="Z486" s="188"/>
      <c r="AA486" s="188"/>
    </row>
    <row xmlns:x14ac="http://schemas.microsoft.com/office/spreadsheetml/2009/9/ac" r="487" ht="15.75" x14ac:dyDescent="0.25">
      <c r="A487" s="188"/>
      <c r="B487" s="189"/>
      <c r="C487" s="188"/>
      <c r="D487" s="188"/>
      <c r="E487" s="188"/>
      <c r="F487" s="188"/>
      <c r="G487" s="188"/>
      <c r="H487" s="188"/>
      <c r="I487" s="188"/>
      <c r="J487" s="188"/>
      <c r="K487" s="188"/>
      <c r="L487" s="188"/>
      <c r="M487" s="188"/>
      <c r="N487" s="188"/>
      <c r="O487" s="188"/>
      <c r="P487" s="188"/>
      <c r="Q487" s="188"/>
      <c r="R487" s="188"/>
      <c r="S487" s="188"/>
      <c r="T487" s="188"/>
      <c r="U487" s="188"/>
      <c r="V487" s="188"/>
      <c r="W487" s="188"/>
      <c r="X487" s="188"/>
      <c r="Y487" s="188"/>
      <c r="Z487" s="188"/>
      <c r="AA487" s="188"/>
    </row>
    <row xmlns:x14ac="http://schemas.microsoft.com/office/spreadsheetml/2009/9/ac" r="488" ht="15.75" x14ac:dyDescent="0.25">
      <c r="A488" s="188"/>
      <c r="B488" s="189"/>
      <c r="C488" s="188"/>
      <c r="D488" s="188"/>
      <c r="E488" s="188"/>
      <c r="F488" s="188"/>
      <c r="G488" s="188"/>
      <c r="H488" s="188"/>
      <c r="I488" s="188"/>
      <c r="J488" s="188"/>
      <c r="K488" s="188"/>
      <c r="L488" s="188"/>
      <c r="M488" s="188"/>
      <c r="N488" s="188"/>
      <c r="O488" s="188"/>
      <c r="P488" s="188"/>
      <c r="Q488" s="188"/>
      <c r="R488" s="188"/>
      <c r="S488" s="188"/>
      <c r="T488" s="188"/>
      <c r="U488" s="188"/>
      <c r="V488" s="188"/>
      <c r="W488" s="188"/>
      <c r="X488" s="188"/>
      <c r="Y488" s="188"/>
      <c r="Z488" s="188"/>
      <c r="AA488" s="188"/>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77580-2229-4736-9590-3DA9F87174F1}">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44" customWidth="true"/>
    <col min="2" max="2" width="6.5" style="245" customWidth="true"/>
    <col min="3" max="3" width="14.125" style="246" customWidth="true"/>
    <col min="4" max="4" width="9.75" style="232" customWidth="true"/>
    <col min="5" max="5" width="8" style="247" customWidth="true"/>
    <col min="6" max="6" width="8" style="248" customWidth="true"/>
    <col min="7" max="7" width="8" style="249" customWidth="true"/>
    <col min="8" max="8" width="8" style="250" customWidth="true"/>
    <col min="9" max="9" width="8" style="243" customWidth="true"/>
    <col min="10" max="10" width="8" style="251" customWidth="true"/>
    <col min="11" max="11" width="8" style="252" customWidth="true"/>
    <col min="12" max="12" width="8" style="248" customWidth="true"/>
    <col min="13" max="13" width="8" style="253" customWidth="true"/>
    <col min="14" max="14" width="8" style="254" customWidth="true"/>
    <col min="15" max="19" width="8" style="232" customWidth="true"/>
    <col min="20" max="16384" width="9" style="232"/>
  </cols>
  <sheetData>
    <row xmlns:x14ac="http://schemas.microsoft.com/office/spreadsheetml/2009/9/ac" r="1" ht="20.25" customHeight="true" x14ac:dyDescent="0.2">
      <c r="A1" s="596" t="s">
        <v>382</v>
      </c>
      <c r="B1" s="597"/>
      <c r="C1" s="597"/>
      <c r="D1" s="597"/>
      <c r="E1" s="598" t="s">
        <v>52</v>
      </c>
      <c r="F1" s="599"/>
      <c r="G1" s="599"/>
      <c r="H1" s="599"/>
      <c r="I1" s="600"/>
      <c r="J1" s="601" t="s">
        <v>10</v>
      </c>
      <c r="K1" s="601"/>
      <c r="L1" s="601"/>
      <c r="M1" s="601"/>
      <c r="N1" s="601"/>
      <c r="O1" s="602" t="s">
        <v>11</v>
      </c>
      <c r="P1" s="603"/>
      <c r="Q1" s="603"/>
      <c r="R1" s="603"/>
      <c r="S1" s="604"/>
    </row>
    <row xmlns:x14ac="http://schemas.microsoft.com/office/spreadsheetml/2009/9/ac" r="2" x14ac:dyDescent="0.2">
      <c r="A2" s="597"/>
      <c r="B2" s="597"/>
      <c r="C2" s="597"/>
      <c r="D2" s="597"/>
      <c r="E2" s="255"/>
      <c r="F2" s="233"/>
      <c r="G2" s="256"/>
      <c r="H2" s="234"/>
      <c r="I2" s="257"/>
      <c r="J2" s="258"/>
      <c r="K2" s="233"/>
      <c r="L2" s="259"/>
      <c r="M2" s="234"/>
      <c r="N2" s="260"/>
      <c r="O2" s="255"/>
      <c r="P2" s="233"/>
      <c r="Q2" s="261"/>
      <c r="R2" s="234"/>
      <c r="S2" s="257"/>
    </row>
    <row xmlns:x14ac="http://schemas.microsoft.com/office/spreadsheetml/2009/9/ac" r="3" ht="134.25" customHeight="true" x14ac:dyDescent="0.2">
      <c r="A3" s="235" t="s">
        <v>9</v>
      </c>
      <c r="B3" s="236" t="s">
        <v>4</v>
      </c>
      <c r="C3" s="237" t="s">
        <v>8</v>
      </c>
      <c r="D3" s="238" t="s">
        <v>212</v>
      </c>
      <c r="E3" s="262" t="s">
        <v>25</v>
      </c>
      <c r="F3" s="239" t="s">
        <v>19</v>
      </c>
      <c r="G3" s="263" t="s">
        <v>192</v>
      </c>
      <c r="H3" s="240" t="s">
        <v>201</v>
      </c>
      <c r="I3" s="264" t="s">
        <v>36</v>
      </c>
      <c r="J3" s="265" t="s">
        <v>25</v>
      </c>
      <c r="K3" s="241" t="s">
        <v>19</v>
      </c>
      <c r="L3" s="266" t="s">
        <v>193</v>
      </c>
      <c r="M3" s="240" t="s">
        <v>201</v>
      </c>
      <c r="N3" s="267" t="s">
        <v>36</v>
      </c>
      <c r="O3" s="262" t="s">
        <v>25</v>
      </c>
      <c r="P3" s="239" t="s">
        <v>141</v>
      </c>
      <c r="Q3" s="268" t="s">
        <v>194</v>
      </c>
      <c r="R3" s="240" t="s">
        <v>201</v>
      </c>
      <c r="S3" s="264" t="s">
        <v>36</v>
      </c>
    </row>
    <row xmlns:x14ac="http://schemas.microsoft.com/office/spreadsheetml/2009/9/ac" r="4" x14ac:dyDescent="0.2">
      <c r="A4" s="377" t="str">
        <f>IF(ISBLANK(Regressions!A14), " ", Regressions!A14)</f>
        <v>Ghana</v>
      </c>
      <c r="B4" s="378">
        <f>IF(ISBLANK(Regressions!B14), " ", Regressions!B14)</f>
        <v>2000</v>
      </c>
      <c r="C4" s="242" t="str">
        <f>IF(ISBLANK(Regressions!C14), " ", Regressions!C14)</f>
        <v>National</v>
      </c>
      <c r="D4" s="379">
        <f>IF(ISBLANK(Regressions!D14), " ", Regressions!D14)</f>
        <v>7725160</v>
      </c>
      <c r="E4" s="269">
        <f>IF(ISNUMBER(Regressions!E14),ROUND(Regressions!E14, 1), NA())</f>
        <v>45.2</v>
      </c>
      <c r="F4" s="380" t="e">
        <f>IF(ISNUMBER(Regressions!F14),ROUND(Regressions!F14, 1), NA())</f>
        <v>#N/A</v>
      </c>
      <c r="G4" s="270" t="e">
        <f>IF(ISNUMBER(Regressions!G14),ROUND(Regressions!G14, 1), NA())</f>
        <v>#N/A</v>
      </c>
      <c r="H4" s="381" t="e">
        <f>IF(ISNUMBER(Regressions!H14),ROUND(Regressions!H14, 1), NA())</f>
        <v>#N/A</v>
      </c>
      <c r="I4" s="271" t="e">
        <f>IF(ISNUMBER(Regressions!I14),ROUND(Regressions!I14, 1), NA())</f>
        <v>#N/A</v>
      </c>
      <c r="J4" s="382">
        <f>IF(ISNUMBER(Regressions!K14),ROUND(Regressions!K14, 1), NA())</f>
        <v>47</v>
      </c>
      <c r="K4" s="380" t="e">
        <f>IF(ISNUMBER(Regressions!L14),ROUND(Regressions!L14, 1), NA())</f>
        <v>#N/A</v>
      </c>
      <c r="L4" s="272" t="e">
        <f>IF(ISNUMBER(Regressions!M14),ROUND(Regressions!M14, 1), NA())</f>
        <v>#N/A</v>
      </c>
      <c r="M4" s="381" t="e">
        <f>IF(ISNUMBER(Regressions!N14),ROUND(Regressions!N14, 1), NA())</f>
        <v>#N/A</v>
      </c>
      <c r="N4" s="271" t="e">
        <f>IF(ISNUMBER(Regressions!O14),ROUND(Regressions!O14, 1), NA())</f>
        <v>#N/A</v>
      </c>
      <c r="O4" s="382" t="e">
        <f>IF(ISNUMBER(Regressions!Q14),ROUND(Regressions!Q14, 1), NA())</f>
        <v>#N/A</v>
      </c>
      <c r="P4" s="380" t="e">
        <f>IF(ISNUMBER(Regressions!R14),ROUND(Regressions!R14, 1), NA())</f>
        <v>#N/A</v>
      </c>
      <c r="Q4" s="273" t="e">
        <f>IF(ISNUMBER(Regressions!S14),ROUND(Regressions!S14, 1), NA())</f>
        <v>#N/A</v>
      </c>
      <c r="R4" s="381" t="e">
        <f>IF(ISNUMBER(Regressions!T14),ROUND(Regressions!T14, 1), NA())</f>
        <v>#N/A</v>
      </c>
      <c r="S4" s="271" t="e">
        <f>IF(ISNUMBER(Regressions!U14),ROUND(Regressions!U14, 1), NA())</f>
        <v>#N/A</v>
      </c>
    </row>
    <row xmlns:x14ac="http://schemas.microsoft.com/office/spreadsheetml/2009/9/ac" r="5" x14ac:dyDescent="0.2">
      <c r="A5" s="377" t="str">
        <f>IF(ISBLANK(Regressions!A15), " ", Regressions!A15)</f>
        <v>Ghana</v>
      </c>
      <c r="B5" s="378">
        <f>IF(ISBLANK(Regressions!B15), " ", Regressions!B15)</f>
        <v>2001</v>
      </c>
      <c r="C5" s="383" t="str">
        <f>IF(ISBLANK(Regressions!C15), " ", Regressions!C15)</f>
        <v>National</v>
      </c>
      <c r="D5" s="379">
        <f>IF(ISBLANK(Regressions!D15), " ", Regressions!D15)</f>
        <v>7816323</v>
      </c>
      <c r="E5" s="269">
        <f>IF(ISNUMBER(Regressions!E15),ROUND(Regressions!E15, 1), NA())</f>
        <v>46.8</v>
      </c>
      <c r="F5" s="380" t="e">
        <f>IF(ISNUMBER(Regressions!F15),ROUND(Regressions!F15, 1), NA())</f>
        <v>#N/A</v>
      </c>
      <c r="G5" s="270" t="e">
        <f>IF(ISNUMBER(Regressions!G15),ROUND(Regressions!G15, 1), NA())</f>
        <v>#N/A</v>
      </c>
      <c r="H5" s="381" t="e">
        <f>IF(ISNUMBER(Regressions!H15),ROUND(Regressions!H15, 1), NA())</f>
        <v>#N/A</v>
      </c>
      <c r="I5" s="271" t="e">
        <f>IF(ISNUMBER(Regressions!I15),ROUND(Regressions!I15, 1), NA())</f>
        <v>#N/A</v>
      </c>
      <c r="J5" s="382">
        <f>IF(ISNUMBER(Regressions!K15),ROUND(Regressions!K15, 1), NA())</f>
        <v>48.7</v>
      </c>
      <c r="K5" s="380" t="e">
        <f>IF(ISNUMBER(Regressions!L15),ROUND(Regressions!L15, 1), NA())</f>
        <v>#N/A</v>
      </c>
      <c r="L5" s="272" t="e">
        <f>IF(ISNUMBER(Regressions!M15),ROUND(Regressions!M15, 1), NA())</f>
        <v>#N/A</v>
      </c>
      <c r="M5" s="381" t="e">
        <f>IF(ISNUMBER(Regressions!N15),ROUND(Regressions!N15, 1), NA())</f>
        <v>#N/A</v>
      </c>
      <c r="N5" s="271" t="e">
        <f>IF(ISNUMBER(Regressions!O15),ROUND(Regressions!O15, 1), NA())</f>
        <v>#N/A</v>
      </c>
      <c r="O5" s="382" t="e">
        <f>IF(ISNUMBER(Regressions!Q15),ROUND(Regressions!Q15, 1), NA())</f>
        <v>#N/A</v>
      </c>
      <c r="P5" s="380" t="e">
        <f>IF(ISNUMBER(Regressions!R15),ROUND(Regressions!R15, 1), NA())</f>
        <v>#N/A</v>
      </c>
      <c r="Q5" s="273" t="e">
        <f>IF(ISNUMBER(Regressions!S15),ROUND(Regressions!S15, 1), NA())</f>
        <v>#N/A</v>
      </c>
      <c r="R5" s="381" t="e">
        <f>IF(ISNUMBER(Regressions!T15),ROUND(Regressions!T15, 1), NA())</f>
        <v>#N/A</v>
      </c>
      <c r="S5" s="271" t="e">
        <f>IF(ISNUMBER(Regressions!U15),ROUND(Regressions!U15, 1), NA())</f>
        <v>#N/A</v>
      </c>
      <c r="T5" s="243"/>
      <c r="U5" s="243"/>
      <c r="V5" s="243"/>
      <c r="W5" s="243"/>
      <c r="X5" s="243"/>
      <c r="Y5" s="243"/>
      <c r="Z5" s="243"/>
      <c r="AA5" s="243"/>
    </row>
    <row xmlns:x14ac="http://schemas.microsoft.com/office/spreadsheetml/2009/9/ac" r="6" x14ac:dyDescent="0.2">
      <c r="A6" s="377" t="str">
        <f>IF(ISBLANK(Regressions!A16), " ", Regressions!A16)</f>
        <v>Ghana</v>
      </c>
      <c r="B6" s="378">
        <f>IF(ISBLANK(Regressions!B16), " ", Regressions!B16)</f>
        <v>2002</v>
      </c>
      <c r="C6" s="383" t="str">
        <f>IF(ISBLANK(Regressions!C16), " ", Regressions!C16)</f>
        <v>National</v>
      </c>
      <c r="D6" s="379">
        <f>IF(ISBLANK(Regressions!D16), " ", Regressions!D16)</f>
        <v>7905651</v>
      </c>
      <c r="E6" s="269">
        <f>IF(ISNUMBER(Regressions!E16),ROUND(Regressions!E16, 1), NA())</f>
        <v>48.4</v>
      </c>
      <c r="F6" s="380" t="e">
        <f>IF(ISNUMBER(Regressions!F16),ROUND(Regressions!F16, 1), NA())</f>
        <v>#N/A</v>
      </c>
      <c r="G6" s="270" t="e">
        <f>IF(ISNUMBER(Regressions!G16),ROUND(Regressions!G16, 1), NA())</f>
        <v>#N/A</v>
      </c>
      <c r="H6" s="381" t="e">
        <f>IF(ISNUMBER(Regressions!H16),ROUND(Regressions!H16, 1), NA())</f>
        <v>#N/A</v>
      </c>
      <c r="I6" s="271" t="e">
        <f>IF(ISNUMBER(Regressions!I16),ROUND(Regressions!I16, 1), NA())</f>
        <v>#N/A</v>
      </c>
      <c r="J6" s="382">
        <f>IF(ISNUMBER(Regressions!K16),ROUND(Regressions!K16, 1), NA())</f>
        <v>50.3</v>
      </c>
      <c r="K6" s="380" t="e">
        <f>IF(ISNUMBER(Regressions!L16),ROUND(Regressions!L16, 1), NA())</f>
        <v>#N/A</v>
      </c>
      <c r="L6" s="272" t="e">
        <f>IF(ISNUMBER(Regressions!M16),ROUND(Regressions!M16, 1), NA())</f>
        <v>#N/A</v>
      </c>
      <c r="M6" s="381" t="e">
        <f>IF(ISNUMBER(Regressions!N16),ROUND(Regressions!N16, 1), NA())</f>
        <v>#N/A</v>
      </c>
      <c r="N6" s="271" t="e">
        <f>IF(ISNUMBER(Regressions!O16),ROUND(Regressions!O16, 1), NA())</f>
        <v>#N/A</v>
      </c>
      <c r="O6" s="382" t="e">
        <f>IF(ISNUMBER(Regressions!Q16),ROUND(Regressions!Q16, 1), NA())</f>
        <v>#N/A</v>
      </c>
      <c r="P6" s="380" t="e">
        <f>IF(ISNUMBER(Regressions!R16),ROUND(Regressions!R16, 1), NA())</f>
        <v>#N/A</v>
      </c>
      <c r="Q6" s="273" t="e">
        <f>IF(ISNUMBER(Regressions!S16),ROUND(Regressions!S16, 1), NA())</f>
        <v>#N/A</v>
      </c>
      <c r="R6" s="381" t="e">
        <f>IF(ISNUMBER(Regressions!T16),ROUND(Regressions!T16, 1), NA())</f>
        <v>#N/A</v>
      </c>
      <c r="S6" s="271" t="e">
        <f>IF(ISNUMBER(Regressions!U16),ROUND(Regressions!U16, 1), NA())</f>
        <v>#N/A</v>
      </c>
      <c r="T6" s="243"/>
      <c r="U6" s="243"/>
      <c r="V6" s="243"/>
      <c r="W6" s="243"/>
      <c r="X6" s="243"/>
      <c r="Y6" s="243"/>
      <c r="Z6" s="243"/>
      <c r="AA6" s="243"/>
    </row>
    <row xmlns:x14ac="http://schemas.microsoft.com/office/spreadsheetml/2009/9/ac" r="7" x14ac:dyDescent="0.2">
      <c r="A7" s="377" t="str">
        <f>IF(ISBLANK(Regressions!A17), " ", Regressions!A17)</f>
        <v>Ghana</v>
      </c>
      <c r="B7" s="378">
        <f>IF(ISBLANK(Regressions!B17), " ", Regressions!B17)</f>
        <v>2003</v>
      </c>
      <c r="C7" s="383" t="str">
        <f>IF(ISBLANK(Regressions!C17), " ", Regressions!C17)</f>
        <v>National</v>
      </c>
      <c r="D7" s="379">
        <f>IF(ISBLANK(Regressions!D17), " ", Regressions!D17)</f>
        <v>7990366</v>
      </c>
      <c r="E7" s="269">
        <f>IF(ISNUMBER(Regressions!E17),ROUND(Regressions!E17, 1), NA())</f>
        <v>50</v>
      </c>
      <c r="F7" s="380" t="e">
        <f>IF(ISNUMBER(Regressions!F17),ROUND(Regressions!F17, 1), NA())</f>
        <v>#N/A</v>
      </c>
      <c r="G7" s="270" t="e">
        <f>IF(ISNUMBER(Regressions!G17),ROUND(Regressions!G17, 1), NA())</f>
        <v>#N/A</v>
      </c>
      <c r="H7" s="381" t="e">
        <f>IF(ISNUMBER(Regressions!H17),ROUND(Regressions!H17, 1), NA())</f>
        <v>#N/A</v>
      </c>
      <c r="I7" s="271" t="e">
        <f>IF(ISNUMBER(Regressions!I17),ROUND(Regressions!I17, 1), NA())</f>
        <v>#N/A</v>
      </c>
      <c r="J7" s="382">
        <f>IF(ISNUMBER(Regressions!K17),ROUND(Regressions!K17, 1), NA())</f>
        <v>52</v>
      </c>
      <c r="K7" s="380" t="e">
        <f>IF(ISNUMBER(Regressions!L17),ROUND(Regressions!L17, 1), NA())</f>
        <v>#N/A</v>
      </c>
      <c r="L7" s="272" t="e">
        <f>IF(ISNUMBER(Regressions!M17),ROUND(Regressions!M17, 1), NA())</f>
        <v>#N/A</v>
      </c>
      <c r="M7" s="381" t="e">
        <f>IF(ISNUMBER(Regressions!N17),ROUND(Regressions!N17, 1), NA())</f>
        <v>#N/A</v>
      </c>
      <c r="N7" s="271" t="e">
        <f>IF(ISNUMBER(Regressions!O17),ROUND(Regressions!O17, 1), NA())</f>
        <v>#N/A</v>
      </c>
      <c r="O7" s="382" t="e">
        <f>IF(ISNUMBER(Regressions!Q17),ROUND(Regressions!Q17, 1), NA())</f>
        <v>#N/A</v>
      </c>
      <c r="P7" s="380" t="e">
        <f>IF(ISNUMBER(Regressions!R17),ROUND(Regressions!R17, 1), NA())</f>
        <v>#N/A</v>
      </c>
      <c r="Q7" s="273" t="e">
        <f>IF(ISNUMBER(Regressions!S17),ROUND(Regressions!S17, 1), NA())</f>
        <v>#N/A</v>
      </c>
      <c r="R7" s="381" t="e">
        <f>IF(ISNUMBER(Regressions!T17),ROUND(Regressions!T17, 1), NA())</f>
        <v>#N/A</v>
      </c>
      <c r="S7" s="271" t="e">
        <f>IF(ISNUMBER(Regressions!U17),ROUND(Regressions!U17, 1), NA())</f>
        <v>#N/A</v>
      </c>
      <c r="T7" s="243"/>
      <c r="U7" s="243"/>
      <c r="V7" s="243"/>
      <c r="W7" s="243"/>
      <c r="X7" s="243"/>
      <c r="Y7" s="243"/>
      <c r="Z7" s="243"/>
      <c r="AA7" s="243"/>
    </row>
    <row xmlns:x14ac="http://schemas.microsoft.com/office/spreadsheetml/2009/9/ac" r="8" x14ac:dyDescent="0.2">
      <c r="A8" s="377" t="str">
        <f>IF(ISBLANK(Regressions!A18), " ", Regressions!A18)</f>
        <v>Ghana</v>
      </c>
      <c r="B8" s="378">
        <f>IF(ISBLANK(Regressions!B18), " ", Regressions!B18)</f>
        <v>2004</v>
      </c>
      <c r="C8" s="383" t="str">
        <f>IF(ISBLANK(Regressions!C18), " ", Regressions!C18)</f>
        <v>National</v>
      </c>
      <c r="D8" s="379">
        <f>IF(ISBLANK(Regressions!D18), " ", Regressions!D18)</f>
        <v>8103270</v>
      </c>
      <c r="E8" s="269">
        <f>IF(ISNUMBER(Regressions!E18),ROUND(Regressions!E18, 1), NA())</f>
        <v>51.6</v>
      </c>
      <c r="F8" s="380" t="e">
        <f>IF(ISNUMBER(Regressions!F18),ROUND(Regressions!F18, 1), NA())</f>
        <v>#N/A</v>
      </c>
      <c r="G8" s="270" t="e">
        <f>IF(ISNUMBER(Regressions!G18),ROUND(Regressions!G18, 1), NA())</f>
        <v>#N/A</v>
      </c>
      <c r="H8" s="381" t="e">
        <f>IF(ISNUMBER(Regressions!H18),ROUND(Regressions!H18, 1), NA())</f>
        <v>#N/A</v>
      </c>
      <c r="I8" s="271" t="e">
        <f>IF(ISNUMBER(Regressions!I18),ROUND(Regressions!I18, 1), NA())</f>
        <v>#N/A</v>
      </c>
      <c r="J8" s="382">
        <f>IF(ISNUMBER(Regressions!K18),ROUND(Regressions!K18, 1), NA())</f>
        <v>53.7</v>
      </c>
      <c r="K8" s="380" t="e">
        <f>IF(ISNUMBER(Regressions!L18),ROUND(Regressions!L18, 1), NA())</f>
        <v>#N/A</v>
      </c>
      <c r="L8" s="272" t="e">
        <f>IF(ISNUMBER(Regressions!M18),ROUND(Regressions!M18, 1), NA())</f>
        <v>#N/A</v>
      </c>
      <c r="M8" s="381" t="e">
        <f>IF(ISNUMBER(Regressions!N18),ROUND(Regressions!N18, 1), NA())</f>
        <v>#N/A</v>
      </c>
      <c r="N8" s="271" t="e">
        <f>IF(ISNUMBER(Regressions!O18),ROUND(Regressions!O18, 1), NA())</f>
        <v>#N/A</v>
      </c>
      <c r="O8" s="382" t="e">
        <f>IF(ISNUMBER(Regressions!Q18),ROUND(Regressions!Q18, 1), NA())</f>
        <v>#N/A</v>
      </c>
      <c r="P8" s="380" t="e">
        <f>IF(ISNUMBER(Regressions!R18),ROUND(Regressions!R18, 1), NA())</f>
        <v>#N/A</v>
      </c>
      <c r="Q8" s="273" t="e">
        <f>IF(ISNUMBER(Regressions!S18),ROUND(Regressions!S18, 1), NA())</f>
        <v>#N/A</v>
      </c>
      <c r="R8" s="381" t="e">
        <f>IF(ISNUMBER(Regressions!T18),ROUND(Regressions!T18, 1), NA())</f>
        <v>#N/A</v>
      </c>
      <c r="S8" s="271" t="e">
        <f>IF(ISNUMBER(Regressions!U18),ROUND(Regressions!U18, 1), NA())</f>
        <v>#N/A</v>
      </c>
      <c r="T8" s="243"/>
      <c r="U8" s="243"/>
      <c r="V8" s="243"/>
      <c r="W8" s="243"/>
      <c r="X8" s="243"/>
      <c r="Y8" s="243"/>
      <c r="Z8" s="243"/>
      <c r="AA8" s="243"/>
    </row>
    <row xmlns:x14ac="http://schemas.microsoft.com/office/spreadsheetml/2009/9/ac" r="9" x14ac:dyDescent="0.2">
      <c r="A9" s="377" t="str">
        <f>IF(ISBLANK(Regressions!A19), " ", Regressions!A19)</f>
        <v>Ghana</v>
      </c>
      <c r="B9" s="378">
        <f>IF(ISBLANK(Regressions!B19), " ", Regressions!B19)</f>
        <v>2005</v>
      </c>
      <c r="C9" s="383" t="str">
        <f>IF(ISBLANK(Regressions!C19), " ", Regressions!C19)</f>
        <v>National</v>
      </c>
      <c r="D9" s="379">
        <f>IF(ISBLANK(Regressions!D19), " ", Regressions!D19)</f>
        <v>8233865</v>
      </c>
      <c r="E9" s="269">
        <f>IF(ISNUMBER(Regressions!E19),ROUND(Regressions!E19, 1), NA())</f>
        <v>53.2</v>
      </c>
      <c r="F9" s="380" t="e">
        <f>IF(ISNUMBER(Regressions!F19),ROUND(Regressions!F19, 1), NA())</f>
        <v>#N/A</v>
      </c>
      <c r="G9" s="270" t="e">
        <f>IF(ISNUMBER(Regressions!G19),ROUND(Regressions!G19, 1), NA())</f>
        <v>#N/A</v>
      </c>
      <c r="H9" s="381" t="e">
        <f>IF(ISNUMBER(Regressions!H19),ROUND(Regressions!H19, 1), NA())</f>
        <v>#N/A</v>
      </c>
      <c r="I9" s="271" t="e">
        <f>IF(ISNUMBER(Regressions!I19),ROUND(Regressions!I19, 1), NA())</f>
        <v>#N/A</v>
      </c>
      <c r="J9" s="382">
        <f>IF(ISNUMBER(Regressions!K19),ROUND(Regressions!K19, 1), NA())</f>
        <v>55.3</v>
      </c>
      <c r="K9" s="380" t="e">
        <f>IF(ISNUMBER(Regressions!L19),ROUND(Regressions!L19, 1), NA())</f>
        <v>#N/A</v>
      </c>
      <c r="L9" s="272" t="e">
        <f>IF(ISNUMBER(Regressions!M19),ROUND(Regressions!M19, 1), NA())</f>
        <v>#N/A</v>
      </c>
      <c r="M9" s="381" t="e">
        <f>IF(ISNUMBER(Regressions!N19),ROUND(Regressions!N19, 1), NA())</f>
        <v>#N/A</v>
      </c>
      <c r="N9" s="271" t="e">
        <f>IF(ISNUMBER(Regressions!O19),ROUND(Regressions!O19, 1), NA())</f>
        <v>#N/A</v>
      </c>
      <c r="O9" s="382" t="e">
        <f>IF(ISNUMBER(Regressions!Q19),ROUND(Regressions!Q19, 1), NA())</f>
        <v>#N/A</v>
      </c>
      <c r="P9" s="380" t="e">
        <f>IF(ISNUMBER(Regressions!R19),ROUND(Regressions!R19, 1), NA())</f>
        <v>#N/A</v>
      </c>
      <c r="Q9" s="273" t="e">
        <f>IF(ISNUMBER(Regressions!S19),ROUND(Regressions!S19, 1), NA())</f>
        <v>#N/A</v>
      </c>
      <c r="R9" s="381" t="e">
        <f>IF(ISNUMBER(Regressions!T19),ROUND(Regressions!T19, 1), NA())</f>
        <v>#N/A</v>
      </c>
      <c r="S9" s="271" t="e">
        <f>IF(ISNUMBER(Regressions!U19),ROUND(Regressions!U19, 1), NA())</f>
        <v>#N/A</v>
      </c>
    </row>
    <row xmlns:x14ac="http://schemas.microsoft.com/office/spreadsheetml/2009/9/ac" r="10" x14ac:dyDescent="0.2">
      <c r="A10" s="377" t="str">
        <f>IF(ISBLANK(Regressions!A20), " ", Regressions!A20)</f>
        <v>Ghana</v>
      </c>
      <c r="B10" s="378">
        <f>IF(ISBLANK(Regressions!B20), " ", Regressions!B20)</f>
        <v>2006</v>
      </c>
      <c r="C10" s="383" t="str">
        <f>IF(ISBLANK(Regressions!C20), " ", Regressions!C20)</f>
        <v>National</v>
      </c>
      <c r="D10" s="379">
        <f>IF(ISBLANK(Regressions!D20), " ", Regressions!D20)</f>
        <v>8369265</v>
      </c>
      <c r="E10" s="269">
        <f>IF(ISNUMBER(Regressions!E20),ROUND(Regressions!E20, 1), NA())</f>
        <v>54.8</v>
      </c>
      <c r="F10" s="380" t="e">
        <f>IF(ISNUMBER(Regressions!F20),ROUND(Regressions!F20, 1), NA())</f>
        <v>#N/A</v>
      </c>
      <c r="G10" s="270" t="e">
        <f>IF(ISNUMBER(Regressions!G20),ROUND(Regressions!G20, 1), NA())</f>
        <v>#N/A</v>
      </c>
      <c r="H10" s="381" t="e">
        <f>IF(ISNUMBER(Regressions!H20),ROUND(Regressions!H20, 1), NA())</f>
        <v>#N/A</v>
      </c>
      <c r="I10" s="271" t="e">
        <f>IF(ISNUMBER(Regressions!I20),ROUND(Regressions!I20, 1), NA())</f>
        <v>#N/A</v>
      </c>
      <c r="J10" s="382">
        <f>IF(ISNUMBER(Regressions!K20),ROUND(Regressions!K20, 1), NA())</f>
        <v>57</v>
      </c>
      <c r="K10" s="380" t="e">
        <f>IF(ISNUMBER(Regressions!L20),ROUND(Regressions!L20, 1), NA())</f>
        <v>#N/A</v>
      </c>
      <c r="L10" s="272" t="e">
        <f>IF(ISNUMBER(Regressions!M20),ROUND(Regressions!M20, 1), NA())</f>
        <v>#N/A</v>
      </c>
      <c r="M10" s="381" t="e">
        <f>IF(ISNUMBER(Regressions!N20),ROUND(Regressions!N20, 1), NA())</f>
        <v>#N/A</v>
      </c>
      <c r="N10" s="271" t="e">
        <f>IF(ISNUMBER(Regressions!O20),ROUND(Regressions!O20, 1), NA())</f>
        <v>#N/A</v>
      </c>
      <c r="O10" s="382" t="e">
        <f>IF(ISNUMBER(Regressions!Q20),ROUND(Regressions!Q20, 1), NA())</f>
        <v>#N/A</v>
      </c>
      <c r="P10" s="380" t="e">
        <f>IF(ISNUMBER(Regressions!R20),ROUND(Regressions!R20, 1), NA())</f>
        <v>#N/A</v>
      </c>
      <c r="Q10" s="273" t="e">
        <f>IF(ISNUMBER(Regressions!S20),ROUND(Regressions!S20, 1), NA())</f>
        <v>#N/A</v>
      </c>
      <c r="R10" s="381" t="e">
        <f>IF(ISNUMBER(Regressions!T20),ROUND(Regressions!T20, 1), NA())</f>
        <v>#N/A</v>
      </c>
      <c r="S10" s="271" t="e">
        <f>IF(ISNUMBER(Regressions!U20),ROUND(Regressions!U20, 1), NA())</f>
        <v>#N/A</v>
      </c>
    </row>
    <row xmlns:x14ac="http://schemas.microsoft.com/office/spreadsheetml/2009/9/ac" r="11" x14ac:dyDescent="0.2">
      <c r="A11" s="377" t="str">
        <f>IF(ISBLANK(Regressions!A21), " ", Regressions!A21)</f>
        <v>Ghana</v>
      </c>
      <c r="B11" s="378">
        <f>IF(ISBLANK(Regressions!B21), " ", Regressions!B21)</f>
        <v>2007</v>
      </c>
      <c r="C11" s="383" t="str">
        <f>IF(ISBLANK(Regressions!C21), " ", Regressions!C21)</f>
        <v>National</v>
      </c>
      <c r="D11" s="379">
        <f>IF(ISBLANK(Regressions!D21), " ", Regressions!D21)</f>
        <v>8512729</v>
      </c>
      <c r="E11" s="269">
        <f>IF(ISNUMBER(Regressions!E21),ROUND(Regressions!E21, 1), NA())</f>
        <v>56.4</v>
      </c>
      <c r="F11" s="380" t="e">
        <f>IF(ISNUMBER(Regressions!F21),ROUND(Regressions!F21, 1), NA())</f>
        <v>#N/A</v>
      </c>
      <c r="G11" s="270" t="e">
        <f>IF(ISNUMBER(Regressions!G21),ROUND(Regressions!G21, 1), NA())</f>
        <v>#N/A</v>
      </c>
      <c r="H11" s="381" t="e">
        <f>IF(ISNUMBER(Regressions!H21),ROUND(Regressions!H21, 1), NA())</f>
        <v>#N/A</v>
      </c>
      <c r="I11" s="271" t="e">
        <f>IF(ISNUMBER(Regressions!I21),ROUND(Regressions!I21, 1), NA())</f>
        <v>#N/A</v>
      </c>
      <c r="J11" s="382">
        <f>IF(ISNUMBER(Regressions!K21),ROUND(Regressions!K21, 1), NA())</f>
        <v>58.7</v>
      </c>
      <c r="K11" s="380" t="e">
        <f>IF(ISNUMBER(Regressions!L21),ROUND(Regressions!L21, 1), NA())</f>
        <v>#N/A</v>
      </c>
      <c r="L11" s="272" t="e">
        <f>IF(ISNUMBER(Regressions!M21),ROUND(Regressions!M21, 1), NA())</f>
        <v>#N/A</v>
      </c>
      <c r="M11" s="381" t="e">
        <f>IF(ISNUMBER(Regressions!N21),ROUND(Regressions!N21, 1), NA())</f>
        <v>#N/A</v>
      </c>
      <c r="N11" s="271" t="e">
        <f>IF(ISNUMBER(Regressions!O21),ROUND(Regressions!O21, 1), NA())</f>
        <v>#N/A</v>
      </c>
      <c r="O11" s="382" t="e">
        <f>IF(ISNUMBER(Regressions!Q21),ROUND(Regressions!Q21, 1), NA())</f>
        <v>#N/A</v>
      </c>
      <c r="P11" s="380" t="e">
        <f>IF(ISNUMBER(Regressions!R21),ROUND(Regressions!R21, 1), NA())</f>
        <v>#N/A</v>
      </c>
      <c r="Q11" s="273" t="e">
        <f>IF(ISNUMBER(Regressions!S21),ROUND(Regressions!S21, 1), NA())</f>
        <v>#N/A</v>
      </c>
      <c r="R11" s="381" t="e">
        <f>IF(ISNUMBER(Regressions!T21),ROUND(Regressions!T21, 1), NA())</f>
        <v>#N/A</v>
      </c>
      <c r="S11" s="271" t="e">
        <f>IF(ISNUMBER(Regressions!U21),ROUND(Regressions!U21, 1), NA())</f>
        <v>#N/A</v>
      </c>
    </row>
    <row xmlns:x14ac="http://schemas.microsoft.com/office/spreadsheetml/2009/9/ac" r="12" x14ac:dyDescent="0.2">
      <c r="A12" s="377" t="str">
        <f>IF(ISBLANK(Regressions!A22), " ", Regressions!A22)</f>
        <v>Ghana</v>
      </c>
      <c r="B12" s="378">
        <f>IF(ISBLANK(Regressions!B22), " ", Regressions!B22)</f>
        <v>2008</v>
      </c>
      <c r="C12" s="383" t="str">
        <f>IF(ISBLANK(Regressions!C22), " ", Regressions!C22)</f>
        <v>National</v>
      </c>
      <c r="D12" s="379">
        <f>IF(ISBLANK(Regressions!D22), " ", Regressions!D22)</f>
        <v>8664765</v>
      </c>
      <c r="E12" s="269">
        <f>IF(ISNUMBER(Regressions!E22),ROUND(Regressions!E22, 1), NA())</f>
        <v>58</v>
      </c>
      <c r="F12" s="380" t="e">
        <f>IF(ISNUMBER(Regressions!F22),ROUND(Regressions!F22, 1), NA())</f>
        <v>#N/A</v>
      </c>
      <c r="G12" s="270" t="e">
        <f>IF(ISNUMBER(Regressions!G22),ROUND(Regressions!G22, 1), NA())</f>
        <v>#N/A</v>
      </c>
      <c r="H12" s="381" t="e">
        <f>IF(ISNUMBER(Regressions!H22),ROUND(Regressions!H22, 1), NA())</f>
        <v>#N/A</v>
      </c>
      <c r="I12" s="271" t="e">
        <f>IF(ISNUMBER(Regressions!I22),ROUND(Regressions!I22, 1), NA())</f>
        <v>#N/A</v>
      </c>
      <c r="J12" s="382">
        <f>IF(ISNUMBER(Regressions!K22),ROUND(Regressions!K22, 1), NA())</f>
        <v>60.3</v>
      </c>
      <c r="K12" s="380" t="e">
        <f>IF(ISNUMBER(Regressions!L22),ROUND(Regressions!L22, 1), NA())</f>
        <v>#N/A</v>
      </c>
      <c r="L12" s="272" t="e">
        <f>IF(ISNUMBER(Regressions!M22),ROUND(Regressions!M22, 1), NA())</f>
        <v>#N/A</v>
      </c>
      <c r="M12" s="381" t="e">
        <f>IF(ISNUMBER(Regressions!N22),ROUND(Regressions!N22, 1), NA())</f>
        <v>#N/A</v>
      </c>
      <c r="N12" s="271" t="e">
        <f>IF(ISNUMBER(Regressions!O22),ROUND(Regressions!O22, 1), NA())</f>
        <v>#N/A</v>
      </c>
      <c r="O12" s="382" t="e">
        <f>IF(ISNUMBER(Regressions!Q22),ROUND(Regressions!Q22, 1), NA())</f>
        <v>#N/A</v>
      </c>
      <c r="P12" s="380" t="e">
        <f>IF(ISNUMBER(Regressions!R22),ROUND(Regressions!R22, 1), NA())</f>
        <v>#N/A</v>
      </c>
      <c r="Q12" s="273" t="e">
        <f>IF(ISNUMBER(Regressions!S22),ROUND(Regressions!S22, 1), NA())</f>
        <v>#N/A</v>
      </c>
      <c r="R12" s="381" t="e">
        <f>IF(ISNUMBER(Regressions!T22),ROUND(Regressions!T22, 1), NA())</f>
        <v>#N/A</v>
      </c>
      <c r="S12" s="271" t="e">
        <f>IF(ISNUMBER(Regressions!U22),ROUND(Regressions!U22, 1), NA())</f>
        <v>#N/A</v>
      </c>
    </row>
    <row xmlns:x14ac="http://schemas.microsoft.com/office/spreadsheetml/2009/9/ac" r="13" x14ac:dyDescent="0.2">
      <c r="A13" s="377" t="str">
        <f>IF(ISBLANK(Regressions!A23), " ", Regressions!A23)</f>
        <v>Ghana</v>
      </c>
      <c r="B13" s="378">
        <f>IF(ISBLANK(Regressions!B23), " ", Regressions!B23)</f>
        <v>2009</v>
      </c>
      <c r="C13" s="383" t="str">
        <f>IF(ISBLANK(Regressions!C23), " ", Regressions!C23)</f>
        <v>National</v>
      </c>
      <c r="D13" s="379">
        <f>IF(ISBLANK(Regressions!D23), " ", Regressions!D23)</f>
        <v>8823756</v>
      </c>
      <c r="E13" s="269">
        <f>IF(ISNUMBER(Regressions!E23),ROUND(Regressions!E23, 1), NA())</f>
        <v>59.7</v>
      </c>
      <c r="F13" s="380" t="e">
        <f>IF(ISNUMBER(Regressions!F23),ROUND(Regressions!F23, 1), NA())</f>
        <v>#N/A</v>
      </c>
      <c r="G13" s="270" t="e">
        <f>IF(ISNUMBER(Regressions!G23),ROUND(Regressions!G23, 1), NA())</f>
        <v>#N/A</v>
      </c>
      <c r="H13" s="381" t="e">
        <f>IF(ISNUMBER(Regressions!H23),ROUND(Regressions!H23, 1), NA())</f>
        <v>#N/A</v>
      </c>
      <c r="I13" s="271" t="e">
        <f>IF(ISNUMBER(Regressions!I23),ROUND(Regressions!I23, 1), NA())</f>
        <v>#N/A</v>
      </c>
      <c r="J13" s="382">
        <f>IF(ISNUMBER(Regressions!K23),ROUND(Regressions!K23, 1), NA())</f>
        <v>62</v>
      </c>
      <c r="K13" s="380" t="e">
        <f>IF(ISNUMBER(Regressions!L23),ROUND(Regressions!L23, 1), NA())</f>
        <v>#N/A</v>
      </c>
      <c r="L13" s="272" t="e">
        <f>IF(ISNUMBER(Regressions!M23),ROUND(Regressions!M23, 1), NA())</f>
        <v>#N/A</v>
      </c>
      <c r="M13" s="381" t="e">
        <f>IF(ISNUMBER(Regressions!N23),ROUND(Regressions!N23, 1), NA())</f>
        <v>#N/A</v>
      </c>
      <c r="N13" s="271" t="e">
        <f>IF(ISNUMBER(Regressions!O23),ROUND(Regressions!O23, 1), NA())</f>
        <v>#N/A</v>
      </c>
      <c r="O13" s="382" t="e">
        <f>IF(ISNUMBER(Regressions!Q23),ROUND(Regressions!Q23, 1), NA())</f>
        <v>#N/A</v>
      </c>
      <c r="P13" s="380" t="e">
        <f>IF(ISNUMBER(Regressions!R23),ROUND(Regressions!R23, 1), NA())</f>
        <v>#N/A</v>
      </c>
      <c r="Q13" s="273" t="e">
        <f>IF(ISNUMBER(Regressions!S23),ROUND(Regressions!S23, 1), NA())</f>
        <v>#N/A</v>
      </c>
      <c r="R13" s="381" t="e">
        <f>IF(ISNUMBER(Regressions!T23),ROUND(Regressions!T23, 1), NA())</f>
        <v>#N/A</v>
      </c>
      <c r="S13" s="271" t="e">
        <f>IF(ISNUMBER(Regressions!U23),ROUND(Regressions!U23, 1), NA())</f>
        <v>#N/A</v>
      </c>
    </row>
    <row xmlns:x14ac="http://schemas.microsoft.com/office/spreadsheetml/2009/9/ac" r="14" x14ac:dyDescent="0.2">
      <c r="A14" s="377" t="str">
        <f>IF(ISBLANK(Regressions!A24), " ", Regressions!A24)</f>
        <v>Ghana</v>
      </c>
      <c r="B14" s="378">
        <f>IF(ISBLANK(Regressions!B24), " ", Regressions!B24)</f>
        <v>2010</v>
      </c>
      <c r="C14" s="383" t="str">
        <f>IF(ISBLANK(Regressions!C24), " ", Regressions!C24)</f>
        <v>National</v>
      </c>
      <c r="D14" s="379">
        <f>IF(ISBLANK(Regressions!D24), " ", Regressions!D24)</f>
        <v>9003116</v>
      </c>
      <c r="E14" s="269">
        <f>IF(ISNUMBER(Regressions!E24),ROUND(Regressions!E24, 1), NA())</f>
        <v>61.3</v>
      </c>
      <c r="F14" s="380" t="e">
        <f>IF(ISNUMBER(Regressions!F24),ROUND(Regressions!F24, 1), NA())</f>
        <v>#N/A</v>
      </c>
      <c r="G14" s="270" t="e">
        <f>IF(ISNUMBER(Regressions!G24),ROUND(Regressions!G24, 1), NA())</f>
        <v>#N/A</v>
      </c>
      <c r="H14" s="381" t="e">
        <f>IF(ISNUMBER(Regressions!H24),ROUND(Regressions!H24, 1), NA())</f>
        <v>#N/A</v>
      </c>
      <c r="I14" s="271" t="e">
        <f>IF(ISNUMBER(Regressions!I24),ROUND(Regressions!I24, 1), NA())</f>
        <v>#N/A</v>
      </c>
      <c r="J14" s="382">
        <f>IF(ISNUMBER(Regressions!K24),ROUND(Regressions!K24, 1), NA())</f>
        <v>63.7</v>
      </c>
      <c r="K14" s="380" t="e">
        <f>IF(ISNUMBER(Regressions!L24),ROUND(Regressions!L24, 1), NA())</f>
        <v>#N/A</v>
      </c>
      <c r="L14" s="272" t="e">
        <f>IF(ISNUMBER(Regressions!M24),ROUND(Regressions!M24, 1), NA())</f>
        <v>#N/A</v>
      </c>
      <c r="M14" s="381" t="e">
        <f>IF(ISNUMBER(Regressions!N24),ROUND(Regressions!N24, 1), NA())</f>
        <v>#N/A</v>
      </c>
      <c r="N14" s="271" t="e">
        <f>IF(ISNUMBER(Regressions!O24),ROUND(Regressions!O24, 1), NA())</f>
        <v>#N/A</v>
      </c>
      <c r="O14" s="382" t="e">
        <f>IF(ISNUMBER(Regressions!Q24),ROUND(Regressions!Q24, 1), NA())</f>
        <v>#N/A</v>
      </c>
      <c r="P14" s="380" t="e">
        <f>IF(ISNUMBER(Regressions!R24),ROUND(Regressions!R24, 1), NA())</f>
        <v>#N/A</v>
      </c>
      <c r="Q14" s="273" t="e">
        <f>IF(ISNUMBER(Regressions!S24),ROUND(Regressions!S24, 1), NA())</f>
        <v>#N/A</v>
      </c>
      <c r="R14" s="381" t="e">
        <f>IF(ISNUMBER(Regressions!T24),ROUND(Regressions!T24, 1), NA())</f>
        <v>#N/A</v>
      </c>
      <c r="S14" s="271" t="e">
        <f>IF(ISNUMBER(Regressions!U24),ROUND(Regressions!U24, 1), NA())</f>
        <v>#N/A</v>
      </c>
    </row>
    <row xmlns:x14ac="http://schemas.microsoft.com/office/spreadsheetml/2009/9/ac" r="15" x14ac:dyDescent="0.2">
      <c r="A15" s="377" t="str">
        <f>IF(ISBLANK(Regressions!A25), " ", Regressions!A25)</f>
        <v>Ghana</v>
      </c>
      <c r="B15" s="378">
        <f>IF(ISBLANK(Regressions!B25), " ", Regressions!B25)</f>
        <v>2011</v>
      </c>
      <c r="C15" s="383" t="str">
        <f>IF(ISBLANK(Regressions!C25), " ", Regressions!C25)</f>
        <v>National</v>
      </c>
      <c r="D15" s="379">
        <f>IF(ISBLANK(Regressions!D25), " ", Regressions!D25)</f>
        <v>9177498</v>
      </c>
      <c r="E15" s="269">
        <f>IF(ISNUMBER(Regressions!E25),ROUND(Regressions!E25, 1), NA())</f>
        <v>62.9</v>
      </c>
      <c r="F15" s="380" t="e">
        <f>IF(ISNUMBER(Regressions!F25),ROUND(Regressions!F25, 1), NA())</f>
        <v>#N/A</v>
      </c>
      <c r="G15" s="270" t="e">
        <f>IF(ISNUMBER(Regressions!G25),ROUND(Regressions!G25, 1), NA())</f>
        <v>#N/A</v>
      </c>
      <c r="H15" s="381" t="e">
        <f>IF(ISNUMBER(Regressions!H25),ROUND(Regressions!H25, 1), NA())</f>
        <v>#N/A</v>
      </c>
      <c r="I15" s="271" t="e">
        <f>IF(ISNUMBER(Regressions!I25),ROUND(Regressions!I25, 1), NA())</f>
        <v>#N/A</v>
      </c>
      <c r="J15" s="382">
        <f>IF(ISNUMBER(Regressions!K25),ROUND(Regressions!K25, 1), NA())</f>
        <v>65.3</v>
      </c>
      <c r="K15" s="380" t="e">
        <f>IF(ISNUMBER(Regressions!L25),ROUND(Regressions!L25, 1), NA())</f>
        <v>#N/A</v>
      </c>
      <c r="L15" s="272" t="e">
        <f>IF(ISNUMBER(Regressions!M25),ROUND(Regressions!M25, 1), NA())</f>
        <v>#N/A</v>
      </c>
      <c r="M15" s="381" t="e">
        <f>IF(ISNUMBER(Regressions!N25),ROUND(Regressions!N25, 1), NA())</f>
        <v>#N/A</v>
      </c>
      <c r="N15" s="271" t="e">
        <f>IF(ISNUMBER(Regressions!O25),ROUND(Regressions!O25, 1), NA())</f>
        <v>#N/A</v>
      </c>
      <c r="O15" s="382" t="e">
        <f>IF(ISNUMBER(Regressions!Q25),ROUND(Regressions!Q25, 1), NA())</f>
        <v>#N/A</v>
      </c>
      <c r="P15" s="380" t="e">
        <f>IF(ISNUMBER(Regressions!R25),ROUND(Regressions!R25, 1), NA())</f>
        <v>#N/A</v>
      </c>
      <c r="Q15" s="273" t="e">
        <f>IF(ISNUMBER(Regressions!S25),ROUND(Regressions!S25, 1), NA())</f>
        <v>#N/A</v>
      </c>
      <c r="R15" s="381" t="e">
        <f>IF(ISNUMBER(Regressions!T25),ROUND(Regressions!T25, 1), NA())</f>
        <v>#N/A</v>
      </c>
      <c r="S15" s="271" t="e">
        <f>IF(ISNUMBER(Regressions!U25),ROUND(Regressions!U25, 1), NA())</f>
        <v>#N/A</v>
      </c>
    </row>
    <row xmlns:x14ac="http://schemas.microsoft.com/office/spreadsheetml/2009/9/ac" r="16" x14ac:dyDescent="0.2">
      <c r="A16" s="377" t="str">
        <f>IF(ISBLANK(Regressions!A26), " ", Regressions!A26)</f>
        <v>Ghana</v>
      </c>
      <c r="B16" s="378">
        <f>IF(ISBLANK(Regressions!B26), " ", Regressions!B26)</f>
        <v>2012</v>
      </c>
      <c r="C16" s="383" t="str">
        <f>IF(ISBLANK(Regressions!C26), " ", Regressions!C26)</f>
        <v>National</v>
      </c>
      <c r="D16" s="379">
        <f>IF(ISBLANK(Regressions!D26), " ", Regressions!D26)</f>
        <v>9358804</v>
      </c>
      <c r="E16" s="269">
        <f>IF(ISNUMBER(Regressions!E26),ROUND(Regressions!E26, 1), NA())</f>
        <v>64.5</v>
      </c>
      <c r="F16" s="380" t="e">
        <f>IF(ISNUMBER(Regressions!F26),ROUND(Regressions!F26, 1), NA())</f>
        <v>#N/A</v>
      </c>
      <c r="G16" s="270" t="e">
        <f>IF(ISNUMBER(Regressions!G26),ROUND(Regressions!G26, 1), NA())</f>
        <v>#N/A</v>
      </c>
      <c r="H16" s="381" t="e">
        <f>IF(ISNUMBER(Regressions!H26),ROUND(Regressions!H26, 1), NA())</f>
        <v>#N/A</v>
      </c>
      <c r="I16" s="271" t="e">
        <f>IF(ISNUMBER(Regressions!I26),ROUND(Regressions!I26, 1), NA())</f>
        <v>#N/A</v>
      </c>
      <c r="J16" s="382">
        <f>IF(ISNUMBER(Regressions!K26),ROUND(Regressions!K26, 1), NA())</f>
        <v>67</v>
      </c>
      <c r="K16" s="380" t="e">
        <f>IF(ISNUMBER(Regressions!L26),ROUND(Regressions!L26, 1), NA())</f>
        <v>#N/A</v>
      </c>
      <c r="L16" s="272" t="e">
        <f>IF(ISNUMBER(Regressions!M26),ROUND(Regressions!M26, 1), NA())</f>
        <v>#N/A</v>
      </c>
      <c r="M16" s="381" t="e">
        <f>IF(ISNUMBER(Regressions!N26),ROUND(Regressions!N26, 1), NA())</f>
        <v>#N/A</v>
      </c>
      <c r="N16" s="271" t="e">
        <f>IF(ISNUMBER(Regressions!O26),ROUND(Regressions!O26, 1), NA())</f>
        <v>#N/A</v>
      </c>
      <c r="O16" s="382" t="e">
        <f>IF(ISNUMBER(Regressions!Q26),ROUND(Regressions!Q26, 1), NA())</f>
        <v>#N/A</v>
      </c>
      <c r="P16" s="380" t="e">
        <f>IF(ISNUMBER(Regressions!R26),ROUND(Regressions!R26, 1), NA())</f>
        <v>#N/A</v>
      </c>
      <c r="Q16" s="273" t="e">
        <f>IF(ISNUMBER(Regressions!S26),ROUND(Regressions!S26, 1), NA())</f>
        <v>#N/A</v>
      </c>
      <c r="R16" s="381" t="e">
        <f>IF(ISNUMBER(Regressions!T26),ROUND(Regressions!T26, 1), NA())</f>
        <v>#N/A</v>
      </c>
      <c r="S16" s="271" t="e">
        <f>IF(ISNUMBER(Regressions!U26),ROUND(Regressions!U26, 1), NA())</f>
        <v>#N/A</v>
      </c>
    </row>
    <row xmlns:x14ac="http://schemas.microsoft.com/office/spreadsheetml/2009/9/ac" r="17" x14ac:dyDescent="0.2">
      <c r="A17" s="377" t="str">
        <f>IF(ISBLANK(Regressions!A27), " ", Regressions!A27)</f>
        <v>Ghana</v>
      </c>
      <c r="B17" s="378">
        <f>IF(ISBLANK(Regressions!B27), " ", Regressions!B27)</f>
        <v>2013</v>
      </c>
      <c r="C17" s="383" t="str">
        <f>IF(ISBLANK(Regressions!C27), " ", Regressions!C27)</f>
        <v>National</v>
      </c>
      <c r="D17" s="379">
        <f>IF(ISBLANK(Regressions!D27), " ", Regressions!D27)</f>
        <v>9019228</v>
      </c>
      <c r="E17" s="269">
        <f>IF(ISNUMBER(Regressions!E27),ROUND(Regressions!E27, 1), NA())</f>
        <v>66.099999999999994</v>
      </c>
      <c r="F17" s="380">
        <f>IF(ISNUMBER(Regressions!F27),ROUND(Regressions!F27, 1), NA())</f>
        <v>66.099999999999994</v>
      </c>
      <c r="G17" s="270">
        <f>IF(ISNUMBER(Regressions!G27),ROUND(Regressions!G27, 1), NA())</f>
        <v>66.099999999999994</v>
      </c>
      <c r="H17" s="381">
        <f>IF(ISNUMBER(Regressions!H27),ROUND(Regressions!H27, 1), NA())</f>
        <v>0</v>
      </c>
      <c r="I17" s="271">
        <f>IF(ISNUMBER(Regressions!I27),ROUND(Regressions!I27, 1), NA())</f>
        <v>33.9</v>
      </c>
      <c r="J17" s="382">
        <f>IF(ISNUMBER(Regressions!K27),ROUND(Regressions!K27, 1), NA())</f>
        <v>68.7</v>
      </c>
      <c r="K17" s="380">
        <f>IF(ISNUMBER(Regressions!L27),ROUND(Regressions!L27, 1), NA())</f>
        <v>68.7</v>
      </c>
      <c r="L17" s="272">
        <f>IF(ISNUMBER(Regressions!M27),ROUND(Regressions!M27, 1), NA())</f>
        <v>58.7</v>
      </c>
      <c r="M17" s="381">
        <f>IF(ISNUMBER(Regressions!N27),ROUND(Regressions!N27, 1), NA())</f>
        <v>9.9</v>
      </c>
      <c r="N17" s="271">
        <f>IF(ISNUMBER(Regressions!O27),ROUND(Regressions!O27, 1), NA())</f>
        <v>31.3</v>
      </c>
      <c r="O17" s="382" t="e">
        <f>IF(ISNUMBER(Regressions!Q27),ROUND(Regressions!Q27, 1), NA())</f>
        <v>#N/A</v>
      </c>
      <c r="P17" s="380" t="e">
        <f>IF(ISNUMBER(Regressions!R27),ROUND(Regressions!R27, 1), NA())</f>
        <v>#N/A</v>
      </c>
      <c r="Q17" s="273" t="e">
        <f>IF(ISNUMBER(Regressions!S27),ROUND(Regressions!S27, 1), NA())</f>
        <v>#N/A</v>
      </c>
      <c r="R17" s="381" t="e">
        <f>IF(ISNUMBER(Regressions!T27),ROUND(Regressions!T27, 1), NA())</f>
        <v>#N/A</v>
      </c>
      <c r="S17" s="271" t="e">
        <f>IF(ISNUMBER(Regressions!U27),ROUND(Regressions!U27, 1), NA())</f>
        <v>#N/A</v>
      </c>
    </row>
    <row xmlns:x14ac="http://schemas.microsoft.com/office/spreadsheetml/2009/9/ac" r="18" x14ac:dyDescent="0.2">
      <c r="A18" s="377" t="str">
        <f>IF(ISBLANK(Regressions!A28), " ", Regressions!A28)</f>
        <v>Ghana</v>
      </c>
      <c r="B18" s="378">
        <f>IF(ISBLANK(Regressions!B28), " ", Regressions!B28)</f>
        <v>2014</v>
      </c>
      <c r="C18" s="383" t="str">
        <f>IF(ISBLANK(Regressions!C28), " ", Regressions!C28)</f>
        <v>National</v>
      </c>
      <c r="D18" s="379">
        <f>IF(ISBLANK(Regressions!D28), " ", Regressions!D28)</f>
        <v>9224035</v>
      </c>
      <c r="E18" s="269">
        <f>IF(ISNUMBER(Regressions!E28),ROUND(Regressions!E28, 1), NA())</f>
        <v>67.7</v>
      </c>
      <c r="F18" s="380">
        <f>IF(ISNUMBER(Regressions!F28),ROUND(Regressions!F28, 1), NA())</f>
        <v>67.7</v>
      </c>
      <c r="G18" s="270">
        <f>IF(ISNUMBER(Regressions!G28),ROUND(Regressions!G28, 1), NA())</f>
        <v>67.7</v>
      </c>
      <c r="H18" s="381">
        <f>IF(ISNUMBER(Regressions!H28),ROUND(Regressions!H28, 1), NA())</f>
        <v>0</v>
      </c>
      <c r="I18" s="271">
        <f>IF(ISNUMBER(Regressions!I28),ROUND(Regressions!I28, 1), NA())</f>
        <v>32.299999999999997</v>
      </c>
      <c r="J18" s="382">
        <f>IF(ISNUMBER(Regressions!K28),ROUND(Regressions!K28, 1), NA())</f>
        <v>70.3</v>
      </c>
      <c r="K18" s="380">
        <f>IF(ISNUMBER(Regressions!L28),ROUND(Regressions!L28, 1), NA())</f>
        <v>70.3</v>
      </c>
      <c r="L18" s="272">
        <f>IF(ISNUMBER(Regressions!M28),ROUND(Regressions!M28, 1), NA())</f>
        <v>58.7</v>
      </c>
      <c r="M18" s="381">
        <f>IF(ISNUMBER(Regressions!N28),ROUND(Regressions!N28, 1), NA())</f>
        <v>11.6</v>
      </c>
      <c r="N18" s="271">
        <f>IF(ISNUMBER(Regressions!O28),ROUND(Regressions!O28, 1), NA())</f>
        <v>29.7</v>
      </c>
      <c r="O18" s="382" t="e">
        <f>IF(ISNUMBER(Regressions!Q28),ROUND(Regressions!Q28, 1), NA())</f>
        <v>#N/A</v>
      </c>
      <c r="P18" s="380" t="e">
        <f>IF(ISNUMBER(Regressions!R28),ROUND(Regressions!R28, 1), NA())</f>
        <v>#N/A</v>
      </c>
      <c r="Q18" s="273" t="e">
        <f>IF(ISNUMBER(Regressions!S28),ROUND(Regressions!S28, 1), NA())</f>
        <v>#N/A</v>
      </c>
      <c r="R18" s="381" t="e">
        <f>IF(ISNUMBER(Regressions!T28),ROUND(Regressions!T28, 1), NA())</f>
        <v>#N/A</v>
      </c>
      <c r="S18" s="271" t="e">
        <f>IF(ISNUMBER(Regressions!U28),ROUND(Regressions!U28, 1), NA())</f>
        <v>#N/A</v>
      </c>
    </row>
    <row xmlns:x14ac="http://schemas.microsoft.com/office/spreadsheetml/2009/9/ac" r="19" x14ac:dyDescent="0.2">
      <c r="A19" s="377" t="str">
        <f>IF(ISBLANK(Regressions!A29), " ", Regressions!A29)</f>
        <v>Ghana</v>
      </c>
      <c r="B19" s="378">
        <f>IF(ISBLANK(Regressions!B29), " ", Regressions!B29)</f>
        <v>2015</v>
      </c>
      <c r="C19" s="383" t="str">
        <f>IF(ISBLANK(Regressions!C29), " ", Regressions!C29)</f>
        <v>National</v>
      </c>
      <c r="D19" s="379">
        <f>IF(ISBLANK(Regressions!D29), " ", Regressions!D29)</f>
        <v>9448666</v>
      </c>
      <c r="E19" s="269">
        <f>IF(ISNUMBER(Regressions!E29),ROUND(Regressions!E29, 1), NA())</f>
        <v>69.3</v>
      </c>
      <c r="F19" s="380">
        <f>IF(ISNUMBER(Regressions!F29),ROUND(Regressions!F29, 1), NA())</f>
        <v>69.3</v>
      </c>
      <c r="G19" s="270">
        <f>IF(ISNUMBER(Regressions!G29),ROUND(Regressions!G29, 1), NA())</f>
        <v>69.3</v>
      </c>
      <c r="H19" s="381">
        <f>IF(ISNUMBER(Regressions!H29),ROUND(Regressions!H29, 1), NA())</f>
        <v>0</v>
      </c>
      <c r="I19" s="271">
        <f>IF(ISNUMBER(Regressions!I29),ROUND(Regressions!I29, 1), NA())</f>
        <v>30.7</v>
      </c>
      <c r="J19" s="382">
        <f>IF(ISNUMBER(Regressions!K29),ROUND(Regressions!K29, 1), NA())</f>
        <v>72</v>
      </c>
      <c r="K19" s="380">
        <f>IF(ISNUMBER(Regressions!L29),ROUND(Regressions!L29, 1), NA())</f>
        <v>72</v>
      </c>
      <c r="L19" s="272">
        <f>IF(ISNUMBER(Regressions!M29),ROUND(Regressions!M29, 1), NA())</f>
        <v>58.7</v>
      </c>
      <c r="M19" s="381">
        <f>IF(ISNUMBER(Regressions!N29),ROUND(Regressions!N29, 1), NA())</f>
        <v>13.2</v>
      </c>
      <c r="N19" s="271">
        <f>IF(ISNUMBER(Regressions!O29),ROUND(Regressions!O29, 1), NA())</f>
        <v>28</v>
      </c>
      <c r="O19" s="382">
        <f>IF(ISNUMBER(Regressions!Q29),ROUND(Regressions!Q29, 1), NA())</f>
        <v>66.3</v>
      </c>
      <c r="P19" s="380">
        <f>IF(ISNUMBER(Regressions!R29),ROUND(Regressions!R29, 1), NA())</f>
        <v>61.7</v>
      </c>
      <c r="Q19" s="273">
        <f>IF(ISNUMBER(Regressions!S29),ROUND(Regressions!S29, 1), NA())</f>
        <v>53.6</v>
      </c>
      <c r="R19" s="381">
        <f>IF(ISNUMBER(Regressions!T29),ROUND(Regressions!T29, 1), NA())</f>
        <v>8.1</v>
      </c>
      <c r="S19" s="271">
        <f>IF(ISNUMBER(Regressions!U29),ROUND(Regressions!U29, 1), NA())</f>
        <v>38.299999999999997</v>
      </c>
    </row>
    <row xmlns:x14ac="http://schemas.microsoft.com/office/spreadsheetml/2009/9/ac" r="20" x14ac:dyDescent="0.2">
      <c r="A20" s="377" t="str">
        <f>IF(ISBLANK(Regressions!A30), " ", Regressions!A30)</f>
        <v>Ghana</v>
      </c>
      <c r="B20" s="378">
        <f>IF(ISBLANK(Regressions!B30), " ", Regressions!B30)</f>
        <v>2016</v>
      </c>
      <c r="C20" s="383" t="str">
        <f>IF(ISBLANK(Regressions!C30), " ", Regressions!C30)</f>
        <v>National</v>
      </c>
      <c r="D20" s="379">
        <f>IF(ISBLANK(Regressions!D30), " ", Regressions!D30)</f>
        <v>9680036</v>
      </c>
      <c r="E20" s="269">
        <f>IF(ISNUMBER(Regressions!E30),ROUND(Regressions!E30, 1), NA())</f>
        <v>70.900000000000006</v>
      </c>
      <c r="F20" s="380">
        <f>IF(ISNUMBER(Regressions!F30),ROUND(Regressions!F30, 1), NA())</f>
        <v>70.900000000000006</v>
      </c>
      <c r="G20" s="270">
        <f>IF(ISNUMBER(Regressions!G30),ROUND(Regressions!G30, 1), NA())</f>
        <v>70.900000000000006</v>
      </c>
      <c r="H20" s="381">
        <f>IF(ISNUMBER(Regressions!H30),ROUND(Regressions!H30, 1), NA())</f>
        <v>0</v>
      </c>
      <c r="I20" s="271">
        <f>IF(ISNUMBER(Regressions!I30),ROUND(Regressions!I30, 1), NA())</f>
        <v>29.1</v>
      </c>
      <c r="J20" s="382">
        <f>IF(ISNUMBER(Regressions!K30),ROUND(Regressions!K30, 1), NA())</f>
        <v>73.599999999999994</v>
      </c>
      <c r="K20" s="380">
        <f>IF(ISNUMBER(Regressions!L30),ROUND(Regressions!L30, 1), NA())</f>
        <v>73.599999999999994</v>
      </c>
      <c r="L20" s="272">
        <f>IF(ISNUMBER(Regressions!M30),ROUND(Regressions!M30, 1), NA())</f>
        <v>58.7</v>
      </c>
      <c r="M20" s="381">
        <f>IF(ISNUMBER(Regressions!N30),ROUND(Regressions!N30, 1), NA())</f>
        <v>14.9</v>
      </c>
      <c r="N20" s="271">
        <f>IF(ISNUMBER(Regressions!O30),ROUND(Regressions!O30, 1), NA())</f>
        <v>26.4</v>
      </c>
      <c r="O20" s="382">
        <f>IF(ISNUMBER(Regressions!Q30),ROUND(Regressions!Q30, 1), NA())</f>
        <v>66.3</v>
      </c>
      <c r="P20" s="380">
        <f>IF(ISNUMBER(Regressions!R30),ROUND(Regressions!R30, 1), NA())</f>
        <v>61.7</v>
      </c>
      <c r="Q20" s="273">
        <f>IF(ISNUMBER(Regressions!S30),ROUND(Regressions!S30, 1), NA())</f>
        <v>53.6</v>
      </c>
      <c r="R20" s="381">
        <f>IF(ISNUMBER(Regressions!T30),ROUND(Regressions!T30, 1), NA())</f>
        <v>8.1</v>
      </c>
      <c r="S20" s="271">
        <f>IF(ISNUMBER(Regressions!U30),ROUND(Regressions!U30, 1), NA())</f>
        <v>38.299999999999997</v>
      </c>
    </row>
    <row xmlns:x14ac="http://schemas.microsoft.com/office/spreadsheetml/2009/9/ac" r="21" x14ac:dyDescent="0.2">
      <c r="A21" s="377" t="str">
        <f>IF(ISBLANK(Regressions!A31), " ", Regressions!A31)</f>
        <v>Ghana</v>
      </c>
      <c r="B21" s="378">
        <f>IF(ISBLANK(Regressions!B31), " ", Regressions!B31)</f>
        <v>2017</v>
      </c>
      <c r="C21" s="383" t="str">
        <f>IF(ISBLANK(Regressions!C31), " ", Regressions!C31)</f>
        <v>National</v>
      </c>
      <c r="D21" s="379">
        <f>IF(ISBLANK(Regressions!D31), " ", Regressions!D31)</f>
        <v>9919302</v>
      </c>
      <c r="E21" s="269">
        <f>IF(ISNUMBER(Regressions!E31),ROUND(Regressions!E31, 1), NA())</f>
        <v>72.5</v>
      </c>
      <c r="F21" s="380">
        <f>IF(ISNUMBER(Regressions!F31),ROUND(Regressions!F31, 1), NA())</f>
        <v>72.5</v>
      </c>
      <c r="G21" s="270">
        <f>IF(ISNUMBER(Regressions!G31),ROUND(Regressions!G31, 1), NA())</f>
        <v>72.5</v>
      </c>
      <c r="H21" s="381">
        <f>IF(ISNUMBER(Regressions!H31),ROUND(Regressions!H31, 1), NA())</f>
        <v>0</v>
      </c>
      <c r="I21" s="271">
        <f>IF(ISNUMBER(Regressions!I31),ROUND(Regressions!I31, 1), NA())</f>
        <v>27.5</v>
      </c>
      <c r="J21" s="382">
        <f>IF(ISNUMBER(Regressions!K31),ROUND(Regressions!K31, 1), NA())</f>
        <v>75.3</v>
      </c>
      <c r="K21" s="380">
        <f>IF(ISNUMBER(Regressions!L31),ROUND(Regressions!L31, 1), NA())</f>
        <v>75.3</v>
      </c>
      <c r="L21" s="272">
        <f>IF(ISNUMBER(Regressions!M31),ROUND(Regressions!M31, 1), NA())</f>
        <v>58.7</v>
      </c>
      <c r="M21" s="381">
        <f>IF(ISNUMBER(Regressions!N31),ROUND(Regressions!N31, 1), NA())</f>
        <v>16.600000000000001</v>
      </c>
      <c r="N21" s="271">
        <f>IF(ISNUMBER(Regressions!O31),ROUND(Regressions!O31, 1), NA())</f>
        <v>24.7</v>
      </c>
      <c r="O21" s="382">
        <f>IF(ISNUMBER(Regressions!Q31),ROUND(Regressions!Q31, 1), NA())</f>
        <v>66.3</v>
      </c>
      <c r="P21" s="380">
        <f>IF(ISNUMBER(Regressions!R31),ROUND(Regressions!R31, 1), NA())</f>
        <v>61.7</v>
      </c>
      <c r="Q21" s="273">
        <f>IF(ISNUMBER(Regressions!S31),ROUND(Regressions!S31, 1), NA())</f>
        <v>53.6</v>
      </c>
      <c r="R21" s="381">
        <f>IF(ISNUMBER(Regressions!T31),ROUND(Regressions!T31, 1), NA())</f>
        <v>8.1</v>
      </c>
      <c r="S21" s="271">
        <f>IF(ISNUMBER(Regressions!U31),ROUND(Regressions!U31, 1), NA())</f>
        <v>38.299999999999997</v>
      </c>
    </row>
    <row xmlns:x14ac="http://schemas.microsoft.com/office/spreadsheetml/2009/9/ac" r="22" x14ac:dyDescent="0.2">
      <c r="A22" s="377" t="str">
        <f>IF(ISBLANK(Regressions!A32), " ", Regressions!A32)</f>
        <v>Ghana</v>
      </c>
      <c r="B22" s="378">
        <f>IF(ISBLANK(Regressions!B32), " ", Regressions!B32)</f>
        <v>2018</v>
      </c>
      <c r="C22" s="383" t="str">
        <f>IF(ISBLANK(Regressions!C32), " ", Regressions!C32)</f>
        <v>National</v>
      </c>
      <c r="D22" s="379">
        <f>IF(ISBLANK(Regressions!D32), " ", Regressions!D32)</f>
        <v>10150085</v>
      </c>
      <c r="E22" s="269">
        <f>IF(ISNUMBER(Regressions!E32),ROUND(Regressions!E32, 1), NA())</f>
        <v>74.099999999999994</v>
      </c>
      <c r="F22" s="380">
        <f>IF(ISNUMBER(Regressions!F32),ROUND(Regressions!F32, 1), NA())</f>
        <v>74.099999999999994</v>
      </c>
      <c r="G22" s="270">
        <f>IF(ISNUMBER(Regressions!G32),ROUND(Regressions!G32, 1), NA())</f>
        <v>74.099999999999994</v>
      </c>
      <c r="H22" s="381">
        <f>IF(ISNUMBER(Regressions!H32),ROUND(Regressions!H32, 1), NA())</f>
        <v>0</v>
      </c>
      <c r="I22" s="271">
        <f>IF(ISNUMBER(Regressions!I32),ROUND(Regressions!I32, 1), NA())</f>
        <v>25.9</v>
      </c>
      <c r="J22" s="382">
        <f>IF(ISNUMBER(Regressions!K32),ROUND(Regressions!K32, 1), NA())</f>
        <v>77</v>
      </c>
      <c r="K22" s="380">
        <f>IF(ISNUMBER(Regressions!L32),ROUND(Regressions!L32, 1), NA())</f>
        <v>77</v>
      </c>
      <c r="L22" s="272">
        <f>IF(ISNUMBER(Regressions!M32),ROUND(Regressions!M32, 1), NA())</f>
        <v>58.7</v>
      </c>
      <c r="M22" s="381">
        <f>IF(ISNUMBER(Regressions!N32),ROUND(Regressions!N32, 1), NA())</f>
        <v>18.2</v>
      </c>
      <c r="N22" s="271">
        <f>IF(ISNUMBER(Regressions!O32),ROUND(Regressions!O32, 1), NA())</f>
        <v>23</v>
      </c>
      <c r="O22" s="382">
        <f>IF(ISNUMBER(Regressions!Q32),ROUND(Regressions!Q32, 1), NA())</f>
        <v>66.3</v>
      </c>
      <c r="P22" s="380">
        <f>IF(ISNUMBER(Regressions!R32),ROUND(Regressions!R32, 1), NA())</f>
        <v>61.7</v>
      </c>
      <c r="Q22" s="273">
        <f>IF(ISNUMBER(Regressions!S32),ROUND(Regressions!S32, 1), NA())</f>
        <v>53.6</v>
      </c>
      <c r="R22" s="381">
        <f>IF(ISNUMBER(Regressions!T32),ROUND(Regressions!T32, 1), NA())</f>
        <v>8.1</v>
      </c>
      <c r="S22" s="271">
        <f>IF(ISNUMBER(Regressions!U32),ROUND(Regressions!U32, 1), NA())</f>
        <v>38.299999999999997</v>
      </c>
    </row>
    <row xmlns:x14ac="http://schemas.microsoft.com/office/spreadsheetml/2009/9/ac" r="23" x14ac:dyDescent="0.2">
      <c r="A23" s="377" t="str">
        <f>IF(ISBLANK(Regressions!A33), " ", Regressions!A33)</f>
        <v>Ghana</v>
      </c>
      <c r="B23" s="378">
        <f>IF(ISBLANK(Regressions!B33), " ", Regressions!B33)</f>
        <v>2019</v>
      </c>
      <c r="C23" s="383" t="str">
        <f>IF(ISBLANK(Regressions!C33), " ", Regressions!C33)</f>
        <v>National</v>
      </c>
      <c r="D23" s="379">
        <f>IF(ISBLANK(Regressions!D33), " ", Regressions!D33)</f>
        <v>10356574</v>
      </c>
      <c r="E23" s="269">
        <f>IF(ISNUMBER(Regressions!E33),ROUND(Regressions!E33, 1), NA())</f>
        <v>75.8</v>
      </c>
      <c r="F23" s="380">
        <f>IF(ISNUMBER(Regressions!F33),ROUND(Regressions!F33, 1), NA())</f>
        <v>75.8</v>
      </c>
      <c r="G23" s="270">
        <f>IF(ISNUMBER(Regressions!G33),ROUND(Regressions!G33, 1), NA())</f>
        <v>75.8</v>
      </c>
      <c r="H23" s="381">
        <f>IF(ISNUMBER(Regressions!H33),ROUND(Regressions!H33, 1), NA())</f>
        <v>0</v>
      </c>
      <c r="I23" s="271">
        <f>IF(ISNUMBER(Regressions!I33),ROUND(Regressions!I33, 1), NA())</f>
        <v>24.2</v>
      </c>
      <c r="J23" s="382">
        <f>IF(ISNUMBER(Regressions!K33),ROUND(Regressions!K33, 1), NA())</f>
        <v>78.599999999999994</v>
      </c>
      <c r="K23" s="380">
        <f>IF(ISNUMBER(Regressions!L33),ROUND(Regressions!L33, 1), NA())</f>
        <v>78.599999999999994</v>
      </c>
      <c r="L23" s="272">
        <f>IF(ISNUMBER(Regressions!M33),ROUND(Regressions!M33, 1), NA())</f>
        <v>58.7</v>
      </c>
      <c r="M23" s="381">
        <f>IF(ISNUMBER(Regressions!N33),ROUND(Regressions!N33, 1), NA())</f>
        <v>19.899999999999999</v>
      </c>
      <c r="N23" s="271">
        <f>IF(ISNUMBER(Regressions!O33),ROUND(Regressions!O33, 1), NA())</f>
        <v>21.4</v>
      </c>
      <c r="O23" s="382">
        <f>IF(ISNUMBER(Regressions!Q33),ROUND(Regressions!Q33, 1), NA())</f>
        <v>66.3</v>
      </c>
      <c r="P23" s="380">
        <f>IF(ISNUMBER(Regressions!R33),ROUND(Regressions!R33, 1), NA())</f>
        <v>61.7</v>
      </c>
      <c r="Q23" s="273">
        <f>IF(ISNUMBER(Regressions!S33),ROUND(Regressions!S33, 1), NA())</f>
        <v>53.6</v>
      </c>
      <c r="R23" s="381">
        <f>IF(ISNUMBER(Regressions!T33),ROUND(Regressions!T33, 1), NA())</f>
        <v>8.1</v>
      </c>
      <c r="S23" s="271">
        <f>IF(ISNUMBER(Regressions!U33),ROUND(Regressions!U33, 1), NA())</f>
        <v>38.299999999999997</v>
      </c>
    </row>
    <row xmlns:x14ac="http://schemas.microsoft.com/office/spreadsheetml/2009/9/ac" r="24" x14ac:dyDescent="0.2">
      <c r="A24" s="377" t="str">
        <f>IF(ISBLANK(Regressions!A34), " ", Regressions!A34)</f>
        <v>Ghana</v>
      </c>
      <c r="B24" s="378">
        <f>IF(ISBLANK(Regressions!B34), " ", Regressions!B34)</f>
        <v>2020</v>
      </c>
      <c r="C24" s="383" t="str">
        <f>IF(ISBLANK(Regressions!C34), " ", Regressions!C34)</f>
        <v>National</v>
      </c>
      <c r="D24" s="379">
        <f>IF(ISBLANK(Regressions!D34), " ", Regressions!D34)</f>
        <v>10568354</v>
      </c>
      <c r="E24" s="269">
        <f>IF(ISNUMBER(Regressions!E34),ROUND(Regressions!E34, 1), NA())</f>
        <v>77.400000000000006</v>
      </c>
      <c r="F24" s="380">
        <f>IF(ISNUMBER(Regressions!F34),ROUND(Regressions!F34, 1), NA())</f>
        <v>77.400000000000006</v>
      </c>
      <c r="G24" s="270">
        <f>IF(ISNUMBER(Regressions!G34),ROUND(Regressions!G34, 1), NA())</f>
        <v>77.400000000000006</v>
      </c>
      <c r="H24" s="381">
        <f>IF(ISNUMBER(Regressions!H34),ROUND(Regressions!H34, 1), NA())</f>
        <v>0</v>
      </c>
      <c r="I24" s="271">
        <f>IF(ISNUMBER(Regressions!I34),ROUND(Regressions!I34, 1), NA())</f>
        <v>22.6</v>
      </c>
      <c r="J24" s="382">
        <f>IF(ISNUMBER(Regressions!K34),ROUND(Regressions!K34, 1), NA())</f>
        <v>80.3</v>
      </c>
      <c r="K24" s="380">
        <f>IF(ISNUMBER(Regressions!L34),ROUND(Regressions!L34, 1), NA())</f>
        <v>80.3</v>
      </c>
      <c r="L24" s="272">
        <f>IF(ISNUMBER(Regressions!M34),ROUND(Regressions!M34, 1), NA())</f>
        <v>58.7</v>
      </c>
      <c r="M24" s="381">
        <f>IF(ISNUMBER(Regressions!N34),ROUND(Regressions!N34, 1), NA())</f>
        <v>21.6</v>
      </c>
      <c r="N24" s="271">
        <f>IF(ISNUMBER(Regressions!O34),ROUND(Regressions!O34, 1), NA())</f>
        <v>19.7</v>
      </c>
      <c r="O24" s="382">
        <f>IF(ISNUMBER(Regressions!Q34),ROUND(Regressions!Q34, 1), NA())</f>
        <v>66.3</v>
      </c>
      <c r="P24" s="380">
        <f>IF(ISNUMBER(Regressions!R34),ROUND(Regressions!R34, 1), NA())</f>
        <v>61.7</v>
      </c>
      <c r="Q24" s="273">
        <f>IF(ISNUMBER(Regressions!S34),ROUND(Regressions!S34, 1), NA())</f>
        <v>53.6</v>
      </c>
      <c r="R24" s="381">
        <f>IF(ISNUMBER(Regressions!T34),ROUND(Regressions!T34, 1), NA())</f>
        <v>8.1</v>
      </c>
      <c r="S24" s="271">
        <f>IF(ISNUMBER(Regressions!U34),ROUND(Regressions!U34, 1), NA())</f>
        <v>38.299999999999997</v>
      </c>
    </row>
    <row xmlns:x14ac="http://schemas.microsoft.com/office/spreadsheetml/2009/9/ac" r="25" x14ac:dyDescent="0.2">
      <c r="A25" s="432" t="str">
        <f>IF(ISBLANK(Regressions!A35), " ", Regressions!A35)</f>
        <v>Ghana</v>
      </c>
      <c r="B25" s="433">
        <f>IF(ISBLANK(Regressions!B35), " ", Regressions!B35)</f>
        <v>2021</v>
      </c>
      <c r="C25" s="434" t="str">
        <f>IF(ISBLANK(Regressions!C35), " ", Regressions!C35)</f>
        <v>National</v>
      </c>
      <c r="D25" s="435">
        <f>IF(ISBLANK(Regressions!D35), " ", Regressions!D35)</f>
        <v>10755957</v>
      </c>
      <c r="E25" s="438">
        <f>IF(ISNUMBER(Regressions!E35),ROUND(Regressions!E35, 1), NA())</f>
        <v>79</v>
      </c>
      <c r="F25" s="436">
        <f>IF(ISNUMBER(Regressions!F35),ROUND(Regressions!F35, 1), NA())</f>
        <v>79</v>
      </c>
      <c r="G25" s="439">
        <f>IF(ISNUMBER(Regressions!G35),ROUND(Regressions!G35, 1), NA())</f>
        <v>78.5</v>
      </c>
      <c r="H25" s="437">
        <f>IF(ISNUMBER(Regressions!H35),ROUND(Regressions!H35, 1), NA())</f>
        <v>0.5</v>
      </c>
      <c r="I25" s="440">
        <f>IF(ISNUMBER(Regressions!I35),ROUND(Regressions!I35, 1), NA())</f>
        <v>21</v>
      </c>
      <c r="J25" s="438">
        <f>IF(ISNUMBER(Regressions!K35),ROUND(Regressions!K35, 1), NA())</f>
        <v>82</v>
      </c>
      <c r="K25" s="436">
        <f>IF(ISNUMBER(Regressions!L35),ROUND(Regressions!L35, 1), NA())</f>
        <v>82</v>
      </c>
      <c r="L25" s="441">
        <f>IF(ISNUMBER(Regressions!M35),ROUND(Regressions!M35, 1), NA())</f>
        <v>58.7</v>
      </c>
      <c r="M25" s="437">
        <f>IF(ISNUMBER(Regressions!N35),ROUND(Regressions!N35, 1), NA())</f>
        <v>23.2</v>
      </c>
      <c r="N25" s="440">
        <f>IF(ISNUMBER(Regressions!O35),ROUND(Regressions!O35, 1), NA())</f>
        <v>18</v>
      </c>
      <c r="O25" s="438">
        <f>IF(ISNUMBER(Regressions!Q35),ROUND(Regressions!Q35, 1), NA())</f>
        <v>66.3</v>
      </c>
      <c r="P25" s="436">
        <f>IF(ISNUMBER(Regressions!R35),ROUND(Regressions!R35, 1), NA())</f>
        <v>61.7</v>
      </c>
      <c r="Q25" s="442">
        <f>IF(ISNUMBER(Regressions!S35),ROUND(Regressions!S35, 1), NA())</f>
        <v>53.6</v>
      </c>
      <c r="R25" s="437">
        <f>IF(ISNUMBER(Regressions!T35),ROUND(Regressions!T35, 1), NA())</f>
        <v>8.1</v>
      </c>
      <c r="S25" s="440">
        <f>IF(ISNUMBER(Regressions!U35),ROUND(Regressions!U35, 1), NA())</f>
        <v>38.299999999999997</v>
      </c>
      <c r="T25" s="431"/>
      <c r="U25" s="431"/>
      <c r="V25" s="431"/>
      <c r="W25" s="431"/>
      <c r="X25" s="431"/>
      <c r="Y25" s="431"/>
      <c r="Z25" s="431"/>
      <c r="AA25" s="431"/>
      <c r="AB25" s="431"/>
      <c r="AC25" s="431"/>
    </row>
    <row xmlns:x14ac="http://schemas.microsoft.com/office/spreadsheetml/2009/9/ac" r="26" x14ac:dyDescent="0.2">
      <c r="A26" s="377" t="str">
        <f>IF(ISBLANK(Regressions!A36), " ", Regressions!A36)</f>
        <v>Ghana</v>
      </c>
      <c r="B26" s="378">
        <f>IF(ISBLANK(Regressions!B36), " ", Regressions!B36)</f>
        <v>2022</v>
      </c>
      <c r="C26" s="383" t="str">
        <f>IF(ISBLANK(Regressions!C36), " ", Regressions!C36)</f>
        <v>National</v>
      </c>
      <c r="D26" s="379">
        <f>IF(ISBLANK(Regressions!D36), " ", Regressions!D36)</f>
        <v>10905357</v>
      </c>
      <c r="E26" s="269">
        <f>IF(ISNUMBER(Regressions!E36),ROUND(Regressions!E36, 1), NA())</f>
        <v>80.599999999999994</v>
      </c>
      <c r="F26" s="380">
        <f>IF(ISNUMBER(Regressions!F36),ROUND(Regressions!F36, 1), NA())</f>
        <v>80.599999999999994</v>
      </c>
      <c r="G26" s="270">
        <f>IF(ISNUMBER(Regressions!G36),ROUND(Regressions!G36, 1), NA())</f>
        <v>78.5</v>
      </c>
      <c r="H26" s="381">
        <f>IF(ISNUMBER(Regressions!H36),ROUND(Regressions!H36, 1), NA())</f>
        <v>2.1</v>
      </c>
      <c r="I26" s="271">
        <f>IF(ISNUMBER(Regressions!I36),ROUND(Regressions!I36, 1), NA())</f>
        <v>19.399999999999999</v>
      </c>
      <c r="J26" s="382">
        <f>IF(ISNUMBER(Regressions!K36),ROUND(Regressions!K36, 1), NA())</f>
        <v>83.6</v>
      </c>
      <c r="K26" s="380">
        <f>IF(ISNUMBER(Regressions!L36),ROUND(Regressions!L36, 1), NA())</f>
        <v>82.7</v>
      </c>
      <c r="L26" s="272">
        <f>IF(ISNUMBER(Regressions!M36),ROUND(Regressions!M36, 1), NA())</f>
        <v>58.7</v>
      </c>
      <c r="M26" s="381">
        <f>IF(ISNUMBER(Regressions!N36),ROUND(Regressions!N36, 1), NA())</f>
        <v>23.9</v>
      </c>
      <c r="N26" s="271">
        <f>IF(ISNUMBER(Regressions!O36),ROUND(Regressions!O36, 1), NA())</f>
        <v>17.3</v>
      </c>
      <c r="O26" s="382">
        <f>IF(ISNUMBER(Regressions!Q36),ROUND(Regressions!Q36, 1), NA())</f>
        <v>66.3</v>
      </c>
      <c r="P26" s="380">
        <f>IF(ISNUMBER(Regressions!R36),ROUND(Regressions!R36, 1), NA())</f>
        <v>61.7</v>
      </c>
      <c r="Q26" s="273">
        <f>IF(ISNUMBER(Regressions!S36),ROUND(Regressions!S36, 1), NA())</f>
        <v>53.6</v>
      </c>
      <c r="R26" s="381">
        <f>IF(ISNUMBER(Regressions!T36),ROUND(Regressions!T36, 1), NA())</f>
        <v>8.1</v>
      </c>
      <c r="S26" s="271">
        <f>IF(ISNUMBER(Regressions!U36),ROUND(Regressions!U36, 1), NA())</f>
        <v>38.299999999999997</v>
      </c>
    </row>
    <row xmlns:x14ac="http://schemas.microsoft.com/office/spreadsheetml/2009/9/ac" r="27" x14ac:dyDescent="0.2">
      <c r="A27" s="384" t="str">
        <f>IF(ISBLANK(Regressions!A37), " ", Regressions!A37)</f>
        <v>Ghana</v>
      </c>
      <c r="B27" s="385">
        <f>IF(ISBLANK(Regressions!B37), " ", Regressions!B37)</f>
        <v>2023</v>
      </c>
      <c r="C27" s="386" t="str">
        <f>IF(ISBLANK(Regressions!C37), " ", Regressions!C37)</f>
        <v>National</v>
      </c>
      <c r="D27" s="387">
        <f>IF(ISBLANK(Regressions!D37), " ", Regressions!D37)</f>
        <v>10830586</v>
      </c>
      <c r="E27" s="388">
        <f>IF(ISNUMBER(Regressions!E37),ROUND(Regressions!E37, 1), NA())</f>
        <v>82.2</v>
      </c>
      <c r="F27" s="389">
        <f>IF(ISNUMBER(Regressions!F37),ROUND(Regressions!F37, 1), NA())</f>
        <v>82.2</v>
      </c>
      <c r="G27" s="390">
        <f>IF(ISNUMBER(Regressions!G37),ROUND(Regressions!G37, 1), NA())</f>
        <v>78.5</v>
      </c>
      <c r="H27" s="391">
        <f>IF(ISNUMBER(Regressions!H37),ROUND(Regressions!H37, 1), NA())</f>
        <v>3.7</v>
      </c>
      <c r="I27" s="392">
        <f>IF(ISNUMBER(Regressions!I37),ROUND(Regressions!I37, 1), NA())</f>
        <v>17.8</v>
      </c>
      <c r="J27" s="393">
        <f>IF(ISNUMBER(Regressions!K37),ROUND(Regressions!K37, 1), NA())</f>
        <v>85.3</v>
      </c>
      <c r="K27" s="389">
        <f>IF(ISNUMBER(Regressions!L37),ROUND(Regressions!L37, 1), NA())</f>
        <v>82.7</v>
      </c>
      <c r="L27" s="394">
        <f>IF(ISNUMBER(Regressions!M37),ROUND(Regressions!M37, 1), NA())</f>
        <v>58.7</v>
      </c>
      <c r="M27" s="391">
        <f>IF(ISNUMBER(Regressions!N37),ROUND(Regressions!N37, 1), NA())</f>
        <v>23.9</v>
      </c>
      <c r="N27" s="392">
        <f>IF(ISNUMBER(Regressions!O37),ROUND(Regressions!O37, 1), NA())</f>
        <v>17.3</v>
      </c>
      <c r="O27" s="393">
        <f>IF(ISNUMBER(Regressions!Q37),ROUND(Regressions!Q37, 1), NA())</f>
        <v>66.3</v>
      </c>
      <c r="P27" s="389">
        <f>IF(ISNUMBER(Regressions!R37),ROUND(Regressions!R37, 1), NA())</f>
        <v>61.7</v>
      </c>
      <c r="Q27" s="395">
        <f>IF(ISNUMBER(Regressions!S37),ROUND(Regressions!S37, 1), NA())</f>
        <v>53.6</v>
      </c>
      <c r="R27" s="391">
        <f>IF(ISNUMBER(Regressions!T37),ROUND(Regressions!T37, 1), NA())</f>
        <v>8.1</v>
      </c>
      <c r="S27" s="392">
        <f>IF(ISNUMBER(Regressions!U37),ROUND(Regressions!U37, 1), NA())</f>
        <v>38.299999999999997</v>
      </c>
    </row>
    <row xmlns:x14ac="http://schemas.microsoft.com/office/spreadsheetml/2009/9/ac" r="28" hidden="true" x14ac:dyDescent="0.2">
      <c r="A28" s="377" t="str">
        <f>IF(ISBLANK(Regressions!A38), " ", Regressions!A38)</f>
        <v>Ghana</v>
      </c>
      <c r="B28" s="378">
        <f>IF(ISBLANK(Regressions!B38), " ", Regressions!B38)</f>
        <v>2024</v>
      </c>
      <c r="C28" s="383" t="str">
        <f>IF(ISBLANK(Regressions!C38), " ", Regressions!C38)</f>
        <v>National</v>
      </c>
      <c r="D28" s="379" t="str">
        <f>IF(ISBLANK(Regressions!D38), " ", Regressions!D38)</f>
        <v> </v>
      </c>
      <c r="E28" s="269" t="e">
        <f>IF(ISNUMBER(Regressions!E38),ROUND(Regressions!E38, 1), NA())</f>
        <v>#N/A</v>
      </c>
      <c r="F28" s="380" t="e">
        <f>IF(ISNUMBER(Regressions!F38),ROUND(Regressions!F38, 1), NA())</f>
        <v>#N/A</v>
      </c>
      <c r="G28" s="270" t="e">
        <f>IF(ISNUMBER(Regressions!G38),ROUND(Regressions!G38, 1), NA())</f>
        <v>#N/A</v>
      </c>
      <c r="H28" s="381" t="e">
        <f>IF(ISNUMBER(Regressions!H38),ROUND(Regressions!H38, 1), NA())</f>
        <v>#N/A</v>
      </c>
      <c r="I28" s="271" t="e">
        <f>IF(ISNUMBER(Regressions!I38),ROUND(Regressions!I38, 1), NA())</f>
        <v>#N/A</v>
      </c>
      <c r="J28" s="382" t="e">
        <f>IF(ISNUMBER(Regressions!K38),ROUND(Regressions!K38, 1), NA())</f>
        <v>#N/A</v>
      </c>
      <c r="K28" s="380" t="e">
        <f>IF(ISNUMBER(Regressions!L38),ROUND(Regressions!L38, 1), NA())</f>
        <v>#N/A</v>
      </c>
      <c r="L28" s="272" t="e">
        <f>IF(ISNUMBER(Regressions!M38),ROUND(Regressions!M38, 1), NA())</f>
        <v>#N/A</v>
      </c>
      <c r="M28" s="381" t="e">
        <f>IF(ISNUMBER(Regressions!N38),ROUND(Regressions!N38, 1), NA())</f>
        <v>#N/A</v>
      </c>
      <c r="N28" s="271" t="e">
        <f>IF(ISNUMBER(Regressions!O38),ROUND(Regressions!O38, 1), NA())</f>
        <v>#N/A</v>
      </c>
      <c r="O28" s="382" t="e">
        <f>IF(ISNUMBER(Regressions!Q38),ROUND(Regressions!Q38, 1), NA())</f>
        <v>#N/A</v>
      </c>
      <c r="P28" s="380" t="e">
        <f>IF(ISNUMBER(Regressions!R38),ROUND(Regressions!R38, 1), NA())</f>
        <v>#N/A</v>
      </c>
      <c r="Q28" s="273" t="e">
        <f>IF(ISNUMBER(Regressions!S38),ROUND(Regressions!S38, 1), NA())</f>
        <v>#N/A</v>
      </c>
      <c r="R28" s="381" t="e">
        <f>IF(ISNUMBER(Regressions!T38),ROUND(Regressions!T38, 1), NA())</f>
        <v>#N/A</v>
      </c>
      <c r="S28" s="271" t="e">
        <f>IF(ISNUMBER(Regressions!U38),ROUND(Regressions!U38, 1), NA())</f>
        <v>#N/A</v>
      </c>
    </row>
    <row xmlns:x14ac="http://schemas.microsoft.com/office/spreadsheetml/2009/9/ac" r="29" hidden="true" x14ac:dyDescent="0.2">
      <c r="A29" s="377" t="str">
        <f>IF(ISBLANK(Regressions!A39), " ", Regressions!A39)</f>
        <v>Ghana</v>
      </c>
      <c r="B29" s="378">
        <f>IF(ISBLANK(Regressions!B39), " ", Regressions!B39)</f>
        <v>2025</v>
      </c>
      <c r="C29" s="383" t="str">
        <f>IF(ISBLANK(Regressions!C39), " ", Regressions!C39)</f>
        <v>National</v>
      </c>
      <c r="D29" s="379" t="str">
        <f>IF(ISBLANK(Regressions!D39), " ", Regressions!D39)</f>
        <v> </v>
      </c>
      <c r="E29" s="269" t="e">
        <f>IF(ISNUMBER(Regressions!E39),ROUND(Regressions!E39, 1), NA())</f>
        <v>#N/A</v>
      </c>
      <c r="F29" s="380" t="e">
        <f>IF(ISNUMBER(Regressions!F39),ROUND(Regressions!F39, 1), NA())</f>
        <v>#N/A</v>
      </c>
      <c r="G29" s="270" t="e">
        <f>IF(ISNUMBER(Regressions!G39),ROUND(Regressions!G39, 1), NA())</f>
        <v>#N/A</v>
      </c>
      <c r="H29" s="381" t="e">
        <f>IF(ISNUMBER(Regressions!H39),ROUND(Regressions!H39, 1), NA())</f>
        <v>#N/A</v>
      </c>
      <c r="I29" s="271" t="e">
        <f>IF(ISNUMBER(Regressions!I39),ROUND(Regressions!I39, 1), NA())</f>
        <v>#N/A</v>
      </c>
      <c r="J29" s="382" t="e">
        <f>IF(ISNUMBER(Regressions!K39),ROUND(Regressions!K39, 1), NA())</f>
        <v>#N/A</v>
      </c>
      <c r="K29" s="380" t="e">
        <f>IF(ISNUMBER(Regressions!L39),ROUND(Regressions!L39, 1), NA())</f>
        <v>#N/A</v>
      </c>
      <c r="L29" s="272" t="e">
        <f>IF(ISNUMBER(Regressions!M39),ROUND(Regressions!M39, 1), NA())</f>
        <v>#N/A</v>
      </c>
      <c r="M29" s="381" t="e">
        <f>IF(ISNUMBER(Regressions!N39),ROUND(Regressions!N39, 1), NA())</f>
        <v>#N/A</v>
      </c>
      <c r="N29" s="271" t="e">
        <f>IF(ISNUMBER(Regressions!O39),ROUND(Regressions!O39, 1), NA())</f>
        <v>#N/A</v>
      </c>
      <c r="O29" s="382" t="e">
        <f>IF(ISNUMBER(Regressions!Q39),ROUND(Regressions!Q39, 1), NA())</f>
        <v>#N/A</v>
      </c>
      <c r="P29" s="380" t="e">
        <f>IF(ISNUMBER(Regressions!R39),ROUND(Regressions!R39, 1), NA())</f>
        <v>#N/A</v>
      </c>
      <c r="Q29" s="273" t="e">
        <f>IF(ISNUMBER(Regressions!S39),ROUND(Regressions!S39, 1), NA())</f>
        <v>#N/A</v>
      </c>
      <c r="R29" s="381" t="e">
        <f>IF(ISNUMBER(Regressions!T39),ROUND(Regressions!T39, 1), NA())</f>
        <v>#N/A</v>
      </c>
      <c r="S29" s="271" t="e">
        <f>IF(ISNUMBER(Regressions!U39),ROUND(Regressions!U39, 1), NA())</f>
        <v>#N/A</v>
      </c>
    </row>
    <row xmlns:x14ac="http://schemas.microsoft.com/office/spreadsheetml/2009/9/ac" r="30" hidden="true" x14ac:dyDescent="0.2">
      <c r="A30" s="377" t="str">
        <f>IF(ISBLANK(Regressions!A40), " ", Regressions!A40)</f>
        <v>Ghana</v>
      </c>
      <c r="B30" s="378">
        <f>IF(ISBLANK(Regressions!B40), " ", Regressions!B40)</f>
        <v>2026</v>
      </c>
      <c r="C30" s="383" t="str">
        <f>IF(ISBLANK(Regressions!C40), " ", Regressions!C40)</f>
        <v>National</v>
      </c>
      <c r="D30" s="379" t="str">
        <f>IF(ISBLANK(Regressions!D40), " ", Regressions!D40)</f>
        <v> </v>
      </c>
      <c r="E30" s="269" t="e">
        <f>IF(ISNUMBER(Regressions!E40),ROUND(Regressions!E40, 1), NA())</f>
        <v>#N/A</v>
      </c>
      <c r="F30" s="380" t="e">
        <f>IF(ISNUMBER(Regressions!F40),ROUND(Regressions!F40, 1), NA())</f>
        <v>#N/A</v>
      </c>
      <c r="G30" s="270" t="e">
        <f>IF(ISNUMBER(Regressions!G40),ROUND(Regressions!G40, 1), NA())</f>
        <v>#N/A</v>
      </c>
      <c r="H30" s="381" t="e">
        <f>IF(ISNUMBER(Regressions!H40),ROUND(Regressions!H40, 1), NA())</f>
        <v>#N/A</v>
      </c>
      <c r="I30" s="271" t="e">
        <f>IF(ISNUMBER(Regressions!I40),ROUND(Regressions!I40, 1), NA())</f>
        <v>#N/A</v>
      </c>
      <c r="J30" s="382" t="e">
        <f>IF(ISNUMBER(Regressions!K40),ROUND(Regressions!K40, 1), NA())</f>
        <v>#N/A</v>
      </c>
      <c r="K30" s="380" t="e">
        <f>IF(ISNUMBER(Regressions!L40),ROUND(Regressions!L40, 1), NA())</f>
        <v>#N/A</v>
      </c>
      <c r="L30" s="272" t="e">
        <f>IF(ISNUMBER(Regressions!M40),ROUND(Regressions!M40, 1), NA())</f>
        <v>#N/A</v>
      </c>
      <c r="M30" s="381" t="e">
        <f>IF(ISNUMBER(Regressions!N40),ROUND(Regressions!N40, 1), NA())</f>
        <v>#N/A</v>
      </c>
      <c r="N30" s="271" t="e">
        <f>IF(ISNUMBER(Regressions!O40),ROUND(Regressions!O40, 1), NA())</f>
        <v>#N/A</v>
      </c>
      <c r="O30" s="382" t="e">
        <f>IF(ISNUMBER(Regressions!Q40),ROUND(Regressions!Q40, 1), NA())</f>
        <v>#N/A</v>
      </c>
      <c r="P30" s="380" t="e">
        <f>IF(ISNUMBER(Regressions!R40),ROUND(Regressions!R40, 1), NA())</f>
        <v>#N/A</v>
      </c>
      <c r="Q30" s="273" t="e">
        <f>IF(ISNUMBER(Regressions!S40),ROUND(Regressions!S40, 1), NA())</f>
        <v>#N/A</v>
      </c>
      <c r="R30" s="381" t="e">
        <f>IF(ISNUMBER(Regressions!T40),ROUND(Regressions!T40, 1), NA())</f>
        <v>#N/A</v>
      </c>
      <c r="S30" s="271" t="e">
        <f>IF(ISNUMBER(Regressions!U40),ROUND(Regressions!U40, 1), NA())</f>
        <v>#N/A</v>
      </c>
    </row>
    <row xmlns:x14ac="http://schemas.microsoft.com/office/spreadsheetml/2009/9/ac" r="31" hidden="true" x14ac:dyDescent="0.2">
      <c r="A31" s="377" t="str">
        <f>IF(ISBLANK(Regressions!A41), " ", Regressions!A41)</f>
        <v>Ghana</v>
      </c>
      <c r="B31" s="378">
        <f>IF(ISBLANK(Regressions!B41), " ", Regressions!B41)</f>
        <v>2027</v>
      </c>
      <c r="C31" s="383" t="str">
        <f>IF(ISBLANK(Regressions!C41), " ", Regressions!C41)</f>
        <v>National</v>
      </c>
      <c r="D31" s="379" t="str">
        <f>IF(ISBLANK(Regressions!D41), " ", Regressions!D41)</f>
        <v> </v>
      </c>
      <c r="E31" s="269" t="e">
        <f>IF(ISNUMBER(Regressions!E41),ROUND(Regressions!E41, 1), NA())</f>
        <v>#N/A</v>
      </c>
      <c r="F31" s="380" t="e">
        <f>IF(ISNUMBER(Regressions!F41),ROUND(Regressions!F41, 1), NA())</f>
        <v>#N/A</v>
      </c>
      <c r="G31" s="270" t="e">
        <f>IF(ISNUMBER(Regressions!G41),ROUND(Regressions!G41, 1), NA())</f>
        <v>#N/A</v>
      </c>
      <c r="H31" s="381" t="e">
        <f>IF(ISNUMBER(Regressions!H41),ROUND(Regressions!H41, 1), NA())</f>
        <v>#N/A</v>
      </c>
      <c r="I31" s="271" t="e">
        <f>IF(ISNUMBER(Regressions!I41),ROUND(Regressions!I41, 1), NA())</f>
        <v>#N/A</v>
      </c>
      <c r="J31" s="382" t="e">
        <f>IF(ISNUMBER(Regressions!K41),ROUND(Regressions!K41, 1), NA())</f>
        <v>#N/A</v>
      </c>
      <c r="K31" s="380" t="e">
        <f>IF(ISNUMBER(Regressions!L41),ROUND(Regressions!L41, 1), NA())</f>
        <v>#N/A</v>
      </c>
      <c r="L31" s="272" t="e">
        <f>IF(ISNUMBER(Regressions!M41),ROUND(Regressions!M41, 1), NA())</f>
        <v>#N/A</v>
      </c>
      <c r="M31" s="381" t="e">
        <f>IF(ISNUMBER(Regressions!N41),ROUND(Regressions!N41, 1), NA())</f>
        <v>#N/A</v>
      </c>
      <c r="N31" s="271" t="e">
        <f>IF(ISNUMBER(Regressions!O41),ROUND(Regressions!O41, 1), NA())</f>
        <v>#N/A</v>
      </c>
      <c r="O31" s="382" t="e">
        <f>IF(ISNUMBER(Regressions!Q41),ROUND(Regressions!Q41, 1), NA())</f>
        <v>#N/A</v>
      </c>
      <c r="P31" s="380" t="e">
        <f>IF(ISNUMBER(Regressions!R41),ROUND(Regressions!R41, 1), NA())</f>
        <v>#N/A</v>
      </c>
      <c r="Q31" s="273" t="e">
        <f>IF(ISNUMBER(Regressions!S41),ROUND(Regressions!S41, 1), NA())</f>
        <v>#N/A</v>
      </c>
      <c r="R31" s="381" t="e">
        <f>IF(ISNUMBER(Regressions!T41),ROUND(Regressions!T41, 1), NA())</f>
        <v>#N/A</v>
      </c>
      <c r="S31" s="271" t="e">
        <f>IF(ISNUMBER(Regressions!U41),ROUND(Regressions!U41, 1), NA())</f>
        <v>#N/A</v>
      </c>
    </row>
    <row xmlns:x14ac="http://schemas.microsoft.com/office/spreadsheetml/2009/9/ac" r="32" hidden="true" x14ac:dyDescent="0.2">
      <c r="A32" s="377" t="str">
        <f>IF(ISBLANK(Regressions!A42), " ", Regressions!A42)</f>
        <v>Ghana</v>
      </c>
      <c r="B32" s="378">
        <f>IF(ISBLANK(Regressions!B42), " ", Regressions!B42)</f>
        <v>2028</v>
      </c>
      <c r="C32" s="383" t="str">
        <f>IF(ISBLANK(Regressions!C42), " ", Regressions!C42)</f>
        <v>National</v>
      </c>
      <c r="D32" s="379" t="str">
        <f>IF(ISBLANK(Regressions!D42), " ", Regressions!D42)</f>
        <v> </v>
      </c>
      <c r="E32" s="269" t="e">
        <f>IF(ISNUMBER(Regressions!E42),ROUND(Regressions!E42, 1), NA())</f>
        <v>#N/A</v>
      </c>
      <c r="F32" s="380" t="e">
        <f>IF(ISNUMBER(Regressions!F42),ROUND(Regressions!F42, 1), NA())</f>
        <v>#N/A</v>
      </c>
      <c r="G32" s="270" t="e">
        <f>IF(ISNUMBER(Regressions!G42),ROUND(Regressions!G42, 1), NA())</f>
        <v>#N/A</v>
      </c>
      <c r="H32" s="381" t="e">
        <f>IF(ISNUMBER(Regressions!H42),ROUND(Regressions!H42, 1), NA())</f>
        <v>#N/A</v>
      </c>
      <c r="I32" s="271" t="e">
        <f>IF(ISNUMBER(Regressions!I42),ROUND(Regressions!I42, 1), NA())</f>
        <v>#N/A</v>
      </c>
      <c r="J32" s="382" t="e">
        <f>IF(ISNUMBER(Regressions!K42),ROUND(Regressions!K42, 1), NA())</f>
        <v>#N/A</v>
      </c>
      <c r="K32" s="380" t="e">
        <f>IF(ISNUMBER(Regressions!L42),ROUND(Regressions!L42, 1), NA())</f>
        <v>#N/A</v>
      </c>
      <c r="L32" s="272" t="e">
        <f>IF(ISNUMBER(Regressions!M42),ROUND(Regressions!M42, 1), NA())</f>
        <v>#N/A</v>
      </c>
      <c r="M32" s="381" t="e">
        <f>IF(ISNUMBER(Regressions!N42),ROUND(Regressions!N42, 1), NA())</f>
        <v>#N/A</v>
      </c>
      <c r="N32" s="271" t="e">
        <f>IF(ISNUMBER(Regressions!O42),ROUND(Regressions!O42, 1), NA())</f>
        <v>#N/A</v>
      </c>
      <c r="O32" s="382" t="e">
        <f>IF(ISNUMBER(Regressions!Q42),ROUND(Regressions!Q42, 1), NA())</f>
        <v>#N/A</v>
      </c>
      <c r="P32" s="380" t="e">
        <f>IF(ISNUMBER(Regressions!R42),ROUND(Regressions!R42, 1), NA())</f>
        <v>#N/A</v>
      </c>
      <c r="Q32" s="273" t="e">
        <f>IF(ISNUMBER(Regressions!S42),ROUND(Regressions!S42, 1), NA())</f>
        <v>#N/A</v>
      </c>
      <c r="R32" s="381" t="e">
        <f>IF(ISNUMBER(Regressions!T42),ROUND(Regressions!T42, 1), NA())</f>
        <v>#N/A</v>
      </c>
      <c r="S32" s="271" t="e">
        <f>IF(ISNUMBER(Regressions!U42),ROUND(Regressions!U42, 1), NA())</f>
        <v>#N/A</v>
      </c>
    </row>
    <row xmlns:x14ac="http://schemas.microsoft.com/office/spreadsheetml/2009/9/ac" r="33" hidden="true" x14ac:dyDescent="0.2">
      <c r="A33" s="377" t="str">
        <f>IF(ISBLANK(Regressions!A43), " ", Regressions!A43)</f>
        <v>Ghana</v>
      </c>
      <c r="B33" s="378">
        <f>IF(ISBLANK(Regressions!B43), " ", Regressions!B43)</f>
        <v>2029</v>
      </c>
      <c r="C33" s="383" t="str">
        <f>IF(ISBLANK(Regressions!C43), " ", Regressions!C43)</f>
        <v>National</v>
      </c>
      <c r="D33" s="379" t="str">
        <f>IF(ISBLANK(Regressions!D43), " ", Regressions!D43)</f>
        <v> </v>
      </c>
      <c r="E33" s="269" t="e">
        <f>IF(ISNUMBER(Regressions!E43),ROUND(Regressions!E43, 1), NA())</f>
        <v>#N/A</v>
      </c>
      <c r="F33" s="380" t="e">
        <f>IF(ISNUMBER(Regressions!F43),ROUND(Regressions!F43, 1), NA())</f>
        <v>#N/A</v>
      </c>
      <c r="G33" s="270" t="e">
        <f>IF(ISNUMBER(Regressions!G43),ROUND(Regressions!G43, 1), NA())</f>
        <v>#N/A</v>
      </c>
      <c r="H33" s="381" t="e">
        <f>IF(ISNUMBER(Regressions!H43),ROUND(Regressions!H43, 1), NA())</f>
        <v>#N/A</v>
      </c>
      <c r="I33" s="271" t="e">
        <f>IF(ISNUMBER(Regressions!I43),ROUND(Regressions!I43, 1), NA())</f>
        <v>#N/A</v>
      </c>
      <c r="J33" s="382" t="e">
        <f>IF(ISNUMBER(Regressions!K43),ROUND(Regressions!K43, 1), NA())</f>
        <v>#N/A</v>
      </c>
      <c r="K33" s="380" t="e">
        <f>IF(ISNUMBER(Regressions!L43),ROUND(Regressions!L43, 1), NA())</f>
        <v>#N/A</v>
      </c>
      <c r="L33" s="272" t="e">
        <f>IF(ISNUMBER(Regressions!M43),ROUND(Regressions!M43, 1), NA())</f>
        <v>#N/A</v>
      </c>
      <c r="M33" s="381" t="e">
        <f>IF(ISNUMBER(Regressions!N43),ROUND(Regressions!N43, 1), NA())</f>
        <v>#N/A</v>
      </c>
      <c r="N33" s="271" t="e">
        <f>IF(ISNUMBER(Regressions!O43),ROUND(Regressions!O43, 1), NA())</f>
        <v>#N/A</v>
      </c>
      <c r="O33" s="382" t="e">
        <f>IF(ISNUMBER(Regressions!Q43),ROUND(Regressions!Q43, 1), NA())</f>
        <v>#N/A</v>
      </c>
      <c r="P33" s="380" t="e">
        <f>IF(ISNUMBER(Regressions!R43),ROUND(Regressions!R43, 1), NA())</f>
        <v>#N/A</v>
      </c>
      <c r="Q33" s="273" t="e">
        <f>IF(ISNUMBER(Regressions!S43),ROUND(Regressions!S43, 1), NA())</f>
        <v>#N/A</v>
      </c>
      <c r="R33" s="381" t="e">
        <f>IF(ISNUMBER(Regressions!T43),ROUND(Regressions!T43, 1), NA())</f>
        <v>#N/A</v>
      </c>
      <c r="S33" s="271" t="e">
        <f>IF(ISNUMBER(Regressions!U43),ROUND(Regressions!U43, 1), NA())</f>
        <v>#N/A</v>
      </c>
    </row>
    <row xmlns:x14ac="http://schemas.microsoft.com/office/spreadsheetml/2009/9/ac" r="34" hidden="true" x14ac:dyDescent="0.2">
      <c r="A34" s="377" t="str">
        <f>IF(ISBLANK(Regressions!A44), " ", Regressions!A44)</f>
        <v>Ghana</v>
      </c>
      <c r="B34" s="378">
        <f>IF(ISBLANK(Regressions!B44), " ", Regressions!B44)</f>
        <v>2030</v>
      </c>
      <c r="C34" s="383" t="str">
        <f>IF(ISBLANK(Regressions!C44), " ", Regressions!C44)</f>
        <v>National</v>
      </c>
      <c r="D34" s="379" t="str">
        <f>IF(ISBLANK(Regressions!D44), " ", Regressions!D44)</f>
        <v> </v>
      </c>
      <c r="E34" s="269" t="e">
        <f>IF(ISNUMBER(Regressions!E44),ROUND(Regressions!E44, 1), NA())</f>
        <v>#N/A</v>
      </c>
      <c r="F34" s="380" t="e">
        <f>IF(ISNUMBER(Regressions!F44),ROUND(Regressions!F44, 1), NA())</f>
        <v>#N/A</v>
      </c>
      <c r="G34" s="270" t="e">
        <f>IF(ISNUMBER(Regressions!G44),ROUND(Regressions!G44, 1), NA())</f>
        <v>#N/A</v>
      </c>
      <c r="H34" s="381" t="e">
        <f>IF(ISNUMBER(Regressions!H44),ROUND(Regressions!H44, 1), NA())</f>
        <v>#N/A</v>
      </c>
      <c r="I34" s="271" t="e">
        <f>IF(ISNUMBER(Regressions!I44),ROUND(Regressions!I44, 1), NA())</f>
        <v>#N/A</v>
      </c>
      <c r="J34" s="382" t="e">
        <f>IF(ISNUMBER(Regressions!K44),ROUND(Regressions!K44, 1), NA())</f>
        <v>#N/A</v>
      </c>
      <c r="K34" s="380" t="e">
        <f>IF(ISNUMBER(Regressions!L44),ROUND(Regressions!L44, 1), NA())</f>
        <v>#N/A</v>
      </c>
      <c r="L34" s="272" t="e">
        <f>IF(ISNUMBER(Regressions!M44),ROUND(Regressions!M44, 1), NA())</f>
        <v>#N/A</v>
      </c>
      <c r="M34" s="381" t="e">
        <f>IF(ISNUMBER(Regressions!N44),ROUND(Regressions!N44, 1), NA())</f>
        <v>#N/A</v>
      </c>
      <c r="N34" s="271" t="e">
        <f>IF(ISNUMBER(Regressions!O44),ROUND(Regressions!O44, 1), NA())</f>
        <v>#N/A</v>
      </c>
      <c r="O34" s="382" t="e">
        <f>IF(ISNUMBER(Regressions!Q44),ROUND(Regressions!Q44, 1), NA())</f>
        <v>#N/A</v>
      </c>
      <c r="P34" s="380" t="e">
        <f>IF(ISNUMBER(Regressions!R44),ROUND(Regressions!R44, 1), NA())</f>
        <v>#N/A</v>
      </c>
      <c r="Q34" s="273" t="e">
        <f>IF(ISNUMBER(Regressions!S44),ROUND(Regressions!S44, 1), NA())</f>
        <v>#N/A</v>
      </c>
      <c r="R34" s="381" t="e">
        <f>IF(ISNUMBER(Regressions!T44),ROUND(Regressions!T44, 1), NA())</f>
        <v>#N/A</v>
      </c>
      <c r="S34" s="271" t="e">
        <f>IF(ISNUMBER(Regressions!U44),ROUND(Regressions!U44, 1), NA())</f>
        <v>#N/A</v>
      </c>
    </row>
    <row xmlns:x14ac="http://schemas.microsoft.com/office/spreadsheetml/2009/9/ac" r="35" x14ac:dyDescent="0.2">
      <c r="A35" s="377" t="str">
        <f>IF(ISBLANK(Regressions!A45), " ", Regressions!A45)</f>
        <v>Ghana</v>
      </c>
      <c r="B35" s="378">
        <f>IF(ISBLANK(Regressions!B45), " ", Regressions!B45)</f>
        <v>2000</v>
      </c>
      <c r="C35" s="383" t="str">
        <f>IF(ISBLANK(Regressions!C45), " ", Regressions!C45)</f>
        <v>Urban</v>
      </c>
      <c r="D35" s="379">
        <f>IF(ISBLANK(Regressions!D45), " ", Regressions!D45)</f>
        <v>3393585.6024108892</v>
      </c>
      <c r="E35" s="269" t="e">
        <f>IF(ISNUMBER(Regressions!E45),ROUND(Regressions!E45, 1), NA())</f>
        <v>#N/A</v>
      </c>
      <c r="F35" s="380" t="e">
        <f>IF(ISNUMBER(Regressions!F45),ROUND(Regressions!F45, 1), NA())</f>
        <v>#N/A</v>
      </c>
      <c r="G35" s="270" t="e">
        <f>IF(ISNUMBER(Regressions!G45),ROUND(Regressions!G45, 1), NA())</f>
        <v>#N/A</v>
      </c>
      <c r="H35" s="381" t="e">
        <f>IF(ISNUMBER(Regressions!H45),ROUND(Regressions!H45, 1), NA())</f>
        <v>#N/A</v>
      </c>
      <c r="I35" s="271" t="e">
        <f>IF(ISNUMBER(Regressions!I45),ROUND(Regressions!I45, 1), NA())</f>
        <v>#N/A</v>
      </c>
      <c r="J35" s="382" t="e">
        <f>IF(ISNUMBER(Regressions!K45),ROUND(Regressions!K45, 1), NA())</f>
        <v>#N/A</v>
      </c>
      <c r="K35" s="380" t="e">
        <f>IF(ISNUMBER(Regressions!L45),ROUND(Regressions!L45, 1), NA())</f>
        <v>#N/A</v>
      </c>
      <c r="L35" s="272" t="e">
        <f>IF(ISNUMBER(Regressions!M45),ROUND(Regressions!M45, 1), NA())</f>
        <v>#N/A</v>
      </c>
      <c r="M35" s="381" t="e">
        <f>IF(ISNUMBER(Regressions!N45),ROUND(Regressions!N45, 1), NA())</f>
        <v>#N/A</v>
      </c>
      <c r="N35" s="271" t="e">
        <f>IF(ISNUMBER(Regressions!O45),ROUND(Regressions!O45, 1), NA())</f>
        <v>#N/A</v>
      </c>
      <c r="O35" s="382" t="e">
        <f>IF(ISNUMBER(Regressions!Q45),ROUND(Regressions!Q45, 1), NA())</f>
        <v>#N/A</v>
      </c>
      <c r="P35" s="380" t="e">
        <f>IF(ISNUMBER(Regressions!R45),ROUND(Regressions!R45, 1), NA())</f>
        <v>#N/A</v>
      </c>
      <c r="Q35" s="273" t="e">
        <f>IF(ISNUMBER(Regressions!S45),ROUND(Regressions!S45, 1), NA())</f>
        <v>#N/A</v>
      </c>
      <c r="R35" s="381" t="e">
        <f>IF(ISNUMBER(Regressions!T45),ROUND(Regressions!T45, 1), NA())</f>
        <v>#N/A</v>
      </c>
      <c r="S35" s="271" t="e">
        <f>IF(ISNUMBER(Regressions!U45),ROUND(Regressions!U45, 1), NA())</f>
        <v>#N/A</v>
      </c>
    </row>
    <row xmlns:x14ac="http://schemas.microsoft.com/office/spreadsheetml/2009/9/ac" r="36" x14ac:dyDescent="0.2">
      <c r="A36" s="377" t="str">
        <f>IF(ISBLANK(Regressions!A46), " ", Regressions!A46)</f>
        <v>Ghana</v>
      </c>
      <c r="B36" s="378">
        <f>IF(ISBLANK(Regressions!B46), " ", Regressions!B46)</f>
        <v>2001</v>
      </c>
      <c r="C36" s="383" t="str">
        <f>IF(ISBLANK(Regressions!C46), " ", Regressions!C46)</f>
        <v>Urban</v>
      </c>
      <c r="D36" s="379">
        <f>IF(ISBLANK(Regressions!D46), " ", Regressions!D46)</f>
        <v>3486158.357195091</v>
      </c>
      <c r="E36" s="269" t="e">
        <f>IF(ISNUMBER(Regressions!E46),ROUND(Regressions!E46, 1), NA())</f>
        <v>#N/A</v>
      </c>
      <c r="F36" s="380" t="e">
        <f>IF(ISNUMBER(Regressions!F46),ROUND(Regressions!F46, 1), NA())</f>
        <v>#N/A</v>
      </c>
      <c r="G36" s="270" t="e">
        <f>IF(ISNUMBER(Regressions!G46),ROUND(Regressions!G46, 1), NA())</f>
        <v>#N/A</v>
      </c>
      <c r="H36" s="381" t="e">
        <f>IF(ISNUMBER(Regressions!H46),ROUND(Regressions!H46, 1), NA())</f>
        <v>#N/A</v>
      </c>
      <c r="I36" s="271" t="e">
        <f>IF(ISNUMBER(Regressions!I46),ROUND(Regressions!I46, 1), NA())</f>
        <v>#N/A</v>
      </c>
      <c r="J36" s="382" t="e">
        <f>IF(ISNUMBER(Regressions!K46),ROUND(Regressions!K46, 1), NA())</f>
        <v>#N/A</v>
      </c>
      <c r="K36" s="380" t="e">
        <f>IF(ISNUMBER(Regressions!L46),ROUND(Regressions!L46, 1), NA())</f>
        <v>#N/A</v>
      </c>
      <c r="L36" s="272" t="e">
        <f>IF(ISNUMBER(Regressions!M46),ROUND(Regressions!M46, 1), NA())</f>
        <v>#N/A</v>
      </c>
      <c r="M36" s="381" t="e">
        <f>IF(ISNUMBER(Regressions!N46),ROUND(Regressions!N46, 1), NA())</f>
        <v>#N/A</v>
      </c>
      <c r="N36" s="271" t="e">
        <f>IF(ISNUMBER(Regressions!O46),ROUND(Regressions!O46, 1), NA())</f>
        <v>#N/A</v>
      </c>
      <c r="O36" s="382" t="e">
        <f>IF(ISNUMBER(Regressions!Q46),ROUND(Regressions!Q46, 1), NA())</f>
        <v>#N/A</v>
      </c>
      <c r="P36" s="380" t="e">
        <f>IF(ISNUMBER(Regressions!R46),ROUND(Regressions!R46, 1), NA())</f>
        <v>#N/A</v>
      </c>
      <c r="Q36" s="273" t="e">
        <f>IF(ISNUMBER(Regressions!S46),ROUND(Regressions!S46, 1), NA())</f>
        <v>#N/A</v>
      </c>
      <c r="R36" s="381" t="e">
        <f>IF(ISNUMBER(Regressions!T46),ROUND(Regressions!T46, 1), NA())</f>
        <v>#N/A</v>
      </c>
      <c r="S36" s="271" t="e">
        <f>IF(ISNUMBER(Regressions!U46),ROUND(Regressions!U46, 1), NA())</f>
        <v>#N/A</v>
      </c>
    </row>
    <row xmlns:x14ac="http://schemas.microsoft.com/office/spreadsheetml/2009/9/ac" r="37" x14ac:dyDescent="0.2">
      <c r="A37" s="377" t="str">
        <f>IF(ISBLANK(Regressions!A47), " ", Regressions!A47)</f>
        <v>Ghana</v>
      </c>
      <c r="B37" s="378">
        <f>IF(ISBLANK(Regressions!B47), " ", Regressions!B47)</f>
        <v>2002</v>
      </c>
      <c r="C37" s="383" t="str">
        <f>IF(ISBLANK(Regressions!C47), " ", Regressions!C47)</f>
        <v>Urban</v>
      </c>
      <c r="D37" s="379">
        <f>IF(ISBLANK(Regressions!D47), " ", Regressions!D47)</f>
        <v>3579283.6108806608</v>
      </c>
      <c r="E37" s="269" t="e">
        <f>IF(ISNUMBER(Regressions!E47),ROUND(Regressions!E47, 1), NA())</f>
        <v>#N/A</v>
      </c>
      <c r="F37" s="380" t="e">
        <f>IF(ISNUMBER(Regressions!F47),ROUND(Regressions!F47, 1), NA())</f>
        <v>#N/A</v>
      </c>
      <c r="G37" s="270" t="e">
        <f>IF(ISNUMBER(Regressions!G47),ROUND(Regressions!G47, 1), NA())</f>
        <v>#N/A</v>
      </c>
      <c r="H37" s="381" t="e">
        <f>IF(ISNUMBER(Regressions!H47),ROUND(Regressions!H47, 1), NA())</f>
        <v>#N/A</v>
      </c>
      <c r="I37" s="271" t="e">
        <f>IF(ISNUMBER(Regressions!I47),ROUND(Regressions!I47, 1), NA())</f>
        <v>#N/A</v>
      </c>
      <c r="J37" s="382" t="e">
        <f>IF(ISNUMBER(Regressions!K47),ROUND(Regressions!K47, 1), NA())</f>
        <v>#N/A</v>
      </c>
      <c r="K37" s="380" t="e">
        <f>IF(ISNUMBER(Regressions!L47),ROUND(Regressions!L47, 1), NA())</f>
        <v>#N/A</v>
      </c>
      <c r="L37" s="272" t="e">
        <f>IF(ISNUMBER(Regressions!M47),ROUND(Regressions!M47, 1), NA())</f>
        <v>#N/A</v>
      </c>
      <c r="M37" s="381" t="e">
        <f>IF(ISNUMBER(Regressions!N47),ROUND(Regressions!N47, 1), NA())</f>
        <v>#N/A</v>
      </c>
      <c r="N37" s="271" t="e">
        <f>IF(ISNUMBER(Regressions!O47),ROUND(Regressions!O47, 1), NA())</f>
        <v>#N/A</v>
      </c>
      <c r="O37" s="382" t="e">
        <f>IF(ISNUMBER(Regressions!Q47),ROUND(Regressions!Q47, 1), NA())</f>
        <v>#N/A</v>
      </c>
      <c r="P37" s="380" t="e">
        <f>IF(ISNUMBER(Regressions!R47),ROUND(Regressions!R47, 1), NA())</f>
        <v>#N/A</v>
      </c>
      <c r="Q37" s="273" t="e">
        <f>IF(ISNUMBER(Regressions!S47),ROUND(Regressions!S47, 1), NA())</f>
        <v>#N/A</v>
      </c>
      <c r="R37" s="381" t="e">
        <f>IF(ISNUMBER(Regressions!T47),ROUND(Regressions!T47, 1), NA())</f>
        <v>#N/A</v>
      </c>
      <c r="S37" s="271" t="e">
        <f>IF(ISNUMBER(Regressions!U47),ROUND(Regressions!U47, 1), NA())</f>
        <v>#N/A</v>
      </c>
    </row>
    <row xmlns:x14ac="http://schemas.microsoft.com/office/spreadsheetml/2009/9/ac" r="38" x14ac:dyDescent="0.2">
      <c r="A38" s="377" t="str">
        <f>IF(ISBLANK(Regressions!A48), " ", Regressions!A48)</f>
        <v>Ghana</v>
      </c>
      <c r="B38" s="378">
        <f>IF(ISBLANK(Regressions!B48), " ", Regressions!B48)</f>
        <v>2003</v>
      </c>
      <c r="C38" s="383" t="str">
        <f>IF(ISBLANK(Regressions!C48), " ", Regressions!C48)</f>
        <v>Urban</v>
      </c>
      <c r="D38" s="379">
        <f>IF(ISBLANK(Regressions!D48), " ", Regressions!D48)</f>
        <v>3671653.0977292629</v>
      </c>
      <c r="E38" s="269" t="e">
        <f>IF(ISNUMBER(Regressions!E48),ROUND(Regressions!E48, 1), NA())</f>
        <v>#N/A</v>
      </c>
      <c r="F38" s="380" t="e">
        <f>IF(ISNUMBER(Regressions!F48),ROUND(Regressions!F48, 1), NA())</f>
        <v>#N/A</v>
      </c>
      <c r="G38" s="270" t="e">
        <f>IF(ISNUMBER(Regressions!G48),ROUND(Regressions!G48, 1), NA())</f>
        <v>#N/A</v>
      </c>
      <c r="H38" s="381" t="e">
        <f>IF(ISNUMBER(Regressions!H48),ROUND(Regressions!H48, 1), NA())</f>
        <v>#N/A</v>
      </c>
      <c r="I38" s="271" t="e">
        <f>IF(ISNUMBER(Regressions!I48),ROUND(Regressions!I48, 1), NA())</f>
        <v>#N/A</v>
      </c>
      <c r="J38" s="382" t="e">
        <f>IF(ISNUMBER(Regressions!K48),ROUND(Regressions!K48, 1), NA())</f>
        <v>#N/A</v>
      </c>
      <c r="K38" s="380" t="e">
        <f>IF(ISNUMBER(Regressions!L48),ROUND(Regressions!L48, 1), NA())</f>
        <v>#N/A</v>
      </c>
      <c r="L38" s="272" t="e">
        <f>IF(ISNUMBER(Regressions!M48),ROUND(Regressions!M48, 1), NA())</f>
        <v>#N/A</v>
      </c>
      <c r="M38" s="381" t="e">
        <f>IF(ISNUMBER(Regressions!N48),ROUND(Regressions!N48, 1), NA())</f>
        <v>#N/A</v>
      </c>
      <c r="N38" s="271" t="e">
        <f>IF(ISNUMBER(Regressions!O48),ROUND(Regressions!O48, 1), NA())</f>
        <v>#N/A</v>
      </c>
      <c r="O38" s="382" t="e">
        <f>IF(ISNUMBER(Regressions!Q48),ROUND(Regressions!Q48, 1), NA())</f>
        <v>#N/A</v>
      </c>
      <c r="P38" s="380" t="e">
        <f>IF(ISNUMBER(Regressions!R48),ROUND(Regressions!R48, 1), NA())</f>
        <v>#N/A</v>
      </c>
      <c r="Q38" s="273" t="e">
        <f>IF(ISNUMBER(Regressions!S48),ROUND(Regressions!S48, 1), NA())</f>
        <v>#N/A</v>
      </c>
      <c r="R38" s="381" t="e">
        <f>IF(ISNUMBER(Regressions!T48),ROUND(Regressions!T48, 1), NA())</f>
        <v>#N/A</v>
      </c>
      <c r="S38" s="271" t="e">
        <f>IF(ISNUMBER(Regressions!U48),ROUND(Regressions!U48, 1), NA())</f>
        <v>#N/A</v>
      </c>
    </row>
    <row xmlns:x14ac="http://schemas.microsoft.com/office/spreadsheetml/2009/9/ac" r="39" x14ac:dyDescent="0.2">
      <c r="A39" s="377" t="str">
        <f>IF(ISBLANK(Regressions!A49), " ", Regressions!A49)</f>
        <v>Ghana</v>
      </c>
      <c r="B39" s="378">
        <f>IF(ISBLANK(Regressions!B49), " ", Regressions!B49)</f>
        <v>2004</v>
      </c>
      <c r="C39" s="383" t="str">
        <f>IF(ISBLANK(Regressions!C49), " ", Regressions!C49)</f>
        <v>Urban</v>
      </c>
      <c r="D39" s="379">
        <f>IF(ISBLANK(Regressions!D49), " ", Regressions!D49)</f>
        <v>3778554.8875522609</v>
      </c>
      <c r="E39" s="269" t="e">
        <f>IF(ISNUMBER(Regressions!E49),ROUND(Regressions!E49, 1), NA())</f>
        <v>#N/A</v>
      </c>
      <c r="F39" s="380" t="e">
        <f>IF(ISNUMBER(Regressions!F49),ROUND(Regressions!F49, 1), NA())</f>
        <v>#N/A</v>
      </c>
      <c r="G39" s="270" t="e">
        <f>IF(ISNUMBER(Regressions!G49),ROUND(Regressions!G49, 1), NA())</f>
        <v>#N/A</v>
      </c>
      <c r="H39" s="381" t="e">
        <f>IF(ISNUMBER(Regressions!H49),ROUND(Regressions!H49, 1), NA())</f>
        <v>#N/A</v>
      </c>
      <c r="I39" s="271" t="e">
        <f>IF(ISNUMBER(Regressions!I49),ROUND(Regressions!I49, 1), NA())</f>
        <v>#N/A</v>
      </c>
      <c r="J39" s="382" t="e">
        <f>IF(ISNUMBER(Regressions!K49),ROUND(Regressions!K49, 1), NA())</f>
        <v>#N/A</v>
      </c>
      <c r="K39" s="380" t="e">
        <f>IF(ISNUMBER(Regressions!L49),ROUND(Regressions!L49, 1), NA())</f>
        <v>#N/A</v>
      </c>
      <c r="L39" s="272" t="e">
        <f>IF(ISNUMBER(Regressions!M49),ROUND(Regressions!M49, 1), NA())</f>
        <v>#N/A</v>
      </c>
      <c r="M39" s="381" t="e">
        <f>IF(ISNUMBER(Regressions!N49),ROUND(Regressions!N49, 1), NA())</f>
        <v>#N/A</v>
      </c>
      <c r="N39" s="271" t="e">
        <f>IF(ISNUMBER(Regressions!O49),ROUND(Regressions!O49, 1), NA())</f>
        <v>#N/A</v>
      </c>
      <c r="O39" s="382" t="e">
        <f>IF(ISNUMBER(Regressions!Q49),ROUND(Regressions!Q49, 1), NA())</f>
        <v>#N/A</v>
      </c>
      <c r="P39" s="380" t="e">
        <f>IF(ISNUMBER(Regressions!R49),ROUND(Regressions!R49, 1), NA())</f>
        <v>#N/A</v>
      </c>
      <c r="Q39" s="273" t="e">
        <f>IF(ISNUMBER(Regressions!S49),ROUND(Regressions!S49, 1), NA())</f>
        <v>#N/A</v>
      </c>
      <c r="R39" s="381" t="e">
        <f>IF(ISNUMBER(Regressions!T49),ROUND(Regressions!T49, 1), NA())</f>
        <v>#N/A</v>
      </c>
      <c r="S39" s="271" t="e">
        <f>IF(ISNUMBER(Regressions!U49),ROUND(Regressions!U49, 1), NA())</f>
        <v>#N/A</v>
      </c>
    </row>
    <row xmlns:x14ac="http://schemas.microsoft.com/office/spreadsheetml/2009/9/ac" r="40" x14ac:dyDescent="0.2">
      <c r="A40" s="377" t="str">
        <f>IF(ISBLANK(Regressions!A50), " ", Regressions!A50)</f>
        <v>Ghana</v>
      </c>
      <c r="B40" s="378">
        <f>IF(ISBLANK(Regressions!B50), " ", Regressions!B50)</f>
        <v>2005</v>
      </c>
      <c r="C40" s="383" t="str">
        <f>IF(ISBLANK(Regressions!C50), " ", Regressions!C50)</f>
        <v>Urban</v>
      </c>
      <c r="D40" s="379">
        <f>IF(ISBLANK(Regressions!D50), " ", Regressions!D50)</f>
        <v>3895276.7436378482</v>
      </c>
      <c r="E40" s="269" t="e">
        <f>IF(ISNUMBER(Regressions!E50),ROUND(Regressions!E50, 1), NA())</f>
        <v>#N/A</v>
      </c>
      <c r="F40" s="380" t="e">
        <f>IF(ISNUMBER(Regressions!F50),ROUND(Regressions!F50, 1), NA())</f>
        <v>#N/A</v>
      </c>
      <c r="G40" s="270" t="e">
        <f>IF(ISNUMBER(Regressions!G50),ROUND(Regressions!G50, 1), NA())</f>
        <v>#N/A</v>
      </c>
      <c r="H40" s="381" t="e">
        <f>IF(ISNUMBER(Regressions!H50),ROUND(Regressions!H50, 1), NA())</f>
        <v>#N/A</v>
      </c>
      <c r="I40" s="271" t="e">
        <f>IF(ISNUMBER(Regressions!I50),ROUND(Regressions!I50, 1), NA())</f>
        <v>#N/A</v>
      </c>
      <c r="J40" s="382" t="e">
        <f>IF(ISNUMBER(Regressions!K50),ROUND(Regressions!K50, 1), NA())</f>
        <v>#N/A</v>
      </c>
      <c r="K40" s="380" t="e">
        <f>IF(ISNUMBER(Regressions!L50),ROUND(Regressions!L50, 1), NA())</f>
        <v>#N/A</v>
      </c>
      <c r="L40" s="272" t="e">
        <f>IF(ISNUMBER(Regressions!M50),ROUND(Regressions!M50, 1), NA())</f>
        <v>#N/A</v>
      </c>
      <c r="M40" s="381" t="e">
        <f>IF(ISNUMBER(Regressions!N50),ROUND(Regressions!N50, 1), NA())</f>
        <v>#N/A</v>
      </c>
      <c r="N40" s="271" t="e">
        <f>IF(ISNUMBER(Regressions!O50),ROUND(Regressions!O50, 1), NA())</f>
        <v>#N/A</v>
      </c>
      <c r="O40" s="382" t="e">
        <f>IF(ISNUMBER(Regressions!Q50),ROUND(Regressions!Q50, 1), NA())</f>
        <v>#N/A</v>
      </c>
      <c r="P40" s="380" t="e">
        <f>IF(ISNUMBER(Regressions!R50),ROUND(Regressions!R50, 1), NA())</f>
        <v>#N/A</v>
      </c>
      <c r="Q40" s="273" t="e">
        <f>IF(ISNUMBER(Regressions!S50),ROUND(Regressions!S50, 1), NA())</f>
        <v>#N/A</v>
      </c>
      <c r="R40" s="381" t="e">
        <f>IF(ISNUMBER(Regressions!T50),ROUND(Regressions!T50, 1), NA())</f>
        <v>#N/A</v>
      </c>
      <c r="S40" s="271" t="e">
        <f>IF(ISNUMBER(Regressions!U50),ROUND(Regressions!U50, 1), NA())</f>
        <v>#N/A</v>
      </c>
    </row>
    <row xmlns:x14ac="http://schemas.microsoft.com/office/spreadsheetml/2009/9/ac" r="41" x14ac:dyDescent="0.2">
      <c r="A41" s="377" t="str">
        <f>IF(ISBLANK(Regressions!A51), " ", Regressions!A51)</f>
        <v>Ghana</v>
      </c>
      <c r="B41" s="378">
        <f>IF(ISBLANK(Regressions!B51), " ", Regressions!B51)</f>
        <v>2006</v>
      </c>
      <c r="C41" s="383" t="str">
        <f>IF(ISBLANK(Regressions!C51), " ", Regressions!C51)</f>
        <v>Urban</v>
      </c>
      <c r="D41" s="379">
        <f>IF(ISBLANK(Regressions!D51), " ", Regressions!D51)</f>
        <v>4016242.8013607021</v>
      </c>
      <c r="E41" s="269" t="e">
        <f>IF(ISNUMBER(Regressions!E51),ROUND(Regressions!E51, 1), NA())</f>
        <v>#N/A</v>
      </c>
      <c r="F41" s="380" t="e">
        <f>IF(ISNUMBER(Regressions!F51),ROUND(Regressions!F51, 1), NA())</f>
        <v>#N/A</v>
      </c>
      <c r="G41" s="270" t="e">
        <f>IF(ISNUMBER(Regressions!G51),ROUND(Regressions!G51, 1), NA())</f>
        <v>#N/A</v>
      </c>
      <c r="H41" s="381" t="e">
        <f>IF(ISNUMBER(Regressions!H51),ROUND(Regressions!H51, 1), NA())</f>
        <v>#N/A</v>
      </c>
      <c r="I41" s="271" t="e">
        <f>IF(ISNUMBER(Regressions!I51),ROUND(Regressions!I51, 1), NA())</f>
        <v>#N/A</v>
      </c>
      <c r="J41" s="382" t="e">
        <f>IF(ISNUMBER(Regressions!K51),ROUND(Regressions!K51, 1), NA())</f>
        <v>#N/A</v>
      </c>
      <c r="K41" s="380" t="e">
        <f>IF(ISNUMBER(Regressions!L51),ROUND(Regressions!L51, 1), NA())</f>
        <v>#N/A</v>
      </c>
      <c r="L41" s="272" t="e">
        <f>IF(ISNUMBER(Regressions!M51),ROUND(Regressions!M51, 1), NA())</f>
        <v>#N/A</v>
      </c>
      <c r="M41" s="381" t="e">
        <f>IF(ISNUMBER(Regressions!N51),ROUND(Regressions!N51, 1), NA())</f>
        <v>#N/A</v>
      </c>
      <c r="N41" s="271" t="e">
        <f>IF(ISNUMBER(Regressions!O51),ROUND(Regressions!O51, 1), NA())</f>
        <v>#N/A</v>
      </c>
      <c r="O41" s="382" t="e">
        <f>IF(ISNUMBER(Regressions!Q51),ROUND(Regressions!Q51, 1), NA())</f>
        <v>#N/A</v>
      </c>
      <c r="P41" s="380" t="e">
        <f>IF(ISNUMBER(Regressions!R51),ROUND(Regressions!R51, 1), NA())</f>
        <v>#N/A</v>
      </c>
      <c r="Q41" s="273" t="e">
        <f>IF(ISNUMBER(Regressions!S51),ROUND(Regressions!S51, 1), NA())</f>
        <v>#N/A</v>
      </c>
      <c r="R41" s="381" t="e">
        <f>IF(ISNUMBER(Regressions!T51),ROUND(Regressions!T51, 1), NA())</f>
        <v>#N/A</v>
      </c>
      <c r="S41" s="271" t="e">
        <f>IF(ISNUMBER(Regressions!U51),ROUND(Regressions!U51, 1), NA())</f>
        <v>#N/A</v>
      </c>
    </row>
    <row xmlns:x14ac="http://schemas.microsoft.com/office/spreadsheetml/2009/9/ac" r="42" x14ac:dyDescent="0.2">
      <c r="A42" s="377" t="str">
        <f>IF(ISBLANK(Regressions!A52), " ", Regressions!A52)</f>
        <v>Ghana</v>
      </c>
      <c r="B42" s="378">
        <f>IF(ISBLANK(Regressions!B52), " ", Regressions!B52)</f>
        <v>2007</v>
      </c>
      <c r="C42" s="383" t="str">
        <f>IF(ISBLANK(Regressions!C52), " ", Regressions!C52)</f>
        <v>Urban</v>
      </c>
      <c r="D42" s="379">
        <f>IF(ISBLANK(Regressions!D52), " ", Regressions!D52)</f>
        <v>4143059.9678990939</v>
      </c>
      <c r="E42" s="269" t="e">
        <f>IF(ISNUMBER(Regressions!E52),ROUND(Regressions!E52, 1), NA())</f>
        <v>#N/A</v>
      </c>
      <c r="F42" s="380" t="e">
        <f>IF(ISNUMBER(Regressions!F52),ROUND(Regressions!F52, 1), NA())</f>
        <v>#N/A</v>
      </c>
      <c r="G42" s="270" t="e">
        <f>IF(ISNUMBER(Regressions!G52),ROUND(Regressions!G52, 1), NA())</f>
        <v>#N/A</v>
      </c>
      <c r="H42" s="381" t="e">
        <f>IF(ISNUMBER(Regressions!H52),ROUND(Regressions!H52, 1), NA())</f>
        <v>#N/A</v>
      </c>
      <c r="I42" s="271" t="e">
        <f>IF(ISNUMBER(Regressions!I52),ROUND(Regressions!I52, 1), NA())</f>
        <v>#N/A</v>
      </c>
      <c r="J42" s="382" t="e">
        <f>IF(ISNUMBER(Regressions!K52),ROUND(Regressions!K52, 1), NA())</f>
        <v>#N/A</v>
      </c>
      <c r="K42" s="380" t="e">
        <f>IF(ISNUMBER(Regressions!L52),ROUND(Regressions!L52, 1), NA())</f>
        <v>#N/A</v>
      </c>
      <c r="L42" s="272" t="e">
        <f>IF(ISNUMBER(Regressions!M52),ROUND(Regressions!M52, 1), NA())</f>
        <v>#N/A</v>
      </c>
      <c r="M42" s="381" t="e">
        <f>IF(ISNUMBER(Regressions!N52),ROUND(Regressions!N52, 1), NA())</f>
        <v>#N/A</v>
      </c>
      <c r="N42" s="271" t="e">
        <f>IF(ISNUMBER(Regressions!O52),ROUND(Regressions!O52, 1), NA())</f>
        <v>#N/A</v>
      </c>
      <c r="O42" s="382" t="e">
        <f>IF(ISNUMBER(Regressions!Q52),ROUND(Regressions!Q52, 1), NA())</f>
        <v>#N/A</v>
      </c>
      <c r="P42" s="380" t="e">
        <f>IF(ISNUMBER(Regressions!R52),ROUND(Regressions!R52, 1), NA())</f>
        <v>#N/A</v>
      </c>
      <c r="Q42" s="273" t="e">
        <f>IF(ISNUMBER(Regressions!S52),ROUND(Regressions!S52, 1), NA())</f>
        <v>#N/A</v>
      </c>
      <c r="R42" s="381" t="e">
        <f>IF(ISNUMBER(Regressions!T52),ROUND(Regressions!T52, 1), NA())</f>
        <v>#N/A</v>
      </c>
      <c r="S42" s="271" t="e">
        <f>IF(ISNUMBER(Regressions!U52),ROUND(Regressions!U52, 1), NA())</f>
        <v>#N/A</v>
      </c>
    </row>
    <row xmlns:x14ac="http://schemas.microsoft.com/office/spreadsheetml/2009/9/ac" r="43" x14ac:dyDescent="0.2">
      <c r="A43" s="377" t="str">
        <f>IF(ISBLANK(Regressions!A53), " ", Regressions!A53)</f>
        <v>Ghana</v>
      </c>
      <c r="B43" s="378">
        <f>IF(ISBLANK(Regressions!B53), " ", Regressions!B53)</f>
        <v>2008</v>
      </c>
      <c r="C43" s="383" t="str">
        <f>IF(ISBLANK(Regressions!C53), " ", Regressions!C53)</f>
        <v>Urban</v>
      </c>
      <c r="D43" s="379">
        <f>IF(ISBLANK(Regressions!D53), " ", Regressions!D53)</f>
        <v>4276148.3258737568</v>
      </c>
      <c r="E43" s="269" t="e">
        <f>IF(ISNUMBER(Regressions!E53),ROUND(Regressions!E53, 1), NA())</f>
        <v>#N/A</v>
      </c>
      <c r="F43" s="380" t="e">
        <f>IF(ISNUMBER(Regressions!F53),ROUND(Regressions!F53, 1), NA())</f>
        <v>#N/A</v>
      </c>
      <c r="G43" s="270" t="e">
        <f>IF(ISNUMBER(Regressions!G53),ROUND(Regressions!G53, 1), NA())</f>
        <v>#N/A</v>
      </c>
      <c r="H43" s="381" t="e">
        <f>IF(ISNUMBER(Regressions!H53),ROUND(Regressions!H53, 1), NA())</f>
        <v>#N/A</v>
      </c>
      <c r="I43" s="271" t="e">
        <f>IF(ISNUMBER(Regressions!I53),ROUND(Regressions!I53, 1), NA())</f>
        <v>#N/A</v>
      </c>
      <c r="J43" s="382" t="e">
        <f>IF(ISNUMBER(Regressions!K53),ROUND(Regressions!K53, 1), NA())</f>
        <v>#N/A</v>
      </c>
      <c r="K43" s="380" t="e">
        <f>IF(ISNUMBER(Regressions!L53),ROUND(Regressions!L53, 1), NA())</f>
        <v>#N/A</v>
      </c>
      <c r="L43" s="272" t="e">
        <f>IF(ISNUMBER(Regressions!M53),ROUND(Regressions!M53, 1), NA())</f>
        <v>#N/A</v>
      </c>
      <c r="M43" s="381" t="e">
        <f>IF(ISNUMBER(Regressions!N53),ROUND(Regressions!N53, 1), NA())</f>
        <v>#N/A</v>
      </c>
      <c r="N43" s="271" t="e">
        <f>IF(ISNUMBER(Regressions!O53),ROUND(Regressions!O53, 1), NA())</f>
        <v>#N/A</v>
      </c>
      <c r="O43" s="382" t="e">
        <f>IF(ISNUMBER(Regressions!Q53),ROUND(Regressions!Q53, 1), NA())</f>
        <v>#N/A</v>
      </c>
      <c r="P43" s="380" t="e">
        <f>IF(ISNUMBER(Regressions!R53),ROUND(Regressions!R53, 1), NA())</f>
        <v>#N/A</v>
      </c>
      <c r="Q43" s="273" t="e">
        <f>IF(ISNUMBER(Regressions!S53),ROUND(Regressions!S53, 1), NA())</f>
        <v>#N/A</v>
      </c>
      <c r="R43" s="381" t="e">
        <f>IF(ISNUMBER(Regressions!T53),ROUND(Regressions!T53, 1), NA())</f>
        <v>#N/A</v>
      </c>
      <c r="S43" s="271" t="e">
        <f>IF(ISNUMBER(Regressions!U53),ROUND(Regressions!U53, 1), NA())</f>
        <v>#N/A</v>
      </c>
    </row>
    <row xmlns:x14ac="http://schemas.microsoft.com/office/spreadsheetml/2009/9/ac" r="44" x14ac:dyDescent="0.2">
      <c r="A44" s="377" t="str">
        <f>IF(ISBLANK(Regressions!A54), " ", Regressions!A54)</f>
        <v>Ghana</v>
      </c>
      <c r="B44" s="378">
        <f>IF(ISBLANK(Regressions!B54), " ", Regressions!B54)</f>
        <v>2009</v>
      </c>
      <c r="C44" s="383" t="str">
        <f>IF(ISBLANK(Regressions!C54), " ", Regressions!C54)</f>
        <v>Urban</v>
      </c>
      <c r="D44" s="379">
        <f>IF(ISBLANK(Regressions!D54), " ", Regressions!D54)</f>
        <v>4414613.2081777956</v>
      </c>
      <c r="E44" s="269" t="e">
        <f>IF(ISNUMBER(Regressions!E54),ROUND(Regressions!E54, 1), NA())</f>
        <v>#N/A</v>
      </c>
      <c r="F44" s="380" t="e">
        <f>IF(ISNUMBER(Regressions!F54),ROUND(Regressions!F54, 1), NA())</f>
        <v>#N/A</v>
      </c>
      <c r="G44" s="270" t="e">
        <f>IF(ISNUMBER(Regressions!G54),ROUND(Regressions!G54, 1), NA())</f>
        <v>#N/A</v>
      </c>
      <c r="H44" s="381" t="e">
        <f>IF(ISNUMBER(Regressions!H54),ROUND(Regressions!H54, 1), NA())</f>
        <v>#N/A</v>
      </c>
      <c r="I44" s="271" t="e">
        <f>IF(ISNUMBER(Regressions!I54),ROUND(Regressions!I54, 1), NA())</f>
        <v>#N/A</v>
      </c>
      <c r="J44" s="382" t="e">
        <f>IF(ISNUMBER(Regressions!K54),ROUND(Regressions!K54, 1), NA())</f>
        <v>#N/A</v>
      </c>
      <c r="K44" s="380" t="e">
        <f>IF(ISNUMBER(Regressions!L54),ROUND(Regressions!L54, 1), NA())</f>
        <v>#N/A</v>
      </c>
      <c r="L44" s="272" t="e">
        <f>IF(ISNUMBER(Regressions!M54),ROUND(Regressions!M54, 1), NA())</f>
        <v>#N/A</v>
      </c>
      <c r="M44" s="381" t="e">
        <f>IF(ISNUMBER(Regressions!N54),ROUND(Regressions!N54, 1), NA())</f>
        <v>#N/A</v>
      </c>
      <c r="N44" s="271" t="e">
        <f>IF(ISNUMBER(Regressions!O54),ROUND(Regressions!O54, 1), NA())</f>
        <v>#N/A</v>
      </c>
      <c r="O44" s="382" t="e">
        <f>IF(ISNUMBER(Regressions!Q54),ROUND(Regressions!Q54, 1), NA())</f>
        <v>#N/A</v>
      </c>
      <c r="P44" s="380" t="e">
        <f>IF(ISNUMBER(Regressions!R54),ROUND(Regressions!R54, 1), NA())</f>
        <v>#N/A</v>
      </c>
      <c r="Q44" s="273" t="e">
        <f>IF(ISNUMBER(Regressions!S54),ROUND(Regressions!S54, 1), NA())</f>
        <v>#N/A</v>
      </c>
      <c r="R44" s="381" t="e">
        <f>IF(ISNUMBER(Regressions!T54),ROUND(Regressions!T54, 1), NA())</f>
        <v>#N/A</v>
      </c>
      <c r="S44" s="271" t="e">
        <f>IF(ISNUMBER(Regressions!U54),ROUND(Regressions!U54, 1), NA())</f>
        <v>#N/A</v>
      </c>
    </row>
    <row xmlns:x14ac="http://schemas.microsoft.com/office/spreadsheetml/2009/9/ac" r="45" x14ac:dyDescent="0.2">
      <c r="A45" s="377" t="str">
        <f>IF(ISBLANK(Regressions!A55), " ", Regressions!A55)</f>
        <v>Ghana</v>
      </c>
      <c r="B45" s="378">
        <f>IF(ISBLANK(Regressions!B55), " ", Regressions!B55)</f>
        <v>2010</v>
      </c>
      <c r="C45" s="383" t="str">
        <f>IF(ISBLANK(Regressions!C55), " ", Regressions!C55)</f>
        <v>Urban</v>
      </c>
      <c r="D45" s="379">
        <f>IF(ISBLANK(Regressions!D55), " ", Regressions!D55)</f>
        <v>4565750.3297288511</v>
      </c>
      <c r="E45" s="269" t="e">
        <f>IF(ISNUMBER(Regressions!E55),ROUND(Regressions!E55, 1), NA())</f>
        <v>#N/A</v>
      </c>
      <c r="F45" s="380" t="e">
        <f>IF(ISNUMBER(Regressions!F55),ROUND(Regressions!F55, 1), NA())</f>
        <v>#N/A</v>
      </c>
      <c r="G45" s="270" t="e">
        <f>IF(ISNUMBER(Regressions!G55),ROUND(Regressions!G55, 1), NA())</f>
        <v>#N/A</v>
      </c>
      <c r="H45" s="381" t="e">
        <f>IF(ISNUMBER(Regressions!H55),ROUND(Regressions!H55, 1), NA())</f>
        <v>#N/A</v>
      </c>
      <c r="I45" s="271" t="e">
        <f>IF(ISNUMBER(Regressions!I55),ROUND(Regressions!I55, 1), NA())</f>
        <v>#N/A</v>
      </c>
      <c r="J45" s="382" t="e">
        <f>IF(ISNUMBER(Regressions!K55),ROUND(Regressions!K55, 1), NA())</f>
        <v>#N/A</v>
      </c>
      <c r="K45" s="380" t="e">
        <f>IF(ISNUMBER(Regressions!L55),ROUND(Regressions!L55, 1), NA())</f>
        <v>#N/A</v>
      </c>
      <c r="L45" s="272" t="e">
        <f>IF(ISNUMBER(Regressions!M55),ROUND(Regressions!M55, 1), NA())</f>
        <v>#N/A</v>
      </c>
      <c r="M45" s="381" t="e">
        <f>IF(ISNUMBER(Regressions!N55),ROUND(Regressions!N55, 1), NA())</f>
        <v>#N/A</v>
      </c>
      <c r="N45" s="271" t="e">
        <f>IF(ISNUMBER(Regressions!O55),ROUND(Regressions!O55, 1), NA())</f>
        <v>#N/A</v>
      </c>
      <c r="O45" s="382" t="e">
        <f>IF(ISNUMBER(Regressions!Q55),ROUND(Regressions!Q55, 1), NA())</f>
        <v>#N/A</v>
      </c>
      <c r="P45" s="380" t="e">
        <f>IF(ISNUMBER(Regressions!R55),ROUND(Regressions!R55, 1), NA())</f>
        <v>#N/A</v>
      </c>
      <c r="Q45" s="273" t="e">
        <f>IF(ISNUMBER(Regressions!S55),ROUND(Regressions!S55, 1), NA())</f>
        <v>#N/A</v>
      </c>
      <c r="R45" s="381" t="e">
        <f>IF(ISNUMBER(Regressions!T55),ROUND(Regressions!T55, 1), NA())</f>
        <v>#N/A</v>
      </c>
      <c r="S45" s="271" t="e">
        <f>IF(ISNUMBER(Regressions!U55),ROUND(Regressions!U55, 1), NA())</f>
        <v>#N/A</v>
      </c>
    </row>
    <row xmlns:x14ac="http://schemas.microsoft.com/office/spreadsheetml/2009/9/ac" r="46" x14ac:dyDescent="0.2">
      <c r="A46" s="377" t="str">
        <f>IF(ISBLANK(Regressions!A56), " ", Regressions!A56)</f>
        <v>Ghana</v>
      </c>
      <c r="B46" s="378">
        <f>IF(ISBLANK(Regressions!B56), " ", Regressions!B56)</f>
        <v>2011</v>
      </c>
      <c r="C46" s="383" t="str">
        <f>IF(ISBLANK(Regressions!C56), " ", Regressions!C56)</f>
        <v>Urban</v>
      </c>
      <c r="D46" s="379">
        <f>IF(ISBLANK(Regressions!D56), " ", Regressions!D56)</f>
        <v>4716683.4145447547</v>
      </c>
      <c r="E46" s="269" t="e">
        <f>IF(ISNUMBER(Regressions!E56),ROUND(Regressions!E56, 1), NA())</f>
        <v>#N/A</v>
      </c>
      <c r="F46" s="380" t="e">
        <f>IF(ISNUMBER(Regressions!F56),ROUND(Regressions!F56, 1), NA())</f>
        <v>#N/A</v>
      </c>
      <c r="G46" s="270" t="e">
        <f>IF(ISNUMBER(Regressions!G56),ROUND(Regressions!G56, 1), NA())</f>
        <v>#N/A</v>
      </c>
      <c r="H46" s="381" t="e">
        <f>IF(ISNUMBER(Regressions!H56),ROUND(Regressions!H56, 1), NA())</f>
        <v>#N/A</v>
      </c>
      <c r="I46" s="271" t="e">
        <f>IF(ISNUMBER(Regressions!I56),ROUND(Regressions!I56, 1), NA())</f>
        <v>#N/A</v>
      </c>
      <c r="J46" s="382" t="e">
        <f>IF(ISNUMBER(Regressions!K56),ROUND(Regressions!K56, 1), NA())</f>
        <v>#N/A</v>
      </c>
      <c r="K46" s="380" t="e">
        <f>IF(ISNUMBER(Regressions!L56),ROUND(Regressions!L56, 1), NA())</f>
        <v>#N/A</v>
      </c>
      <c r="L46" s="272" t="e">
        <f>IF(ISNUMBER(Regressions!M56),ROUND(Regressions!M56, 1), NA())</f>
        <v>#N/A</v>
      </c>
      <c r="M46" s="381" t="e">
        <f>IF(ISNUMBER(Regressions!N56),ROUND(Regressions!N56, 1), NA())</f>
        <v>#N/A</v>
      </c>
      <c r="N46" s="271" t="e">
        <f>IF(ISNUMBER(Regressions!O56),ROUND(Regressions!O56, 1), NA())</f>
        <v>#N/A</v>
      </c>
      <c r="O46" s="382" t="e">
        <f>IF(ISNUMBER(Regressions!Q56),ROUND(Regressions!Q56, 1), NA())</f>
        <v>#N/A</v>
      </c>
      <c r="P46" s="380" t="e">
        <f>IF(ISNUMBER(Regressions!R56),ROUND(Regressions!R56, 1), NA())</f>
        <v>#N/A</v>
      </c>
      <c r="Q46" s="273" t="e">
        <f>IF(ISNUMBER(Regressions!S56),ROUND(Regressions!S56, 1), NA())</f>
        <v>#N/A</v>
      </c>
      <c r="R46" s="381" t="e">
        <f>IF(ISNUMBER(Regressions!T56),ROUND(Regressions!T56, 1), NA())</f>
        <v>#N/A</v>
      </c>
      <c r="S46" s="271" t="e">
        <f>IF(ISNUMBER(Regressions!U56),ROUND(Regressions!U56, 1), NA())</f>
        <v>#N/A</v>
      </c>
    </row>
    <row xmlns:x14ac="http://schemas.microsoft.com/office/spreadsheetml/2009/9/ac" r="47" x14ac:dyDescent="0.2">
      <c r="A47" s="377" t="str">
        <f>IF(ISBLANK(Regressions!A57), " ", Regressions!A57)</f>
        <v>Ghana</v>
      </c>
      <c r="B47" s="378">
        <f>IF(ISBLANK(Regressions!B57), " ", Regressions!B57)</f>
        <v>2012</v>
      </c>
      <c r="C47" s="383" t="str">
        <f>IF(ISBLANK(Regressions!C57), " ", Regressions!C57)</f>
        <v>Urban</v>
      </c>
      <c r="D47" s="379">
        <f>IF(ISBLANK(Regressions!D57), " ", Regressions!D57)</f>
        <v>4873410.1811409006</v>
      </c>
      <c r="E47" s="269" t="e">
        <f>IF(ISNUMBER(Regressions!E57),ROUND(Regressions!E57, 1), NA())</f>
        <v>#N/A</v>
      </c>
      <c r="F47" s="380" t="e">
        <f>IF(ISNUMBER(Regressions!F57),ROUND(Regressions!F57, 1), NA())</f>
        <v>#N/A</v>
      </c>
      <c r="G47" s="270" t="e">
        <f>IF(ISNUMBER(Regressions!G57),ROUND(Regressions!G57, 1), NA())</f>
        <v>#N/A</v>
      </c>
      <c r="H47" s="381" t="e">
        <f>IF(ISNUMBER(Regressions!H57),ROUND(Regressions!H57, 1), NA())</f>
        <v>#N/A</v>
      </c>
      <c r="I47" s="271" t="e">
        <f>IF(ISNUMBER(Regressions!I57),ROUND(Regressions!I57, 1), NA())</f>
        <v>#N/A</v>
      </c>
      <c r="J47" s="382" t="e">
        <f>IF(ISNUMBER(Regressions!K57),ROUND(Regressions!K57, 1), NA())</f>
        <v>#N/A</v>
      </c>
      <c r="K47" s="380" t="e">
        <f>IF(ISNUMBER(Regressions!L57),ROUND(Regressions!L57, 1), NA())</f>
        <v>#N/A</v>
      </c>
      <c r="L47" s="272" t="e">
        <f>IF(ISNUMBER(Regressions!M57),ROUND(Regressions!M57, 1), NA())</f>
        <v>#N/A</v>
      </c>
      <c r="M47" s="381" t="e">
        <f>IF(ISNUMBER(Regressions!N57),ROUND(Regressions!N57, 1), NA())</f>
        <v>#N/A</v>
      </c>
      <c r="N47" s="271" t="e">
        <f>IF(ISNUMBER(Regressions!O57),ROUND(Regressions!O57, 1), NA())</f>
        <v>#N/A</v>
      </c>
      <c r="O47" s="382" t="e">
        <f>IF(ISNUMBER(Regressions!Q57),ROUND(Regressions!Q57, 1), NA())</f>
        <v>#N/A</v>
      </c>
      <c r="P47" s="380" t="e">
        <f>IF(ISNUMBER(Regressions!R57),ROUND(Regressions!R57, 1), NA())</f>
        <v>#N/A</v>
      </c>
      <c r="Q47" s="273" t="e">
        <f>IF(ISNUMBER(Regressions!S57),ROUND(Regressions!S57, 1), NA())</f>
        <v>#N/A</v>
      </c>
      <c r="R47" s="381" t="e">
        <f>IF(ISNUMBER(Regressions!T57),ROUND(Regressions!T57, 1), NA())</f>
        <v>#N/A</v>
      </c>
      <c r="S47" s="271" t="e">
        <f>IF(ISNUMBER(Regressions!U57),ROUND(Regressions!U57, 1), NA())</f>
        <v>#N/A</v>
      </c>
    </row>
    <row xmlns:x14ac="http://schemas.microsoft.com/office/spreadsheetml/2009/9/ac" r="48" x14ac:dyDescent="0.2">
      <c r="A48" s="377" t="str">
        <f>IF(ISBLANK(Regressions!A58), " ", Regressions!A58)</f>
        <v>Ghana</v>
      </c>
      <c r="B48" s="378">
        <f>IF(ISBLANK(Regressions!B58), " ", Regressions!B58)</f>
        <v>2013</v>
      </c>
      <c r="C48" s="383" t="str">
        <f>IF(ISBLANK(Regressions!C58), " ", Regressions!C58)</f>
        <v>Urban</v>
      </c>
      <c r="D48" s="379">
        <f>IF(ISBLANK(Regressions!D58), " ", Regressions!D58)</f>
        <v>4757462.4845281979</v>
      </c>
      <c r="E48" s="269">
        <f>IF(ISNUMBER(Regressions!E58),ROUND(Regressions!E58, 1), NA())</f>
        <v>96.8</v>
      </c>
      <c r="F48" s="380">
        <f>IF(ISNUMBER(Regressions!F58),ROUND(Regressions!F58, 1), NA())</f>
        <v>93.4</v>
      </c>
      <c r="G48" s="270" t="e">
        <f>IF(ISNUMBER(Regressions!G58),ROUND(Regressions!G58, 1), NA())</f>
        <v>#N/A</v>
      </c>
      <c r="H48" s="381" t="e">
        <f>IF(ISNUMBER(Regressions!H58),ROUND(Regressions!H58, 1), NA())</f>
        <v>#N/A</v>
      </c>
      <c r="I48" s="271">
        <f>IF(ISNUMBER(Regressions!I58),ROUND(Regressions!I58, 1), NA())</f>
        <v>6.6</v>
      </c>
      <c r="J48" s="382">
        <f>IF(ISNUMBER(Regressions!K58),ROUND(Regressions!K58, 1), NA())</f>
        <v>91.1</v>
      </c>
      <c r="K48" s="380">
        <f>IF(ISNUMBER(Regressions!L58),ROUND(Regressions!L58, 1), NA())</f>
        <v>89.7</v>
      </c>
      <c r="L48" s="272" t="e">
        <f>IF(ISNUMBER(Regressions!M58),ROUND(Regressions!M58, 1), NA())</f>
        <v>#N/A</v>
      </c>
      <c r="M48" s="381" t="e">
        <f>IF(ISNUMBER(Regressions!N58),ROUND(Regressions!N58, 1), NA())</f>
        <v>#N/A</v>
      </c>
      <c r="N48" s="271">
        <f>IF(ISNUMBER(Regressions!O58),ROUND(Regressions!O58, 1), NA())</f>
        <v>10.3</v>
      </c>
      <c r="O48" s="382" t="e">
        <f>IF(ISNUMBER(Regressions!Q58),ROUND(Regressions!Q58, 1), NA())</f>
        <v>#N/A</v>
      </c>
      <c r="P48" s="380" t="e">
        <f>IF(ISNUMBER(Regressions!R58),ROUND(Regressions!R58, 1), NA())</f>
        <v>#N/A</v>
      </c>
      <c r="Q48" s="273" t="e">
        <f>IF(ISNUMBER(Regressions!S58),ROUND(Regressions!S58, 1), NA())</f>
        <v>#N/A</v>
      </c>
      <c r="R48" s="381" t="e">
        <f>IF(ISNUMBER(Regressions!T58),ROUND(Regressions!T58, 1), NA())</f>
        <v>#N/A</v>
      </c>
      <c r="S48" s="271" t="e">
        <f>IF(ISNUMBER(Regressions!U58),ROUND(Regressions!U58, 1), NA())</f>
        <v>#N/A</v>
      </c>
    </row>
    <row xmlns:x14ac="http://schemas.microsoft.com/office/spreadsheetml/2009/9/ac" r="49" x14ac:dyDescent="0.2">
      <c r="A49" s="377" t="str">
        <f>IF(ISBLANK(Regressions!A59), " ", Regressions!A59)</f>
        <v>Ghana</v>
      </c>
      <c r="B49" s="378">
        <f>IF(ISBLANK(Regressions!B59), " ", Regressions!B59)</f>
        <v>2014</v>
      </c>
      <c r="C49" s="383" t="str">
        <f>IF(ISBLANK(Regressions!C59), " ", Regressions!C59)</f>
        <v>Urban</v>
      </c>
      <c r="D49" s="379">
        <f>IF(ISBLANK(Regressions!D59), " ", Regressions!D59)</f>
        <v>4927387.1384220123</v>
      </c>
      <c r="E49" s="269">
        <f>IF(ISNUMBER(Regressions!E59),ROUND(Regressions!E59, 1), NA())</f>
        <v>96.8</v>
      </c>
      <c r="F49" s="380">
        <f>IF(ISNUMBER(Regressions!F59),ROUND(Regressions!F59, 1), NA())</f>
        <v>93.4</v>
      </c>
      <c r="G49" s="270" t="e">
        <f>IF(ISNUMBER(Regressions!G59),ROUND(Regressions!G59, 1), NA())</f>
        <v>#N/A</v>
      </c>
      <c r="H49" s="381" t="e">
        <f>IF(ISNUMBER(Regressions!H59),ROUND(Regressions!H59, 1), NA())</f>
        <v>#N/A</v>
      </c>
      <c r="I49" s="271">
        <f>IF(ISNUMBER(Regressions!I59),ROUND(Regressions!I59, 1), NA())</f>
        <v>6.6</v>
      </c>
      <c r="J49" s="382">
        <f>IF(ISNUMBER(Regressions!K59),ROUND(Regressions!K59, 1), NA())</f>
        <v>91.1</v>
      </c>
      <c r="K49" s="380">
        <f>IF(ISNUMBER(Regressions!L59),ROUND(Regressions!L59, 1), NA())</f>
        <v>89.7</v>
      </c>
      <c r="L49" s="272" t="e">
        <f>IF(ISNUMBER(Regressions!M59),ROUND(Regressions!M59, 1), NA())</f>
        <v>#N/A</v>
      </c>
      <c r="M49" s="381" t="e">
        <f>IF(ISNUMBER(Regressions!N59),ROUND(Regressions!N59, 1), NA())</f>
        <v>#N/A</v>
      </c>
      <c r="N49" s="271">
        <f>IF(ISNUMBER(Regressions!O59),ROUND(Regressions!O59, 1), NA())</f>
        <v>10.3</v>
      </c>
      <c r="O49" s="382" t="e">
        <f>IF(ISNUMBER(Regressions!Q59),ROUND(Regressions!Q59, 1), NA())</f>
        <v>#N/A</v>
      </c>
      <c r="P49" s="380" t="e">
        <f>IF(ISNUMBER(Regressions!R59),ROUND(Regressions!R59, 1), NA())</f>
        <v>#N/A</v>
      </c>
      <c r="Q49" s="273" t="e">
        <f>IF(ISNUMBER(Regressions!S59),ROUND(Regressions!S59, 1), NA())</f>
        <v>#N/A</v>
      </c>
      <c r="R49" s="381" t="e">
        <f>IF(ISNUMBER(Regressions!T59),ROUND(Regressions!T59, 1), NA())</f>
        <v>#N/A</v>
      </c>
      <c r="S49" s="271" t="e">
        <f>IF(ISNUMBER(Regressions!U59),ROUND(Regressions!U59, 1), NA())</f>
        <v>#N/A</v>
      </c>
    </row>
    <row xmlns:x14ac="http://schemas.microsoft.com/office/spreadsheetml/2009/9/ac" r="50" x14ac:dyDescent="0.2">
      <c r="A50" s="377" t="str">
        <f>IF(ISBLANK(Regressions!A60), " ", Regressions!A60)</f>
        <v>Ghana</v>
      </c>
      <c r="B50" s="378">
        <f>IF(ISBLANK(Regressions!B60), " ", Regressions!B60)</f>
        <v>2015</v>
      </c>
      <c r="C50" s="383" t="str">
        <f>IF(ISBLANK(Regressions!C60), " ", Regressions!C60)</f>
        <v>Urban</v>
      </c>
      <c r="D50" s="379">
        <f>IF(ISBLANK(Regressions!D60), " ", Regressions!D60)</f>
        <v>5110405.3543518074</v>
      </c>
      <c r="E50" s="269">
        <f>IF(ISNUMBER(Regressions!E60),ROUND(Regressions!E60, 1), NA())</f>
        <v>96.8</v>
      </c>
      <c r="F50" s="380">
        <f>IF(ISNUMBER(Regressions!F60),ROUND(Regressions!F60, 1), NA())</f>
        <v>93.4</v>
      </c>
      <c r="G50" s="270">
        <f>IF(ISNUMBER(Regressions!G60),ROUND(Regressions!G60, 1), NA())</f>
        <v>84.6</v>
      </c>
      <c r="H50" s="381">
        <f>IF(ISNUMBER(Regressions!H60),ROUND(Regressions!H60, 1), NA())</f>
        <v>8.8000000000000007</v>
      </c>
      <c r="I50" s="271">
        <f>IF(ISNUMBER(Regressions!I60),ROUND(Regressions!I60, 1), NA())</f>
        <v>6.6</v>
      </c>
      <c r="J50" s="382">
        <f>IF(ISNUMBER(Regressions!K60),ROUND(Regressions!K60, 1), NA())</f>
        <v>91.1</v>
      </c>
      <c r="K50" s="380">
        <f>IF(ISNUMBER(Regressions!L60),ROUND(Regressions!L60, 1), NA())</f>
        <v>89.7</v>
      </c>
      <c r="L50" s="272">
        <f>IF(ISNUMBER(Regressions!M60),ROUND(Regressions!M60, 1), NA())</f>
        <v>71.7</v>
      </c>
      <c r="M50" s="381">
        <f>IF(ISNUMBER(Regressions!N60),ROUND(Regressions!N60, 1), NA())</f>
        <v>18.100000000000001</v>
      </c>
      <c r="N50" s="271">
        <f>IF(ISNUMBER(Regressions!O60),ROUND(Regressions!O60, 1), NA())</f>
        <v>10.3</v>
      </c>
      <c r="O50" s="382">
        <f>IF(ISNUMBER(Regressions!Q60),ROUND(Regressions!Q60, 1), NA())</f>
        <v>74.7</v>
      </c>
      <c r="P50" s="380">
        <f>IF(ISNUMBER(Regressions!R60),ROUND(Regressions!R60, 1), NA())</f>
        <v>71.3</v>
      </c>
      <c r="Q50" s="273">
        <f>IF(ISNUMBER(Regressions!S60),ROUND(Regressions!S60, 1), NA())</f>
        <v>65.099999999999994</v>
      </c>
      <c r="R50" s="381">
        <f>IF(ISNUMBER(Regressions!T60),ROUND(Regressions!T60, 1), NA())</f>
        <v>6.2</v>
      </c>
      <c r="S50" s="271">
        <f>IF(ISNUMBER(Regressions!U60),ROUND(Regressions!U60, 1), NA())</f>
        <v>28.7</v>
      </c>
    </row>
    <row xmlns:x14ac="http://schemas.microsoft.com/office/spreadsheetml/2009/9/ac" r="51" x14ac:dyDescent="0.2">
      <c r="A51" s="377" t="str">
        <f>IF(ISBLANK(Regressions!A61), " ", Regressions!A61)</f>
        <v>Ghana</v>
      </c>
      <c r="B51" s="378">
        <f>IF(ISBLANK(Regressions!B61), " ", Regressions!B61)</f>
        <v>2016</v>
      </c>
      <c r="C51" s="383" t="str">
        <f>IF(ISBLANK(Regressions!C61), " ", Regressions!C61)</f>
        <v>Urban</v>
      </c>
      <c r="D51" s="379">
        <f>IF(ISBLANK(Regressions!D61), " ", Regressions!D61)</f>
        <v>5299722.9628140274</v>
      </c>
      <c r="E51" s="269">
        <f>IF(ISNUMBER(Regressions!E61),ROUND(Regressions!E61, 1), NA())</f>
        <v>96.8</v>
      </c>
      <c r="F51" s="380">
        <f>IF(ISNUMBER(Regressions!F61),ROUND(Regressions!F61, 1), NA())</f>
        <v>93.4</v>
      </c>
      <c r="G51" s="270">
        <f>IF(ISNUMBER(Regressions!G61),ROUND(Regressions!G61, 1), NA())</f>
        <v>84.6</v>
      </c>
      <c r="H51" s="381">
        <f>IF(ISNUMBER(Regressions!H61),ROUND(Regressions!H61, 1), NA())</f>
        <v>8.8000000000000007</v>
      </c>
      <c r="I51" s="271">
        <f>IF(ISNUMBER(Regressions!I61),ROUND(Regressions!I61, 1), NA())</f>
        <v>6.6</v>
      </c>
      <c r="J51" s="382">
        <f>IF(ISNUMBER(Regressions!K61),ROUND(Regressions!K61, 1), NA())</f>
        <v>91.1</v>
      </c>
      <c r="K51" s="380">
        <f>IF(ISNUMBER(Regressions!L61),ROUND(Regressions!L61, 1), NA())</f>
        <v>89.7</v>
      </c>
      <c r="L51" s="272">
        <f>IF(ISNUMBER(Regressions!M61),ROUND(Regressions!M61, 1), NA())</f>
        <v>71.7</v>
      </c>
      <c r="M51" s="381">
        <f>IF(ISNUMBER(Regressions!N61),ROUND(Regressions!N61, 1), NA())</f>
        <v>18.100000000000001</v>
      </c>
      <c r="N51" s="271">
        <f>IF(ISNUMBER(Regressions!O61),ROUND(Regressions!O61, 1), NA())</f>
        <v>10.3</v>
      </c>
      <c r="O51" s="382">
        <f>IF(ISNUMBER(Regressions!Q61),ROUND(Regressions!Q61, 1), NA())</f>
        <v>74.7</v>
      </c>
      <c r="P51" s="380">
        <f>IF(ISNUMBER(Regressions!R61),ROUND(Regressions!R61, 1), NA())</f>
        <v>71.3</v>
      </c>
      <c r="Q51" s="273">
        <f>IF(ISNUMBER(Regressions!S61),ROUND(Regressions!S61, 1), NA())</f>
        <v>65.099999999999994</v>
      </c>
      <c r="R51" s="381">
        <f>IF(ISNUMBER(Regressions!T61),ROUND(Regressions!T61, 1), NA())</f>
        <v>6.2</v>
      </c>
      <c r="S51" s="271">
        <f>IF(ISNUMBER(Regressions!U61),ROUND(Regressions!U61, 1), NA())</f>
        <v>28.7</v>
      </c>
    </row>
    <row xmlns:x14ac="http://schemas.microsoft.com/office/spreadsheetml/2009/9/ac" r="52" x14ac:dyDescent="0.2">
      <c r="A52" s="377" t="str">
        <f>IF(ISBLANK(Regressions!A62), " ", Regressions!A62)</f>
        <v>Ghana</v>
      </c>
      <c r="B52" s="378">
        <f>IF(ISBLANK(Regressions!B62), " ", Regressions!B62)</f>
        <v>2017</v>
      </c>
      <c r="C52" s="383" t="str">
        <f>IF(ISBLANK(Regressions!C62), " ", Regressions!C62)</f>
        <v>Urban</v>
      </c>
      <c r="D52" s="379">
        <f>IF(ISBLANK(Regressions!D62), " ", Regressions!D62)</f>
        <v>5495987.8074694062</v>
      </c>
      <c r="E52" s="269">
        <f>IF(ISNUMBER(Regressions!E62),ROUND(Regressions!E62, 1), NA())</f>
        <v>96.8</v>
      </c>
      <c r="F52" s="380">
        <f>IF(ISNUMBER(Regressions!F62),ROUND(Regressions!F62, 1), NA())</f>
        <v>93.4</v>
      </c>
      <c r="G52" s="270">
        <f>IF(ISNUMBER(Regressions!G62),ROUND(Regressions!G62, 1), NA())</f>
        <v>84.6</v>
      </c>
      <c r="H52" s="381">
        <f>IF(ISNUMBER(Regressions!H62),ROUND(Regressions!H62, 1), NA())</f>
        <v>8.8000000000000007</v>
      </c>
      <c r="I52" s="271">
        <f>IF(ISNUMBER(Regressions!I62),ROUND(Regressions!I62, 1), NA())</f>
        <v>6.6</v>
      </c>
      <c r="J52" s="382">
        <f>IF(ISNUMBER(Regressions!K62),ROUND(Regressions!K62, 1), NA())</f>
        <v>91.1</v>
      </c>
      <c r="K52" s="380">
        <f>IF(ISNUMBER(Regressions!L62),ROUND(Regressions!L62, 1), NA())</f>
        <v>89.7</v>
      </c>
      <c r="L52" s="272">
        <f>IF(ISNUMBER(Regressions!M62),ROUND(Regressions!M62, 1), NA())</f>
        <v>71.7</v>
      </c>
      <c r="M52" s="381">
        <f>IF(ISNUMBER(Regressions!N62),ROUND(Regressions!N62, 1), NA())</f>
        <v>18.100000000000001</v>
      </c>
      <c r="N52" s="271">
        <f>IF(ISNUMBER(Regressions!O62),ROUND(Regressions!O62, 1), NA())</f>
        <v>10.3</v>
      </c>
      <c r="O52" s="382">
        <f>IF(ISNUMBER(Regressions!Q62),ROUND(Regressions!Q62, 1), NA())</f>
        <v>74.7</v>
      </c>
      <c r="P52" s="380">
        <f>IF(ISNUMBER(Regressions!R62),ROUND(Regressions!R62, 1), NA())</f>
        <v>71.3</v>
      </c>
      <c r="Q52" s="273">
        <f>IF(ISNUMBER(Regressions!S62),ROUND(Regressions!S62, 1), NA())</f>
        <v>65.099999999999994</v>
      </c>
      <c r="R52" s="381">
        <f>IF(ISNUMBER(Regressions!T62),ROUND(Regressions!T62, 1), NA())</f>
        <v>6.2</v>
      </c>
      <c r="S52" s="271">
        <f>IF(ISNUMBER(Regressions!U62),ROUND(Regressions!U62, 1), NA())</f>
        <v>28.7</v>
      </c>
    </row>
    <row xmlns:x14ac="http://schemas.microsoft.com/office/spreadsheetml/2009/9/ac" r="53" x14ac:dyDescent="0.2">
      <c r="A53" s="377" t="str">
        <f>IF(ISBLANK(Regressions!A63), " ", Regressions!A63)</f>
        <v>Ghana</v>
      </c>
      <c r="B53" s="378">
        <f>IF(ISBLANK(Regressions!B63), " ", Regressions!B63)</f>
        <v>2018</v>
      </c>
      <c r="C53" s="383" t="str">
        <f>IF(ISBLANK(Regressions!C63), " ", Regressions!C63)</f>
        <v>Urban</v>
      </c>
      <c r="D53" s="379">
        <f>IF(ISBLANK(Regressions!D63), " ", Regressions!D63)</f>
        <v>5690137.7903902074</v>
      </c>
      <c r="E53" s="269">
        <f>IF(ISNUMBER(Regressions!E63),ROUND(Regressions!E63, 1), NA())</f>
        <v>96.8</v>
      </c>
      <c r="F53" s="380">
        <f>IF(ISNUMBER(Regressions!F63),ROUND(Regressions!F63, 1), NA())</f>
        <v>93.4</v>
      </c>
      <c r="G53" s="270">
        <f>IF(ISNUMBER(Regressions!G63),ROUND(Regressions!G63, 1), NA())</f>
        <v>84.6</v>
      </c>
      <c r="H53" s="381">
        <f>IF(ISNUMBER(Regressions!H63),ROUND(Regressions!H63, 1), NA())</f>
        <v>8.8000000000000007</v>
      </c>
      <c r="I53" s="271">
        <f>IF(ISNUMBER(Regressions!I63),ROUND(Regressions!I63, 1), NA())</f>
        <v>6.6</v>
      </c>
      <c r="J53" s="382">
        <f>IF(ISNUMBER(Regressions!K63),ROUND(Regressions!K63, 1), NA())</f>
        <v>91.1</v>
      </c>
      <c r="K53" s="380">
        <f>IF(ISNUMBER(Regressions!L63),ROUND(Regressions!L63, 1), NA())</f>
        <v>89.7</v>
      </c>
      <c r="L53" s="272">
        <f>IF(ISNUMBER(Regressions!M63),ROUND(Regressions!M63, 1), NA())</f>
        <v>71.7</v>
      </c>
      <c r="M53" s="381">
        <f>IF(ISNUMBER(Regressions!N63),ROUND(Regressions!N63, 1), NA())</f>
        <v>18.100000000000001</v>
      </c>
      <c r="N53" s="271">
        <f>IF(ISNUMBER(Regressions!O63),ROUND(Regressions!O63, 1), NA())</f>
        <v>10.3</v>
      </c>
      <c r="O53" s="382">
        <f>IF(ISNUMBER(Regressions!Q63),ROUND(Regressions!Q63, 1), NA())</f>
        <v>74.7</v>
      </c>
      <c r="P53" s="380">
        <f>IF(ISNUMBER(Regressions!R63),ROUND(Regressions!R63, 1), NA())</f>
        <v>71.3</v>
      </c>
      <c r="Q53" s="273">
        <f>IF(ISNUMBER(Regressions!S63),ROUND(Regressions!S63, 1), NA())</f>
        <v>65.099999999999994</v>
      </c>
      <c r="R53" s="381">
        <f>IF(ISNUMBER(Regressions!T63),ROUND(Regressions!T63, 1), NA())</f>
        <v>6.2</v>
      </c>
      <c r="S53" s="271">
        <f>IF(ISNUMBER(Regressions!U63),ROUND(Regressions!U63, 1), NA())</f>
        <v>28.7</v>
      </c>
    </row>
    <row xmlns:x14ac="http://schemas.microsoft.com/office/spreadsheetml/2009/9/ac" r="54" x14ac:dyDescent="0.2">
      <c r="A54" s="377" t="str">
        <f>IF(ISBLANK(Regressions!A64), " ", Regressions!A64)</f>
        <v>Ghana</v>
      </c>
      <c r="B54" s="378">
        <f>IF(ISBLANK(Regressions!B64), " ", Regressions!B64)</f>
        <v>2019</v>
      </c>
      <c r="C54" s="383" t="str">
        <f>IF(ISBLANK(Regressions!C64), " ", Regressions!C64)</f>
        <v>Urban</v>
      </c>
      <c r="D54" s="379">
        <f>IF(ISBLANK(Regressions!D64), " ", Regressions!D64)</f>
        <v>5872902.4940338144</v>
      </c>
      <c r="E54" s="269">
        <f>IF(ISNUMBER(Regressions!E64),ROUND(Regressions!E64, 1), NA())</f>
        <v>96.8</v>
      </c>
      <c r="F54" s="380">
        <f>IF(ISNUMBER(Regressions!F64),ROUND(Regressions!F64, 1), NA())</f>
        <v>93.4</v>
      </c>
      <c r="G54" s="270">
        <f>IF(ISNUMBER(Regressions!G64),ROUND(Regressions!G64, 1), NA())</f>
        <v>84.6</v>
      </c>
      <c r="H54" s="381">
        <f>IF(ISNUMBER(Regressions!H64),ROUND(Regressions!H64, 1), NA())</f>
        <v>8.8000000000000007</v>
      </c>
      <c r="I54" s="271">
        <f>IF(ISNUMBER(Regressions!I64),ROUND(Regressions!I64, 1), NA())</f>
        <v>6.6</v>
      </c>
      <c r="J54" s="382">
        <f>IF(ISNUMBER(Regressions!K64),ROUND(Regressions!K64, 1), NA())</f>
        <v>91.1</v>
      </c>
      <c r="K54" s="380">
        <f>IF(ISNUMBER(Regressions!L64),ROUND(Regressions!L64, 1), NA())</f>
        <v>89.7</v>
      </c>
      <c r="L54" s="272">
        <f>IF(ISNUMBER(Regressions!M64),ROUND(Regressions!M64, 1), NA())</f>
        <v>71.7</v>
      </c>
      <c r="M54" s="381">
        <f>IF(ISNUMBER(Regressions!N64),ROUND(Regressions!N64, 1), NA())</f>
        <v>18.100000000000001</v>
      </c>
      <c r="N54" s="271">
        <f>IF(ISNUMBER(Regressions!O64),ROUND(Regressions!O64, 1), NA())</f>
        <v>10.3</v>
      </c>
      <c r="O54" s="382">
        <f>IF(ISNUMBER(Regressions!Q64),ROUND(Regressions!Q64, 1), NA())</f>
        <v>74.7</v>
      </c>
      <c r="P54" s="380">
        <f>IF(ISNUMBER(Regressions!R64),ROUND(Regressions!R64, 1), NA())</f>
        <v>71.3</v>
      </c>
      <c r="Q54" s="273">
        <f>IF(ISNUMBER(Regressions!S64),ROUND(Regressions!S64, 1), NA())</f>
        <v>65.099999999999994</v>
      </c>
      <c r="R54" s="381">
        <f>IF(ISNUMBER(Regressions!T64),ROUND(Regressions!T64, 1), NA())</f>
        <v>6.2</v>
      </c>
      <c r="S54" s="271">
        <f>IF(ISNUMBER(Regressions!U64),ROUND(Regressions!U64, 1), NA())</f>
        <v>28.7</v>
      </c>
    </row>
    <row xmlns:x14ac="http://schemas.microsoft.com/office/spreadsheetml/2009/9/ac" r="55" ht="13.5" customHeight="true" x14ac:dyDescent="0.2">
      <c r="A55" s="377" t="str">
        <f>IF(ISBLANK(Regressions!A65), " ", Regressions!A65)</f>
        <v>Ghana</v>
      </c>
      <c r="B55" s="378">
        <f>IF(ISBLANK(Regressions!B65), " ", Regressions!B65)</f>
        <v>2020</v>
      </c>
      <c r="C55" s="383" t="str">
        <f>IF(ISBLANK(Regressions!C65), " ", Regressions!C65)</f>
        <v>Urban</v>
      </c>
      <c r="D55" s="379">
        <f>IF(ISBLANK(Regressions!D65), " ", Regressions!D65)</f>
        <v>6060845.2322534174</v>
      </c>
      <c r="E55" s="269">
        <f>IF(ISNUMBER(Regressions!E65),ROUND(Regressions!E65, 1), NA())</f>
        <v>96.8</v>
      </c>
      <c r="F55" s="380">
        <f>IF(ISNUMBER(Regressions!F65),ROUND(Regressions!F65, 1), NA())</f>
        <v>93.4</v>
      </c>
      <c r="G55" s="270">
        <f>IF(ISNUMBER(Regressions!G65),ROUND(Regressions!G65, 1), NA())</f>
        <v>84.6</v>
      </c>
      <c r="H55" s="381">
        <f>IF(ISNUMBER(Regressions!H65),ROUND(Regressions!H65, 1), NA())</f>
        <v>8.8000000000000007</v>
      </c>
      <c r="I55" s="271">
        <f>IF(ISNUMBER(Regressions!I65),ROUND(Regressions!I65, 1), NA())</f>
        <v>6.6</v>
      </c>
      <c r="J55" s="382">
        <f>IF(ISNUMBER(Regressions!K65),ROUND(Regressions!K65, 1), NA())</f>
        <v>91.1</v>
      </c>
      <c r="K55" s="380">
        <f>IF(ISNUMBER(Regressions!L65),ROUND(Regressions!L65, 1), NA())</f>
        <v>89.7</v>
      </c>
      <c r="L55" s="272">
        <f>IF(ISNUMBER(Regressions!M65),ROUND(Regressions!M65, 1), NA())</f>
        <v>71.7</v>
      </c>
      <c r="M55" s="381">
        <f>IF(ISNUMBER(Regressions!N65),ROUND(Regressions!N65, 1), NA())</f>
        <v>18.100000000000001</v>
      </c>
      <c r="N55" s="271">
        <f>IF(ISNUMBER(Regressions!O65),ROUND(Regressions!O65, 1), NA())</f>
        <v>10.3</v>
      </c>
      <c r="O55" s="382">
        <f>IF(ISNUMBER(Regressions!Q65),ROUND(Regressions!Q65, 1), NA())</f>
        <v>74.7</v>
      </c>
      <c r="P55" s="380">
        <f>IF(ISNUMBER(Regressions!R65),ROUND(Regressions!R65, 1), NA())</f>
        <v>71.3</v>
      </c>
      <c r="Q55" s="273">
        <f>IF(ISNUMBER(Regressions!S65),ROUND(Regressions!S65, 1), NA())</f>
        <v>65.099999999999994</v>
      </c>
      <c r="R55" s="381">
        <f>IF(ISNUMBER(Regressions!T65),ROUND(Regressions!T65, 1), NA())</f>
        <v>6.2</v>
      </c>
      <c r="S55" s="271">
        <f>IF(ISNUMBER(Regressions!U65),ROUND(Regressions!U65, 1), NA())</f>
        <v>28.7</v>
      </c>
    </row>
    <row xmlns:x14ac="http://schemas.microsoft.com/office/spreadsheetml/2009/9/ac" r="56" x14ac:dyDescent="0.2">
      <c r="A56" s="432" t="str">
        <f>IF(ISBLANK(Regressions!A66), " ", Regressions!A66)</f>
        <v>Ghana</v>
      </c>
      <c r="B56" s="433">
        <f>IF(ISBLANK(Regressions!B66), " ", Regressions!B66)</f>
        <v>2021</v>
      </c>
      <c r="C56" s="434" t="str">
        <f>IF(ISBLANK(Regressions!C66), " ", Regressions!C66)</f>
        <v>Urban</v>
      </c>
      <c r="D56" s="435">
        <f>IF(ISBLANK(Regressions!D66), " ", Regressions!D66)</f>
        <v>6236841.7320991522</v>
      </c>
      <c r="E56" s="438">
        <f>IF(ISNUMBER(Regressions!E66),ROUND(Regressions!E66, 1), NA())</f>
        <v>96.8</v>
      </c>
      <c r="F56" s="436">
        <f>IF(ISNUMBER(Regressions!F66),ROUND(Regressions!F66, 1), NA())</f>
        <v>93.4</v>
      </c>
      <c r="G56" s="439">
        <f>IF(ISNUMBER(Regressions!G66),ROUND(Regressions!G66, 1), NA())</f>
        <v>84.6</v>
      </c>
      <c r="H56" s="437">
        <f>IF(ISNUMBER(Regressions!H66),ROUND(Regressions!H66, 1), NA())</f>
        <v>8.8000000000000007</v>
      </c>
      <c r="I56" s="440">
        <f>IF(ISNUMBER(Regressions!I66),ROUND(Regressions!I66, 1), NA())</f>
        <v>6.6</v>
      </c>
      <c r="J56" s="438">
        <f>IF(ISNUMBER(Regressions!K66),ROUND(Regressions!K66, 1), NA())</f>
        <v>91.1</v>
      </c>
      <c r="K56" s="436">
        <f>IF(ISNUMBER(Regressions!L66),ROUND(Regressions!L66, 1), NA())</f>
        <v>89.7</v>
      </c>
      <c r="L56" s="441">
        <f>IF(ISNUMBER(Regressions!M66),ROUND(Regressions!M66, 1), NA())</f>
        <v>71.7</v>
      </c>
      <c r="M56" s="437">
        <f>IF(ISNUMBER(Regressions!N66),ROUND(Regressions!N66, 1), NA())</f>
        <v>18.100000000000001</v>
      </c>
      <c r="N56" s="440">
        <f>IF(ISNUMBER(Regressions!O66),ROUND(Regressions!O66, 1), NA())</f>
        <v>10.3</v>
      </c>
      <c r="O56" s="438">
        <f>IF(ISNUMBER(Regressions!Q66),ROUND(Regressions!Q66, 1), NA())</f>
        <v>74.7</v>
      </c>
      <c r="P56" s="436">
        <f>IF(ISNUMBER(Regressions!R66),ROUND(Regressions!R66, 1), NA())</f>
        <v>71.3</v>
      </c>
      <c r="Q56" s="442">
        <f>IF(ISNUMBER(Regressions!S66),ROUND(Regressions!S66, 1), NA())</f>
        <v>65.099999999999994</v>
      </c>
      <c r="R56" s="437">
        <f>IF(ISNUMBER(Regressions!T66),ROUND(Regressions!T66, 1), NA())</f>
        <v>6.2</v>
      </c>
      <c r="S56" s="440">
        <f>IF(ISNUMBER(Regressions!U66),ROUND(Regressions!U66, 1), NA())</f>
        <v>28.7</v>
      </c>
      <c r="T56" s="431"/>
      <c r="U56" s="431"/>
      <c r="V56" s="431"/>
      <c r="W56" s="431"/>
      <c r="X56" s="431"/>
      <c r="Y56" s="431"/>
      <c r="Z56" s="431"/>
      <c r="AA56" s="431"/>
      <c r="AB56" s="431"/>
      <c r="AC56" s="431"/>
    </row>
    <row xmlns:x14ac="http://schemas.microsoft.com/office/spreadsheetml/2009/9/ac" r="57" x14ac:dyDescent="0.2">
      <c r="A57" s="377" t="str">
        <f>IF(ISBLANK(Regressions!A67), " ", Regressions!A67)</f>
        <v>Ghana</v>
      </c>
      <c r="B57" s="378">
        <f>IF(ISBLANK(Regressions!B67), " ", Regressions!B67)</f>
        <v>2022</v>
      </c>
      <c r="C57" s="383" t="str">
        <f>IF(ISBLANK(Regressions!C67), " ", Regressions!C67)</f>
        <v>Urban</v>
      </c>
      <c r="D57" s="379">
        <f>IF(ISBLANK(Regressions!D67), " ", Regressions!D67)</f>
        <v>6392175.1885927962</v>
      </c>
      <c r="E57" s="269">
        <f>IF(ISNUMBER(Regressions!E67),ROUND(Regressions!E67, 1), NA())</f>
        <v>96.8</v>
      </c>
      <c r="F57" s="380">
        <f>IF(ISNUMBER(Regressions!F67),ROUND(Regressions!F67, 1), NA())</f>
        <v>93.4</v>
      </c>
      <c r="G57" s="270">
        <f>IF(ISNUMBER(Regressions!G67),ROUND(Regressions!G67, 1), NA())</f>
        <v>84.6</v>
      </c>
      <c r="H57" s="381">
        <f>IF(ISNUMBER(Regressions!H67),ROUND(Regressions!H67, 1), NA())</f>
        <v>8.8000000000000007</v>
      </c>
      <c r="I57" s="271">
        <f>IF(ISNUMBER(Regressions!I67),ROUND(Regressions!I67, 1), NA())</f>
        <v>6.6</v>
      </c>
      <c r="J57" s="382">
        <f>IF(ISNUMBER(Regressions!K67),ROUND(Regressions!K67, 1), NA())</f>
        <v>91.1</v>
      </c>
      <c r="K57" s="380">
        <f>IF(ISNUMBER(Regressions!L67),ROUND(Regressions!L67, 1), NA())</f>
        <v>89.7</v>
      </c>
      <c r="L57" s="272">
        <f>IF(ISNUMBER(Regressions!M67),ROUND(Regressions!M67, 1), NA())</f>
        <v>71.7</v>
      </c>
      <c r="M57" s="381">
        <f>IF(ISNUMBER(Regressions!N67),ROUND(Regressions!N67, 1), NA())</f>
        <v>18.100000000000001</v>
      </c>
      <c r="N57" s="271">
        <f>IF(ISNUMBER(Regressions!O67),ROUND(Regressions!O67, 1), NA())</f>
        <v>10.3</v>
      </c>
      <c r="O57" s="382">
        <f>IF(ISNUMBER(Regressions!Q67),ROUND(Regressions!Q67, 1), NA())</f>
        <v>74.7</v>
      </c>
      <c r="P57" s="380">
        <f>IF(ISNUMBER(Regressions!R67),ROUND(Regressions!R67, 1), NA())</f>
        <v>71.3</v>
      </c>
      <c r="Q57" s="273">
        <f>IF(ISNUMBER(Regressions!S67),ROUND(Regressions!S67, 1), NA())</f>
        <v>65.099999999999994</v>
      </c>
      <c r="R57" s="381">
        <f>IF(ISNUMBER(Regressions!T67),ROUND(Regressions!T67, 1), NA())</f>
        <v>6.2</v>
      </c>
      <c r="S57" s="271">
        <f>IF(ISNUMBER(Regressions!U67),ROUND(Regressions!U67, 1), NA())</f>
        <v>28.7</v>
      </c>
    </row>
    <row xmlns:x14ac="http://schemas.microsoft.com/office/spreadsheetml/2009/9/ac" r="58" x14ac:dyDescent="0.2">
      <c r="A58" s="384" t="str">
        <f>IF(ISBLANK(Regressions!A68), " ", Regressions!A68)</f>
        <v>Ghana</v>
      </c>
      <c r="B58" s="385">
        <f>IF(ISBLANK(Regressions!B68), " ", Regressions!B68)</f>
        <v>2023</v>
      </c>
      <c r="C58" s="386" t="str">
        <f>IF(ISBLANK(Regressions!C68), " ", Regressions!C68)</f>
        <v>Urban</v>
      </c>
      <c r="D58" s="387">
        <f>IF(ISBLANK(Regressions!D68), " ", Regressions!D68)</f>
        <v>6415822.4223020934</v>
      </c>
      <c r="E58" s="388">
        <f>IF(ISNUMBER(Regressions!E68),ROUND(Regressions!E68, 1), NA())</f>
        <v>96.8</v>
      </c>
      <c r="F58" s="389">
        <f>IF(ISNUMBER(Regressions!F68),ROUND(Regressions!F68, 1), NA())</f>
        <v>93.4</v>
      </c>
      <c r="G58" s="390">
        <f>IF(ISNUMBER(Regressions!G68),ROUND(Regressions!G68, 1), NA())</f>
        <v>84.6</v>
      </c>
      <c r="H58" s="391">
        <f>IF(ISNUMBER(Regressions!H68),ROUND(Regressions!H68, 1), NA())</f>
        <v>8.8000000000000007</v>
      </c>
      <c r="I58" s="392">
        <f>IF(ISNUMBER(Regressions!I68),ROUND(Regressions!I68, 1), NA())</f>
        <v>6.6</v>
      </c>
      <c r="J58" s="393">
        <f>IF(ISNUMBER(Regressions!K68),ROUND(Regressions!K68, 1), NA())</f>
        <v>91.1</v>
      </c>
      <c r="K58" s="389">
        <f>IF(ISNUMBER(Regressions!L68),ROUND(Regressions!L68, 1), NA())</f>
        <v>89.7</v>
      </c>
      <c r="L58" s="394">
        <f>IF(ISNUMBER(Regressions!M68),ROUND(Regressions!M68, 1), NA())</f>
        <v>71.7</v>
      </c>
      <c r="M58" s="391">
        <f>IF(ISNUMBER(Regressions!N68),ROUND(Regressions!N68, 1), NA())</f>
        <v>18.100000000000001</v>
      </c>
      <c r="N58" s="392">
        <f>IF(ISNUMBER(Regressions!O68),ROUND(Regressions!O68, 1), NA())</f>
        <v>10.3</v>
      </c>
      <c r="O58" s="393">
        <f>IF(ISNUMBER(Regressions!Q68),ROUND(Regressions!Q68, 1), NA())</f>
        <v>74.7</v>
      </c>
      <c r="P58" s="389">
        <f>IF(ISNUMBER(Regressions!R68),ROUND(Regressions!R68, 1), NA())</f>
        <v>71.3</v>
      </c>
      <c r="Q58" s="395">
        <f>IF(ISNUMBER(Regressions!S68),ROUND(Regressions!S68, 1), NA())</f>
        <v>65.099999999999994</v>
      </c>
      <c r="R58" s="391">
        <f>IF(ISNUMBER(Regressions!T68),ROUND(Regressions!T68, 1), NA())</f>
        <v>6.2</v>
      </c>
      <c r="S58" s="392">
        <f>IF(ISNUMBER(Regressions!U68),ROUND(Regressions!U68, 1), NA())</f>
        <v>28.7</v>
      </c>
    </row>
    <row xmlns:x14ac="http://schemas.microsoft.com/office/spreadsheetml/2009/9/ac" r="59" hidden="true" x14ac:dyDescent="0.2">
      <c r="A59" s="377" t="str">
        <f>IF(ISBLANK(Regressions!A69), " ", Regressions!A69)</f>
        <v>Ghana</v>
      </c>
      <c r="B59" s="378">
        <f>IF(ISBLANK(Regressions!B69), " ", Regressions!B69)</f>
        <v>2024</v>
      </c>
      <c r="C59" s="383" t="str">
        <f>IF(ISBLANK(Regressions!C69), " ", Regressions!C69)</f>
        <v>Urban</v>
      </c>
      <c r="D59" s="379" t="str">
        <f>IF(ISBLANK(Regressions!D69), " ", Regressions!D69)</f>
        <v> </v>
      </c>
      <c r="E59" s="269" t="e">
        <f>IF(ISNUMBER(Regressions!E69),ROUND(Regressions!E69, 1), NA())</f>
        <v>#N/A</v>
      </c>
      <c r="F59" s="380" t="e">
        <f>IF(ISNUMBER(Regressions!F69),ROUND(Regressions!F69, 1), NA())</f>
        <v>#N/A</v>
      </c>
      <c r="G59" s="270" t="e">
        <f>IF(ISNUMBER(Regressions!G69),ROUND(Regressions!G69, 1), NA())</f>
        <v>#N/A</v>
      </c>
      <c r="H59" s="381" t="e">
        <f>IF(ISNUMBER(Regressions!H69),ROUND(Regressions!H69, 1), NA())</f>
        <v>#N/A</v>
      </c>
      <c r="I59" s="271" t="e">
        <f>IF(ISNUMBER(Regressions!I69),ROUND(Regressions!I69, 1), NA())</f>
        <v>#N/A</v>
      </c>
      <c r="J59" s="382" t="e">
        <f>IF(ISNUMBER(Regressions!K69),ROUND(Regressions!K69, 1), NA())</f>
        <v>#N/A</v>
      </c>
      <c r="K59" s="380" t="e">
        <f>IF(ISNUMBER(Regressions!L69),ROUND(Regressions!L69, 1), NA())</f>
        <v>#N/A</v>
      </c>
      <c r="L59" s="272" t="e">
        <f>IF(ISNUMBER(Regressions!M69),ROUND(Regressions!M69, 1), NA())</f>
        <v>#N/A</v>
      </c>
      <c r="M59" s="381" t="e">
        <f>IF(ISNUMBER(Regressions!N69),ROUND(Regressions!N69, 1), NA())</f>
        <v>#N/A</v>
      </c>
      <c r="N59" s="271" t="e">
        <f>IF(ISNUMBER(Regressions!O69),ROUND(Regressions!O69, 1), NA())</f>
        <v>#N/A</v>
      </c>
      <c r="O59" s="382" t="e">
        <f>IF(ISNUMBER(Regressions!Q69),ROUND(Regressions!Q69, 1), NA())</f>
        <v>#N/A</v>
      </c>
      <c r="P59" s="380" t="e">
        <f>IF(ISNUMBER(Regressions!R69),ROUND(Regressions!R69, 1), NA())</f>
        <v>#N/A</v>
      </c>
      <c r="Q59" s="273" t="e">
        <f>IF(ISNUMBER(Regressions!S69),ROUND(Regressions!S69, 1), NA())</f>
        <v>#N/A</v>
      </c>
      <c r="R59" s="381" t="e">
        <f>IF(ISNUMBER(Regressions!T69),ROUND(Regressions!T69, 1), NA())</f>
        <v>#N/A</v>
      </c>
      <c r="S59" s="271" t="e">
        <f>IF(ISNUMBER(Regressions!U69),ROUND(Regressions!U69, 1), NA())</f>
        <v>#N/A</v>
      </c>
    </row>
    <row xmlns:x14ac="http://schemas.microsoft.com/office/spreadsheetml/2009/9/ac" r="60" hidden="true" x14ac:dyDescent="0.2">
      <c r="A60" s="377" t="str">
        <f>IF(ISBLANK(Regressions!A70), " ", Regressions!A70)</f>
        <v>Ghana</v>
      </c>
      <c r="B60" s="378">
        <f>IF(ISBLANK(Regressions!B70), " ", Regressions!B70)</f>
        <v>2025</v>
      </c>
      <c r="C60" s="383" t="str">
        <f>IF(ISBLANK(Regressions!C70), " ", Regressions!C70)</f>
        <v>Urban</v>
      </c>
      <c r="D60" s="379" t="str">
        <f>IF(ISBLANK(Regressions!D70), " ", Regressions!D70)</f>
        <v> </v>
      </c>
      <c r="E60" s="269" t="e">
        <f>IF(ISNUMBER(Regressions!E70),ROUND(Regressions!E70, 1), NA())</f>
        <v>#N/A</v>
      </c>
      <c r="F60" s="380" t="e">
        <f>IF(ISNUMBER(Regressions!F70),ROUND(Regressions!F70, 1), NA())</f>
        <v>#N/A</v>
      </c>
      <c r="G60" s="270" t="e">
        <f>IF(ISNUMBER(Regressions!G70),ROUND(Regressions!G70, 1), NA())</f>
        <v>#N/A</v>
      </c>
      <c r="H60" s="381" t="e">
        <f>IF(ISNUMBER(Regressions!H70),ROUND(Regressions!H70, 1), NA())</f>
        <v>#N/A</v>
      </c>
      <c r="I60" s="271" t="e">
        <f>IF(ISNUMBER(Regressions!I70),ROUND(Regressions!I70, 1), NA())</f>
        <v>#N/A</v>
      </c>
      <c r="J60" s="382" t="e">
        <f>IF(ISNUMBER(Regressions!K70),ROUND(Regressions!K70, 1), NA())</f>
        <v>#N/A</v>
      </c>
      <c r="K60" s="380" t="e">
        <f>IF(ISNUMBER(Regressions!L70),ROUND(Regressions!L70, 1), NA())</f>
        <v>#N/A</v>
      </c>
      <c r="L60" s="272" t="e">
        <f>IF(ISNUMBER(Regressions!M70),ROUND(Regressions!M70, 1), NA())</f>
        <v>#N/A</v>
      </c>
      <c r="M60" s="381" t="e">
        <f>IF(ISNUMBER(Regressions!N70),ROUND(Regressions!N70, 1), NA())</f>
        <v>#N/A</v>
      </c>
      <c r="N60" s="271" t="e">
        <f>IF(ISNUMBER(Regressions!O70),ROUND(Regressions!O70, 1), NA())</f>
        <v>#N/A</v>
      </c>
      <c r="O60" s="382" t="e">
        <f>IF(ISNUMBER(Regressions!Q70),ROUND(Regressions!Q70, 1), NA())</f>
        <v>#N/A</v>
      </c>
      <c r="P60" s="380" t="e">
        <f>IF(ISNUMBER(Regressions!R70),ROUND(Regressions!R70, 1), NA())</f>
        <v>#N/A</v>
      </c>
      <c r="Q60" s="273" t="e">
        <f>IF(ISNUMBER(Regressions!S70),ROUND(Regressions!S70, 1), NA())</f>
        <v>#N/A</v>
      </c>
      <c r="R60" s="381" t="e">
        <f>IF(ISNUMBER(Regressions!T70),ROUND(Regressions!T70, 1), NA())</f>
        <v>#N/A</v>
      </c>
      <c r="S60" s="271" t="e">
        <f>IF(ISNUMBER(Regressions!U70),ROUND(Regressions!U70, 1), NA())</f>
        <v>#N/A</v>
      </c>
    </row>
    <row xmlns:x14ac="http://schemas.microsoft.com/office/spreadsheetml/2009/9/ac" r="61" hidden="true" x14ac:dyDescent="0.2">
      <c r="A61" s="377" t="str">
        <f>IF(ISBLANK(Regressions!A71), " ", Regressions!A71)</f>
        <v>Ghana</v>
      </c>
      <c r="B61" s="378">
        <f>IF(ISBLANK(Regressions!B71), " ", Regressions!B71)</f>
        <v>2026</v>
      </c>
      <c r="C61" s="383" t="str">
        <f>IF(ISBLANK(Regressions!C71), " ", Regressions!C71)</f>
        <v>Urban</v>
      </c>
      <c r="D61" s="379" t="str">
        <f>IF(ISBLANK(Regressions!D71), " ", Regressions!D71)</f>
        <v> </v>
      </c>
      <c r="E61" s="269" t="e">
        <f>IF(ISNUMBER(Regressions!E71),ROUND(Regressions!E71, 1), NA())</f>
        <v>#N/A</v>
      </c>
      <c r="F61" s="380" t="e">
        <f>IF(ISNUMBER(Regressions!F71),ROUND(Regressions!F71, 1), NA())</f>
        <v>#N/A</v>
      </c>
      <c r="G61" s="270" t="e">
        <f>IF(ISNUMBER(Regressions!G71),ROUND(Regressions!G71, 1), NA())</f>
        <v>#N/A</v>
      </c>
      <c r="H61" s="381" t="e">
        <f>IF(ISNUMBER(Regressions!H71),ROUND(Regressions!H71, 1), NA())</f>
        <v>#N/A</v>
      </c>
      <c r="I61" s="271" t="e">
        <f>IF(ISNUMBER(Regressions!I71),ROUND(Regressions!I71, 1), NA())</f>
        <v>#N/A</v>
      </c>
      <c r="J61" s="382" t="e">
        <f>IF(ISNUMBER(Regressions!K71),ROUND(Regressions!K71, 1), NA())</f>
        <v>#N/A</v>
      </c>
      <c r="K61" s="380" t="e">
        <f>IF(ISNUMBER(Regressions!L71),ROUND(Regressions!L71, 1), NA())</f>
        <v>#N/A</v>
      </c>
      <c r="L61" s="272" t="e">
        <f>IF(ISNUMBER(Regressions!M71),ROUND(Regressions!M71, 1), NA())</f>
        <v>#N/A</v>
      </c>
      <c r="M61" s="381" t="e">
        <f>IF(ISNUMBER(Regressions!N71),ROUND(Regressions!N71, 1), NA())</f>
        <v>#N/A</v>
      </c>
      <c r="N61" s="271" t="e">
        <f>IF(ISNUMBER(Regressions!O71),ROUND(Regressions!O71, 1), NA())</f>
        <v>#N/A</v>
      </c>
      <c r="O61" s="382" t="e">
        <f>IF(ISNUMBER(Regressions!Q71),ROUND(Regressions!Q71, 1), NA())</f>
        <v>#N/A</v>
      </c>
      <c r="P61" s="380" t="e">
        <f>IF(ISNUMBER(Regressions!R71),ROUND(Regressions!R71, 1), NA())</f>
        <v>#N/A</v>
      </c>
      <c r="Q61" s="273" t="e">
        <f>IF(ISNUMBER(Regressions!S71),ROUND(Regressions!S71, 1), NA())</f>
        <v>#N/A</v>
      </c>
      <c r="R61" s="381" t="e">
        <f>IF(ISNUMBER(Regressions!T71),ROUND(Regressions!T71, 1), NA())</f>
        <v>#N/A</v>
      </c>
      <c r="S61" s="271" t="e">
        <f>IF(ISNUMBER(Regressions!U71),ROUND(Regressions!U71, 1), NA())</f>
        <v>#N/A</v>
      </c>
    </row>
    <row xmlns:x14ac="http://schemas.microsoft.com/office/spreadsheetml/2009/9/ac" r="62" hidden="true" x14ac:dyDescent="0.2">
      <c r="A62" s="377" t="str">
        <f>IF(ISBLANK(Regressions!A72), " ", Regressions!A72)</f>
        <v>Ghana</v>
      </c>
      <c r="B62" s="378">
        <f>IF(ISBLANK(Regressions!B72), " ", Regressions!B72)</f>
        <v>2027</v>
      </c>
      <c r="C62" s="383" t="str">
        <f>IF(ISBLANK(Regressions!C72), " ", Regressions!C72)</f>
        <v>Urban</v>
      </c>
      <c r="D62" s="379" t="str">
        <f>IF(ISBLANK(Regressions!D72), " ", Regressions!D72)</f>
        <v> </v>
      </c>
      <c r="E62" s="269" t="e">
        <f>IF(ISNUMBER(Regressions!E72),ROUND(Regressions!E72, 1), NA())</f>
        <v>#N/A</v>
      </c>
      <c r="F62" s="380" t="e">
        <f>IF(ISNUMBER(Regressions!F72),ROUND(Regressions!F72, 1), NA())</f>
        <v>#N/A</v>
      </c>
      <c r="G62" s="270" t="e">
        <f>IF(ISNUMBER(Regressions!G72),ROUND(Regressions!G72, 1), NA())</f>
        <v>#N/A</v>
      </c>
      <c r="H62" s="381" t="e">
        <f>IF(ISNUMBER(Regressions!H72),ROUND(Regressions!H72, 1), NA())</f>
        <v>#N/A</v>
      </c>
      <c r="I62" s="271" t="e">
        <f>IF(ISNUMBER(Regressions!I72),ROUND(Regressions!I72, 1), NA())</f>
        <v>#N/A</v>
      </c>
      <c r="J62" s="382" t="e">
        <f>IF(ISNUMBER(Regressions!K72),ROUND(Regressions!K72, 1), NA())</f>
        <v>#N/A</v>
      </c>
      <c r="K62" s="380" t="e">
        <f>IF(ISNUMBER(Regressions!L72),ROUND(Regressions!L72, 1), NA())</f>
        <v>#N/A</v>
      </c>
      <c r="L62" s="272" t="e">
        <f>IF(ISNUMBER(Regressions!M72),ROUND(Regressions!M72, 1), NA())</f>
        <v>#N/A</v>
      </c>
      <c r="M62" s="381" t="e">
        <f>IF(ISNUMBER(Regressions!N72),ROUND(Regressions!N72, 1), NA())</f>
        <v>#N/A</v>
      </c>
      <c r="N62" s="271" t="e">
        <f>IF(ISNUMBER(Regressions!O72),ROUND(Regressions!O72, 1), NA())</f>
        <v>#N/A</v>
      </c>
      <c r="O62" s="382" t="e">
        <f>IF(ISNUMBER(Regressions!Q72),ROUND(Regressions!Q72, 1), NA())</f>
        <v>#N/A</v>
      </c>
      <c r="P62" s="380" t="e">
        <f>IF(ISNUMBER(Regressions!R72),ROUND(Regressions!R72, 1), NA())</f>
        <v>#N/A</v>
      </c>
      <c r="Q62" s="273" t="e">
        <f>IF(ISNUMBER(Regressions!S72),ROUND(Regressions!S72, 1), NA())</f>
        <v>#N/A</v>
      </c>
      <c r="R62" s="381" t="e">
        <f>IF(ISNUMBER(Regressions!T72),ROUND(Regressions!T72, 1), NA())</f>
        <v>#N/A</v>
      </c>
      <c r="S62" s="271" t="e">
        <f>IF(ISNUMBER(Regressions!U72),ROUND(Regressions!U72, 1), NA())</f>
        <v>#N/A</v>
      </c>
    </row>
    <row xmlns:x14ac="http://schemas.microsoft.com/office/spreadsheetml/2009/9/ac" r="63" hidden="true" x14ac:dyDescent="0.2">
      <c r="A63" s="377" t="str">
        <f>IF(ISBLANK(Regressions!A73), " ", Regressions!A73)</f>
        <v>Ghana</v>
      </c>
      <c r="B63" s="378">
        <f>IF(ISBLANK(Regressions!B73), " ", Regressions!B73)</f>
        <v>2028</v>
      </c>
      <c r="C63" s="383" t="str">
        <f>IF(ISBLANK(Regressions!C73), " ", Regressions!C73)</f>
        <v>Urban</v>
      </c>
      <c r="D63" s="379" t="str">
        <f>IF(ISBLANK(Regressions!D73), " ", Regressions!D73)</f>
        <v> </v>
      </c>
      <c r="E63" s="269" t="e">
        <f>IF(ISNUMBER(Regressions!E73),ROUND(Regressions!E73, 1), NA())</f>
        <v>#N/A</v>
      </c>
      <c r="F63" s="380" t="e">
        <f>IF(ISNUMBER(Regressions!F73),ROUND(Regressions!F73, 1), NA())</f>
        <v>#N/A</v>
      </c>
      <c r="G63" s="270" t="e">
        <f>IF(ISNUMBER(Regressions!G73),ROUND(Regressions!G73, 1), NA())</f>
        <v>#N/A</v>
      </c>
      <c r="H63" s="381" t="e">
        <f>IF(ISNUMBER(Regressions!H73),ROUND(Regressions!H73, 1), NA())</f>
        <v>#N/A</v>
      </c>
      <c r="I63" s="271" t="e">
        <f>IF(ISNUMBER(Regressions!I73),ROUND(Regressions!I73, 1), NA())</f>
        <v>#N/A</v>
      </c>
      <c r="J63" s="382" t="e">
        <f>IF(ISNUMBER(Regressions!K73),ROUND(Regressions!K73, 1), NA())</f>
        <v>#N/A</v>
      </c>
      <c r="K63" s="380" t="e">
        <f>IF(ISNUMBER(Regressions!L73),ROUND(Regressions!L73, 1), NA())</f>
        <v>#N/A</v>
      </c>
      <c r="L63" s="272" t="e">
        <f>IF(ISNUMBER(Regressions!M73),ROUND(Regressions!M73, 1), NA())</f>
        <v>#N/A</v>
      </c>
      <c r="M63" s="381" t="e">
        <f>IF(ISNUMBER(Regressions!N73),ROUND(Regressions!N73, 1), NA())</f>
        <v>#N/A</v>
      </c>
      <c r="N63" s="271" t="e">
        <f>IF(ISNUMBER(Regressions!O73),ROUND(Regressions!O73, 1), NA())</f>
        <v>#N/A</v>
      </c>
      <c r="O63" s="382" t="e">
        <f>IF(ISNUMBER(Regressions!Q73),ROUND(Regressions!Q73, 1), NA())</f>
        <v>#N/A</v>
      </c>
      <c r="P63" s="380" t="e">
        <f>IF(ISNUMBER(Regressions!R73),ROUND(Regressions!R73, 1), NA())</f>
        <v>#N/A</v>
      </c>
      <c r="Q63" s="273" t="e">
        <f>IF(ISNUMBER(Regressions!S73),ROUND(Regressions!S73, 1), NA())</f>
        <v>#N/A</v>
      </c>
      <c r="R63" s="381" t="e">
        <f>IF(ISNUMBER(Regressions!T73),ROUND(Regressions!T73, 1), NA())</f>
        <v>#N/A</v>
      </c>
      <c r="S63" s="271" t="e">
        <f>IF(ISNUMBER(Regressions!U73),ROUND(Regressions!U73, 1), NA())</f>
        <v>#N/A</v>
      </c>
    </row>
    <row xmlns:x14ac="http://schemas.microsoft.com/office/spreadsheetml/2009/9/ac" r="64" hidden="true" x14ac:dyDescent="0.2">
      <c r="A64" s="377" t="str">
        <f>IF(ISBLANK(Regressions!A74), " ", Regressions!A74)</f>
        <v>Ghana</v>
      </c>
      <c r="B64" s="378">
        <f>IF(ISBLANK(Regressions!B74), " ", Regressions!B74)</f>
        <v>2029</v>
      </c>
      <c r="C64" s="383" t="str">
        <f>IF(ISBLANK(Regressions!C74), " ", Regressions!C74)</f>
        <v>Urban</v>
      </c>
      <c r="D64" s="379" t="str">
        <f>IF(ISBLANK(Regressions!D74), " ", Regressions!D74)</f>
        <v> </v>
      </c>
      <c r="E64" s="269" t="e">
        <f>IF(ISNUMBER(Regressions!E74),ROUND(Regressions!E74, 1), NA())</f>
        <v>#N/A</v>
      </c>
      <c r="F64" s="380" t="e">
        <f>IF(ISNUMBER(Regressions!F74),ROUND(Regressions!F74, 1), NA())</f>
        <v>#N/A</v>
      </c>
      <c r="G64" s="270" t="e">
        <f>IF(ISNUMBER(Regressions!G74),ROUND(Regressions!G74, 1), NA())</f>
        <v>#N/A</v>
      </c>
      <c r="H64" s="381" t="e">
        <f>IF(ISNUMBER(Regressions!H74),ROUND(Regressions!H74, 1), NA())</f>
        <v>#N/A</v>
      </c>
      <c r="I64" s="271" t="e">
        <f>IF(ISNUMBER(Regressions!I74),ROUND(Regressions!I74, 1), NA())</f>
        <v>#N/A</v>
      </c>
      <c r="J64" s="382" t="e">
        <f>IF(ISNUMBER(Regressions!K74),ROUND(Regressions!K74, 1), NA())</f>
        <v>#N/A</v>
      </c>
      <c r="K64" s="380" t="e">
        <f>IF(ISNUMBER(Regressions!L74),ROUND(Regressions!L74, 1), NA())</f>
        <v>#N/A</v>
      </c>
      <c r="L64" s="272" t="e">
        <f>IF(ISNUMBER(Regressions!M74),ROUND(Regressions!M74, 1), NA())</f>
        <v>#N/A</v>
      </c>
      <c r="M64" s="381" t="e">
        <f>IF(ISNUMBER(Regressions!N74),ROUND(Regressions!N74, 1), NA())</f>
        <v>#N/A</v>
      </c>
      <c r="N64" s="271" t="e">
        <f>IF(ISNUMBER(Regressions!O74),ROUND(Regressions!O74, 1), NA())</f>
        <v>#N/A</v>
      </c>
      <c r="O64" s="382" t="e">
        <f>IF(ISNUMBER(Regressions!Q74),ROUND(Regressions!Q74, 1), NA())</f>
        <v>#N/A</v>
      </c>
      <c r="P64" s="380" t="e">
        <f>IF(ISNUMBER(Regressions!R74),ROUND(Regressions!R74, 1), NA())</f>
        <v>#N/A</v>
      </c>
      <c r="Q64" s="273" t="e">
        <f>IF(ISNUMBER(Regressions!S74),ROUND(Regressions!S74, 1), NA())</f>
        <v>#N/A</v>
      </c>
      <c r="R64" s="381" t="e">
        <f>IF(ISNUMBER(Regressions!T74),ROUND(Regressions!T74, 1), NA())</f>
        <v>#N/A</v>
      </c>
      <c r="S64" s="271" t="e">
        <f>IF(ISNUMBER(Regressions!U74),ROUND(Regressions!U74, 1), NA())</f>
        <v>#N/A</v>
      </c>
    </row>
    <row xmlns:x14ac="http://schemas.microsoft.com/office/spreadsheetml/2009/9/ac" r="65" hidden="true" x14ac:dyDescent="0.2">
      <c r="A65" s="377" t="str">
        <f>IF(ISBLANK(Regressions!A75), " ", Regressions!A75)</f>
        <v>Ghana</v>
      </c>
      <c r="B65" s="378">
        <f>IF(ISBLANK(Regressions!B75), " ", Regressions!B75)</f>
        <v>2030</v>
      </c>
      <c r="C65" s="383" t="str">
        <f>IF(ISBLANK(Regressions!C75), " ", Regressions!C75)</f>
        <v>Urban</v>
      </c>
      <c r="D65" s="379" t="str">
        <f>IF(ISBLANK(Regressions!D75), " ", Regressions!D75)</f>
        <v> </v>
      </c>
      <c r="E65" s="269" t="e">
        <f>IF(ISNUMBER(Regressions!E75),ROUND(Regressions!E75, 1), NA())</f>
        <v>#N/A</v>
      </c>
      <c r="F65" s="380" t="e">
        <f>IF(ISNUMBER(Regressions!F75),ROUND(Regressions!F75, 1), NA())</f>
        <v>#N/A</v>
      </c>
      <c r="G65" s="270" t="e">
        <f>IF(ISNUMBER(Regressions!G75),ROUND(Regressions!G75, 1), NA())</f>
        <v>#N/A</v>
      </c>
      <c r="H65" s="381" t="e">
        <f>IF(ISNUMBER(Regressions!H75),ROUND(Regressions!H75, 1), NA())</f>
        <v>#N/A</v>
      </c>
      <c r="I65" s="271" t="e">
        <f>IF(ISNUMBER(Regressions!I75),ROUND(Regressions!I75, 1), NA())</f>
        <v>#N/A</v>
      </c>
      <c r="J65" s="382" t="e">
        <f>IF(ISNUMBER(Regressions!K75),ROUND(Regressions!K75, 1), NA())</f>
        <v>#N/A</v>
      </c>
      <c r="K65" s="380" t="e">
        <f>IF(ISNUMBER(Regressions!L75),ROUND(Regressions!L75, 1), NA())</f>
        <v>#N/A</v>
      </c>
      <c r="L65" s="272" t="e">
        <f>IF(ISNUMBER(Regressions!M75),ROUND(Regressions!M75, 1), NA())</f>
        <v>#N/A</v>
      </c>
      <c r="M65" s="381" t="e">
        <f>IF(ISNUMBER(Regressions!N75),ROUND(Regressions!N75, 1), NA())</f>
        <v>#N/A</v>
      </c>
      <c r="N65" s="271" t="e">
        <f>IF(ISNUMBER(Regressions!O75),ROUND(Regressions!O75, 1), NA())</f>
        <v>#N/A</v>
      </c>
      <c r="O65" s="382" t="e">
        <f>IF(ISNUMBER(Regressions!Q75),ROUND(Regressions!Q75, 1), NA())</f>
        <v>#N/A</v>
      </c>
      <c r="P65" s="380" t="e">
        <f>IF(ISNUMBER(Regressions!R75),ROUND(Regressions!R75, 1), NA())</f>
        <v>#N/A</v>
      </c>
      <c r="Q65" s="273" t="e">
        <f>IF(ISNUMBER(Regressions!S75),ROUND(Regressions!S75, 1), NA())</f>
        <v>#N/A</v>
      </c>
      <c r="R65" s="381" t="e">
        <f>IF(ISNUMBER(Regressions!T75),ROUND(Regressions!T75, 1), NA())</f>
        <v>#N/A</v>
      </c>
      <c r="S65" s="271" t="e">
        <f>IF(ISNUMBER(Regressions!U75),ROUND(Regressions!U75, 1), NA())</f>
        <v>#N/A</v>
      </c>
    </row>
    <row xmlns:x14ac="http://schemas.microsoft.com/office/spreadsheetml/2009/9/ac" r="66" x14ac:dyDescent="0.2">
      <c r="A66" s="377" t="str">
        <f>IF(ISBLANK(Regressions!A76), " ", Regressions!A76)</f>
        <v>Ghana</v>
      </c>
      <c r="B66" s="378">
        <f>IF(ISBLANK(Regressions!B76), " ", Regressions!B76)</f>
        <v>2000</v>
      </c>
      <c r="C66" s="383" t="str">
        <f>IF(ISBLANK(Regressions!C76), " ", Regressions!C76)</f>
        <v>Rural</v>
      </c>
      <c r="D66" s="379">
        <f>IF(ISBLANK(Regressions!D76), " ", Regressions!D76)</f>
        <v>4331574.3975891117</v>
      </c>
      <c r="E66" s="269" t="e">
        <f>IF(ISNUMBER(Regressions!E76),ROUND(Regressions!E76, 1), NA())</f>
        <v>#N/A</v>
      </c>
      <c r="F66" s="380" t="e">
        <f>IF(ISNUMBER(Regressions!F76),ROUND(Regressions!F76, 1), NA())</f>
        <v>#N/A</v>
      </c>
      <c r="G66" s="270" t="e">
        <f>IF(ISNUMBER(Regressions!G76),ROUND(Regressions!G76, 1), NA())</f>
        <v>#N/A</v>
      </c>
      <c r="H66" s="381" t="e">
        <f>IF(ISNUMBER(Regressions!H76),ROUND(Regressions!H76, 1), NA())</f>
        <v>#N/A</v>
      </c>
      <c r="I66" s="271" t="e">
        <f>IF(ISNUMBER(Regressions!I76),ROUND(Regressions!I76, 1), NA())</f>
        <v>#N/A</v>
      </c>
      <c r="J66" s="382" t="e">
        <f>IF(ISNUMBER(Regressions!K76),ROUND(Regressions!K76, 1), NA())</f>
        <v>#N/A</v>
      </c>
      <c r="K66" s="380" t="e">
        <f>IF(ISNUMBER(Regressions!L76),ROUND(Regressions!L76, 1), NA())</f>
        <v>#N/A</v>
      </c>
      <c r="L66" s="272" t="e">
        <f>IF(ISNUMBER(Regressions!M76),ROUND(Regressions!M76, 1), NA())</f>
        <v>#N/A</v>
      </c>
      <c r="M66" s="381" t="e">
        <f>IF(ISNUMBER(Regressions!N76),ROUND(Regressions!N76, 1), NA())</f>
        <v>#N/A</v>
      </c>
      <c r="N66" s="271" t="e">
        <f>IF(ISNUMBER(Regressions!O76),ROUND(Regressions!O76, 1), NA())</f>
        <v>#N/A</v>
      </c>
      <c r="O66" s="382" t="e">
        <f>IF(ISNUMBER(Regressions!Q76),ROUND(Regressions!Q76, 1), NA())</f>
        <v>#N/A</v>
      </c>
      <c r="P66" s="380" t="e">
        <f>IF(ISNUMBER(Regressions!R76),ROUND(Regressions!R76, 1), NA())</f>
        <v>#N/A</v>
      </c>
      <c r="Q66" s="273" t="e">
        <f>IF(ISNUMBER(Regressions!S76),ROUND(Regressions!S76, 1), NA())</f>
        <v>#N/A</v>
      </c>
      <c r="R66" s="381" t="e">
        <f>IF(ISNUMBER(Regressions!T76),ROUND(Regressions!T76, 1), NA())</f>
        <v>#N/A</v>
      </c>
      <c r="S66" s="271" t="e">
        <f>IF(ISNUMBER(Regressions!U76),ROUND(Regressions!U76, 1), NA())</f>
        <v>#N/A</v>
      </c>
    </row>
    <row xmlns:x14ac="http://schemas.microsoft.com/office/spreadsheetml/2009/9/ac" r="67" x14ac:dyDescent="0.2">
      <c r="A67" s="377" t="str">
        <f>IF(ISBLANK(Regressions!A77), " ", Regressions!A77)</f>
        <v>Ghana</v>
      </c>
      <c r="B67" s="378">
        <f>IF(ISBLANK(Regressions!B77), " ", Regressions!B77)</f>
        <v>2001</v>
      </c>
      <c r="C67" s="383" t="str">
        <f>IF(ISBLANK(Regressions!C77), " ", Regressions!C77)</f>
        <v>Rural</v>
      </c>
      <c r="D67" s="379">
        <f>IF(ISBLANK(Regressions!D77), " ", Regressions!D77)</f>
        <v>4330164.6428049086</v>
      </c>
      <c r="E67" s="269" t="e">
        <f>IF(ISNUMBER(Regressions!E77),ROUND(Regressions!E77, 1), NA())</f>
        <v>#N/A</v>
      </c>
      <c r="F67" s="380" t="e">
        <f>IF(ISNUMBER(Regressions!F77),ROUND(Regressions!F77, 1), NA())</f>
        <v>#N/A</v>
      </c>
      <c r="G67" s="270" t="e">
        <f>IF(ISNUMBER(Regressions!G77),ROUND(Regressions!G77, 1), NA())</f>
        <v>#N/A</v>
      </c>
      <c r="H67" s="381" t="e">
        <f>IF(ISNUMBER(Regressions!H77),ROUND(Regressions!H77, 1), NA())</f>
        <v>#N/A</v>
      </c>
      <c r="I67" s="271" t="e">
        <f>IF(ISNUMBER(Regressions!I77),ROUND(Regressions!I77, 1), NA())</f>
        <v>#N/A</v>
      </c>
      <c r="J67" s="382" t="e">
        <f>IF(ISNUMBER(Regressions!K77),ROUND(Regressions!K77, 1), NA())</f>
        <v>#N/A</v>
      </c>
      <c r="K67" s="380" t="e">
        <f>IF(ISNUMBER(Regressions!L77),ROUND(Regressions!L77, 1), NA())</f>
        <v>#N/A</v>
      </c>
      <c r="L67" s="272" t="e">
        <f>IF(ISNUMBER(Regressions!M77),ROUND(Regressions!M77, 1), NA())</f>
        <v>#N/A</v>
      </c>
      <c r="M67" s="381" t="e">
        <f>IF(ISNUMBER(Regressions!N77),ROUND(Regressions!N77, 1), NA())</f>
        <v>#N/A</v>
      </c>
      <c r="N67" s="271" t="e">
        <f>IF(ISNUMBER(Regressions!O77),ROUND(Regressions!O77, 1), NA())</f>
        <v>#N/A</v>
      </c>
      <c r="O67" s="382" t="e">
        <f>IF(ISNUMBER(Regressions!Q77),ROUND(Regressions!Q77, 1), NA())</f>
        <v>#N/A</v>
      </c>
      <c r="P67" s="380" t="e">
        <f>IF(ISNUMBER(Regressions!R77),ROUND(Regressions!R77, 1), NA())</f>
        <v>#N/A</v>
      </c>
      <c r="Q67" s="273" t="e">
        <f>IF(ISNUMBER(Regressions!S77),ROUND(Regressions!S77, 1), NA())</f>
        <v>#N/A</v>
      </c>
      <c r="R67" s="381" t="e">
        <f>IF(ISNUMBER(Regressions!T77),ROUND(Regressions!T77, 1), NA())</f>
        <v>#N/A</v>
      </c>
      <c r="S67" s="271" t="e">
        <f>IF(ISNUMBER(Regressions!U77),ROUND(Regressions!U77, 1), NA())</f>
        <v>#N/A</v>
      </c>
    </row>
    <row xmlns:x14ac="http://schemas.microsoft.com/office/spreadsheetml/2009/9/ac" r="68" x14ac:dyDescent="0.2">
      <c r="A68" s="377" t="str">
        <f>IF(ISBLANK(Regressions!A78), " ", Regressions!A78)</f>
        <v>Ghana</v>
      </c>
      <c r="B68" s="378">
        <f>IF(ISBLANK(Regressions!B78), " ", Regressions!B78)</f>
        <v>2002</v>
      </c>
      <c r="C68" s="383" t="str">
        <f>IF(ISBLANK(Regressions!C78), " ", Regressions!C78)</f>
        <v>Rural</v>
      </c>
      <c r="D68" s="379">
        <f>IF(ISBLANK(Regressions!D78), " ", Regressions!D78)</f>
        <v>4326367.3891193382</v>
      </c>
      <c r="E68" s="269" t="e">
        <f>IF(ISNUMBER(Regressions!E78),ROUND(Regressions!E78, 1), NA())</f>
        <v>#N/A</v>
      </c>
      <c r="F68" s="380" t="e">
        <f>IF(ISNUMBER(Regressions!F78),ROUND(Regressions!F78, 1), NA())</f>
        <v>#N/A</v>
      </c>
      <c r="G68" s="270" t="e">
        <f>IF(ISNUMBER(Regressions!G78),ROUND(Regressions!G78, 1), NA())</f>
        <v>#N/A</v>
      </c>
      <c r="H68" s="381" t="e">
        <f>IF(ISNUMBER(Regressions!H78),ROUND(Regressions!H78, 1), NA())</f>
        <v>#N/A</v>
      </c>
      <c r="I68" s="271" t="e">
        <f>IF(ISNUMBER(Regressions!I78),ROUND(Regressions!I78, 1), NA())</f>
        <v>#N/A</v>
      </c>
      <c r="J68" s="382" t="e">
        <f>IF(ISNUMBER(Regressions!K78),ROUND(Regressions!K78, 1), NA())</f>
        <v>#N/A</v>
      </c>
      <c r="K68" s="380" t="e">
        <f>IF(ISNUMBER(Regressions!L78),ROUND(Regressions!L78, 1), NA())</f>
        <v>#N/A</v>
      </c>
      <c r="L68" s="272" t="e">
        <f>IF(ISNUMBER(Regressions!M78),ROUND(Regressions!M78, 1), NA())</f>
        <v>#N/A</v>
      </c>
      <c r="M68" s="381" t="e">
        <f>IF(ISNUMBER(Regressions!N78),ROUND(Regressions!N78, 1), NA())</f>
        <v>#N/A</v>
      </c>
      <c r="N68" s="271" t="e">
        <f>IF(ISNUMBER(Regressions!O78),ROUND(Regressions!O78, 1), NA())</f>
        <v>#N/A</v>
      </c>
      <c r="O68" s="382" t="e">
        <f>IF(ISNUMBER(Regressions!Q78),ROUND(Regressions!Q78, 1), NA())</f>
        <v>#N/A</v>
      </c>
      <c r="P68" s="380" t="e">
        <f>IF(ISNUMBER(Regressions!R78),ROUND(Regressions!R78, 1), NA())</f>
        <v>#N/A</v>
      </c>
      <c r="Q68" s="273" t="e">
        <f>IF(ISNUMBER(Regressions!S78),ROUND(Regressions!S78, 1), NA())</f>
        <v>#N/A</v>
      </c>
      <c r="R68" s="381" t="e">
        <f>IF(ISNUMBER(Regressions!T78),ROUND(Regressions!T78, 1), NA())</f>
        <v>#N/A</v>
      </c>
      <c r="S68" s="271" t="e">
        <f>IF(ISNUMBER(Regressions!U78),ROUND(Regressions!U78, 1), NA())</f>
        <v>#N/A</v>
      </c>
    </row>
    <row xmlns:x14ac="http://schemas.microsoft.com/office/spreadsheetml/2009/9/ac" r="69" x14ac:dyDescent="0.2">
      <c r="A69" s="377" t="str">
        <f>IF(ISBLANK(Regressions!A79), " ", Regressions!A79)</f>
        <v>Ghana</v>
      </c>
      <c r="B69" s="378">
        <f>IF(ISBLANK(Regressions!B79), " ", Regressions!B79)</f>
        <v>2003</v>
      </c>
      <c r="C69" s="383" t="str">
        <f>IF(ISBLANK(Regressions!C79), " ", Regressions!C79)</f>
        <v>Rural</v>
      </c>
      <c r="D69" s="379">
        <f>IF(ISBLANK(Regressions!D79), " ", Regressions!D79)</f>
        <v>4318712.9022707362</v>
      </c>
      <c r="E69" s="269" t="e">
        <f>IF(ISNUMBER(Regressions!E79),ROUND(Regressions!E79, 1), NA())</f>
        <v>#N/A</v>
      </c>
      <c r="F69" s="380" t="e">
        <f>IF(ISNUMBER(Regressions!F79),ROUND(Regressions!F79, 1), NA())</f>
        <v>#N/A</v>
      </c>
      <c r="G69" s="270" t="e">
        <f>IF(ISNUMBER(Regressions!G79),ROUND(Regressions!G79, 1), NA())</f>
        <v>#N/A</v>
      </c>
      <c r="H69" s="381" t="e">
        <f>IF(ISNUMBER(Regressions!H79),ROUND(Regressions!H79, 1), NA())</f>
        <v>#N/A</v>
      </c>
      <c r="I69" s="271" t="e">
        <f>IF(ISNUMBER(Regressions!I79),ROUND(Regressions!I79, 1), NA())</f>
        <v>#N/A</v>
      </c>
      <c r="J69" s="382" t="e">
        <f>IF(ISNUMBER(Regressions!K79),ROUND(Regressions!K79, 1), NA())</f>
        <v>#N/A</v>
      </c>
      <c r="K69" s="380" t="e">
        <f>IF(ISNUMBER(Regressions!L79),ROUND(Regressions!L79, 1), NA())</f>
        <v>#N/A</v>
      </c>
      <c r="L69" s="272" t="e">
        <f>IF(ISNUMBER(Regressions!M79),ROUND(Regressions!M79, 1), NA())</f>
        <v>#N/A</v>
      </c>
      <c r="M69" s="381" t="e">
        <f>IF(ISNUMBER(Regressions!N79),ROUND(Regressions!N79, 1), NA())</f>
        <v>#N/A</v>
      </c>
      <c r="N69" s="271" t="e">
        <f>IF(ISNUMBER(Regressions!O79),ROUND(Regressions!O79, 1), NA())</f>
        <v>#N/A</v>
      </c>
      <c r="O69" s="382" t="e">
        <f>IF(ISNUMBER(Regressions!Q79),ROUND(Regressions!Q79, 1), NA())</f>
        <v>#N/A</v>
      </c>
      <c r="P69" s="380" t="e">
        <f>IF(ISNUMBER(Regressions!R79),ROUND(Regressions!R79, 1), NA())</f>
        <v>#N/A</v>
      </c>
      <c r="Q69" s="273" t="e">
        <f>IF(ISNUMBER(Regressions!S79),ROUND(Regressions!S79, 1), NA())</f>
        <v>#N/A</v>
      </c>
      <c r="R69" s="381" t="e">
        <f>IF(ISNUMBER(Regressions!T79),ROUND(Regressions!T79, 1), NA())</f>
        <v>#N/A</v>
      </c>
      <c r="S69" s="271" t="e">
        <f>IF(ISNUMBER(Regressions!U79),ROUND(Regressions!U79, 1), NA())</f>
        <v>#N/A</v>
      </c>
    </row>
    <row xmlns:x14ac="http://schemas.microsoft.com/office/spreadsheetml/2009/9/ac" r="70" x14ac:dyDescent="0.2">
      <c r="A70" s="377" t="str">
        <f>IF(ISBLANK(Regressions!A80), " ", Regressions!A80)</f>
        <v>Ghana</v>
      </c>
      <c r="B70" s="378">
        <f>IF(ISBLANK(Regressions!B80), " ", Regressions!B80)</f>
        <v>2004</v>
      </c>
      <c r="C70" s="383" t="str">
        <f>IF(ISBLANK(Regressions!C80), " ", Regressions!C80)</f>
        <v>Rural</v>
      </c>
      <c r="D70" s="379">
        <f>IF(ISBLANK(Regressions!D80), " ", Regressions!D80)</f>
        <v>4324715.1124477396</v>
      </c>
      <c r="E70" s="269" t="e">
        <f>IF(ISNUMBER(Regressions!E80),ROUND(Regressions!E80, 1), NA())</f>
        <v>#N/A</v>
      </c>
      <c r="F70" s="380" t="e">
        <f>IF(ISNUMBER(Regressions!F80),ROUND(Regressions!F80, 1), NA())</f>
        <v>#N/A</v>
      </c>
      <c r="G70" s="270" t="e">
        <f>IF(ISNUMBER(Regressions!G80),ROUND(Regressions!G80, 1), NA())</f>
        <v>#N/A</v>
      </c>
      <c r="H70" s="381" t="e">
        <f>IF(ISNUMBER(Regressions!H80),ROUND(Regressions!H80, 1), NA())</f>
        <v>#N/A</v>
      </c>
      <c r="I70" s="271" t="e">
        <f>IF(ISNUMBER(Regressions!I80),ROUND(Regressions!I80, 1), NA())</f>
        <v>#N/A</v>
      </c>
      <c r="J70" s="382" t="e">
        <f>IF(ISNUMBER(Regressions!K80),ROUND(Regressions!K80, 1), NA())</f>
        <v>#N/A</v>
      </c>
      <c r="K70" s="380" t="e">
        <f>IF(ISNUMBER(Regressions!L80),ROUND(Regressions!L80, 1), NA())</f>
        <v>#N/A</v>
      </c>
      <c r="L70" s="272" t="e">
        <f>IF(ISNUMBER(Regressions!M80),ROUND(Regressions!M80, 1), NA())</f>
        <v>#N/A</v>
      </c>
      <c r="M70" s="381" t="e">
        <f>IF(ISNUMBER(Regressions!N80),ROUND(Regressions!N80, 1), NA())</f>
        <v>#N/A</v>
      </c>
      <c r="N70" s="271" t="e">
        <f>IF(ISNUMBER(Regressions!O80),ROUND(Regressions!O80, 1), NA())</f>
        <v>#N/A</v>
      </c>
      <c r="O70" s="382" t="e">
        <f>IF(ISNUMBER(Regressions!Q80),ROUND(Regressions!Q80, 1), NA())</f>
        <v>#N/A</v>
      </c>
      <c r="P70" s="380" t="e">
        <f>IF(ISNUMBER(Regressions!R80),ROUND(Regressions!R80, 1), NA())</f>
        <v>#N/A</v>
      </c>
      <c r="Q70" s="273" t="e">
        <f>IF(ISNUMBER(Regressions!S80),ROUND(Regressions!S80, 1), NA())</f>
        <v>#N/A</v>
      </c>
      <c r="R70" s="381" t="e">
        <f>IF(ISNUMBER(Regressions!T80),ROUND(Regressions!T80, 1), NA())</f>
        <v>#N/A</v>
      </c>
      <c r="S70" s="271" t="e">
        <f>IF(ISNUMBER(Regressions!U80),ROUND(Regressions!U80, 1), NA())</f>
        <v>#N/A</v>
      </c>
    </row>
    <row xmlns:x14ac="http://schemas.microsoft.com/office/spreadsheetml/2009/9/ac" r="71" x14ac:dyDescent="0.2">
      <c r="A71" s="377" t="str">
        <f>IF(ISBLANK(Regressions!A81), " ", Regressions!A81)</f>
        <v>Ghana</v>
      </c>
      <c r="B71" s="378">
        <f>IF(ISBLANK(Regressions!B81), " ", Regressions!B81)</f>
        <v>2005</v>
      </c>
      <c r="C71" s="383" t="str">
        <f>IF(ISBLANK(Regressions!C81), " ", Regressions!C81)</f>
        <v>Rural</v>
      </c>
      <c r="D71" s="379">
        <f>IF(ISBLANK(Regressions!D81), " ", Regressions!D81)</f>
        <v>4338588.2563621523</v>
      </c>
      <c r="E71" s="269" t="e">
        <f>IF(ISNUMBER(Regressions!E81),ROUND(Regressions!E81, 1), NA())</f>
        <v>#N/A</v>
      </c>
      <c r="F71" s="380" t="e">
        <f>IF(ISNUMBER(Regressions!F81),ROUND(Regressions!F81, 1), NA())</f>
        <v>#N/A</v>
      </c>
      <c r="G71" s="270" t="e">
        <f>IF(ISNUMBER(Regressions!G81),ROUND(Regressions!G81, 1), NA())</f>
        <v>#N/A</v>
      </c>
      <c r="H71" s="381" t="e">
        <f>IF(ISNUMBER(Regressions!H81),ROUND(Regressions!H81, 1), NA())</f>
        <v>#N/A</v>
      </c>
      <c r="I71" s="271" t="e">
        <f>IF(ISNUMBER(Regressions!I81),ROUND(Regressions!I81, 1), NA())</f>
        <v>#N/A</v>
      </c>
      <c r="J71" s="382" t="e">
        <f>IF(ISNUMBER(Regressions!K81),ROUND(Regressions!K81, 1), NA())</f>
        <v>#N/A</v>
      </c>
      <c r="K71" s="380" t="e">
        <f>IF(ISNUMBER(Regressions!L81),ROUND(Regressions!L81, 1), NA())</f>
        <v>#N/A</v>
      </c>
      <c r="L71" s="272" t="e">
        <f>IF(ISNUMBER(Regressions!M81),ROUND(Regressions!M81, 1), NA())</f>
        <v>#N/A</v>
      </c>
      <c r="M71" s="381" t="e">
        <f>IF(ISNUMBER(Regressions!N81),ROUND(Regressions!N81, 1), NA())</f>
        <v>#N/A</v>
      </c>
      <c r="N71" s="271" t="e">
        <f>IF(ISNUMBER(Regressions!O81),ROUND(Regressions!O81, 1), NA())</f>
        <v>#N/A</v>
      </c>
      <c r="O71" s="382" t="e">
        <f>IF(ISNUMBER(Regressions!Q81),ROUND(Regressions!Q81, 1), NA())</f>
        <v>#N/A</v>
      </c>
      <c r="P71" s="380" t="e">
        <f>IF(ISNUMBER(Regressions!R81),ROUND(Regressions!R81, 1), NA())</f>
        <v>#N/A</v>
      </c>
      <c r="Q71" s="273" t="e">
        <f>IF(ISNUMBER(Regressions!S81),ROUND(Regressions!S81, 1), NA())</f>
        <v>#N/A</v>
      </c>
      <c r="R71" s="381" t="e">
        <f>IF(ISNUMBER(Regressions!T81),ROUND(Regressions!T81, 1), NA())</f>
        <v>#N/A</v>
      </c>
      <c r="S71" s="271" t="e">
        <f>IF(ISNUMBER(Regressions!U81),ROUND(Regressions!U81, 1), NA())</f>
        <v>#N/A</v>
      </c>
    </row>
    <row xmlns:x14ac="http://schemas.microsoft.com/office/spreadsheetml/2009/9/ac" r="72" x14ac:dyDescent="0.2">
      <c r="A72" s="377" t="str">
        <f>IF(ISBLANK(Regressions!A82), " ", Regressions!A82)</f>
        <v>Ghana</v>
      </c>
      <c r="B72" s="378">
        <f>IF(ISBLANK(Regressions!B82), " ", Regressions!B82)</f>
        <v>2006</v>
      </c>
      <c r="C72" s="383" t="str">
        <f>IF(ISBLANK(Regressions!C82), " ", Regressions!C82)</f>
        <v>Rural</v>
      </c>
      <c r="D72" s="379">
        <f>IF(ISBLANK(Regressions!D82), " ", Regressions!D82)</f>
        <v>4353022.1986392979</v>
      </c>
      <c r="E72" s="269" t="e">
        <f>IF(ISNUMBER(Regressions!E82),ROUND(Regressions!E82, 1), NA())</f>
        <v>#N/A</v>
      </c>
      <c r="F72" s="380" t="e">
        <f>IF(ISNUMBER(Regressions!F82),ROUND(Regressions!F82, 1), NA())</f>
        <v>#N/A</v>
      </c>
      <c r="G72" s="270" t="e">
        <f>IF(ISNUMBER(Regressions!G82),ROUND(Regressions!G82, 1), NA())</f>
        <v>#N/A</v>
      </c>
      <c r="H72" s="381" t="e">
        <f>IF(ISNUMBER(Regressions!H82),ROUND(Regressions!H82, 1), NA())</f>
        <v>#N/A</v>
      </c>
      <c r="I72" s="271" t="e">
        <f>IF(ISNUMBER(Regressions!I82),ROUND(Regressions!I82, 1), NA())</f>
        <v>#N/A</v>
      </c>
      <c r="J72" s="382" t="e">
        <f>IF(ISNUMBER(Regressions!K82),ROUND(Regressions!K82, 1), NA())</f>
        <v>#N/A</v>
      </c>
      <c r="K72" s="380" t="e">
        <f>IF(ISNUMBER(Regressions!L82),ROUND(Regressions!L82, 1), NA())</f>
        <v>#N/A</v>
      </c>
      <c r="L72" s="272" t="e">
        <f>IF(ISNUMBER(Regressions!M82),ROUND(Regressions!M82, 1), NA())</f>
        <v>#N/A</v>
      </c>
      <c r="M72" s="381" t="e">
        <f>IF(ISNUMBER(Regressions!N82),ROUND(Regressions!N82, 1), NA())</f>
        <v>#N/A</v>
      </c>
      <c r="N72" s="271" t="e">
        <f>IF(ISNUMBER(Regressions!O82),ROUND(Regressions!O82, 1), NA())</f>
        <v>#N/A</v>
      </c>
      <c r="O72" s="382" t="e">
        <f>IF(ISNUMBER(Regressions!Q82),ROUND(Regressions!Q82, 1), NA())</f>
        <v>#N/A</v>
      </c>
      <c r="P72" s="380" t="e">
        <f>IF(ISNUMBER(Regressions!R82),ROUND(Regressions!R82, 1), NA())</f>
        <v>#N/A</v>
      </c>
      <c r="Q72" s="273" t="e">
        <f>IF(ISNUMBER(Regressions!S82),ROUND(Regressions!S82, 1), NA())</f>
        <v>#N/A</v>
      </c>
      <c r="R72" s="381" t="e">
        <f>IF(ISNUMBER(Regressions!T82),ROUND(Regressions!T82, 1), NA())</f>
        <v>#N/A</v>
      </c>
      <c r="S72" s="271" t="e">
        <f>IF(ISNUMBER(Regressions!U82),ROUND(Regressions!U82, 1), NA())</f>
        <v>#N/A</v>
      </c>
    </row>
    <row xmlns:x14ac="http://schemas.microsoft.com/office/spreadsheetml/2009/9/ac" r="73" x14ac:dyDescent="0.2">
      <c r="A73" s="377" t="str">
        <f>IF(ISBLANK(Regressions!A83), " ", Regressions!A83)</f>
        <v>Ghana</v>
      </c>
      <c r="B73" s="378">
        <f>IF(ISBLANK(Regressions!B83), " ", Regressions!B83)</f>
        <v>2007</v>
      </c>
      <c r="C73" s="383" t="str">
        <f>IF(ISBLANK(Regressions!C83), " ", Regressions!C83)</f>
        <v>Rural</v>
      </c>
      <c r="D73" s="379">
        <f>IF(ISBLANK(Regressions!D83), " ", Regressions!D83)</f>
        <v>4369669.0321009066</v>
      </c>
      <c r="E73" s="269" t="e">
        <f>IF(ISNUMBER(Regressions!E83),ROUND(Regressions!E83, 1), NA())</f>
        <v>#N/A</v>
      </c>
      <c r="F73" s="380" t="e">
        <f>IF(ISNUMBER(Regressions!F83),ROUND(Regressions!F83, 1), NA())</f>
        <v>#N/A</v>
      </c>
      <c r="G73" s="270" t="e">
        <f>IF(ISNUMBER(Regressions!G83),ROUND(Regressions!G83, 1), NA())</f>
        <v>#N/A</v>
      </c>
      <c r="H73" s="381" t="e">
        <f>IF(ISNUMBER(Regressions!H83),ROUND(Regressions!H83, 1), NA())</f>
        <v>#N/A</v>
      </c>
      <c r="I73" s="271" t="e">
        <f>IF(ISNUMBER(Regressions!I83),ROUND(Regressions!I83, 1), NA())</f>
        <v>#N/A</v>
      </c>
      <c r="J73" s="382" t="e">
        <f>IF(ISNUMBER(Regressions!K83),ROUND(Regressions!K83, 1), NA())</f>
        <v>#N/A</v>
      </c>
      <c r="K73" s="380" t="e">
        <f>IF(ISNUMBER(Regressions!L83),ROUND(Regressions!L83, 1), NA())</f>
        <v>#N/A</v>
      </c>
      <c r="L73" s="272" t="e">
        <f>IF(ISNUMBER(Regressions!M83),ROUND(Regressions!M83, 1), NA())</f>
        <v>#N/A</v>
      </c>
      <c r="M73" s="381" t="e">
        <f>IF(ISNUMBER(Regressions!N83),ROUND(Regressions!N83, 1), NA())</f>
        <v>#N/A</v>
      </c>
      <c r="N73" s="271" t="e">
        <f>IF(ISNUMBER(Regressions!O83),ROUND(Regressions!O83, 1), NA())</f>
        <v>#N/A</v>
      </c>
      <c r="O73" s="382" t="e">
        <f>IF(ISNUMBER(Regressions!Q83),ROUND(Regressions!Q83, 1), NA())</f>
        <v>#N/A</v>
      </c>
      <c r="P73" s="380" t="e">
        <f>IF(ISNUMBER(Regressions!R83),ROUND(Regressions!R83, 1), NA())</f>
        <v>#N/A</v>
      </c>
      <c r="Q73" s="273" t="e">
        <f>IF(ISNUMBER(Regressions!S83),ROUND(Regressions!S83, 1), NA())</f>
        <v>#N/A</v>
      </c>
      <c r="R73" s="381" t="e">
        <f>IF(ISNUMBER(Regressions!T83),ROUND(Regressions!T83, 1), NA())</f>
        <v>#N/A</v>
      </c>
      <c r="S73" s="271" t="e">
        <f>IF(ISNUMBER(Regressions!U83),ROUND(Regressions!U83, 1), NA())</f>
        <v>#N/A</v>
      </c>
    </row>
    <row xmlns:x14ac="http://schemas.microsoft.com/office/spreadsheetml/2009/9/ac" r="74" x14ac:dyDescent="0.2">
      <c r="A74" s="377" t="str">
        <f>IF(ISBLANK(Regressions!A84), " ", Regressions!A84)</f>
        <v>Ghana</v>
      </c>
      <c r="B74" s="378">
        <f>IF(ISBLANK(Regressions!B84), " ", Regressions!B84)</f>
        <v>2008</v>
      </c>
      <c r="C74" s="383" t="str">
        <f>IF(ISBLANK(Regressions!C84), " ", Regressions!C84)</f>
        <v>Rural</v>
      </c>
      <c r="D74" s="379">
        <f>IF(ISBLANK(Regressions!D84), " ", Regressions!D84)</f>
        <v>4388616.6741262432</v>
      </c>
      <c r="E74" s="269" t="e">
        <f>IF(ISNUMBER(Regressions!E84),ROUND(Regressions!E84, 1), NA())</f>
        <v>#N/A</v>
      </c>
      <c r="F74" s="380" t="e">
        <f>IF(ISNUMBER(Regressions!F84),ROUND(Regressions!F84, 1), NA())</f>
        <v>#N/A</v>
      </c>
      <c r="G74" s="270" t="e">
        <f>IF(ISNUMBER(Regressions!G84),ROUND(Regressions!G84, 1), NA())</f>
        <v>#N/A</v>
      </c>
      <c r="H74" s="381" t="e">
        <f>IF(ISNUMBER(Regressions!H84),ROUND(Regressions!H84, 1), NA())</f>
        <v>#N/A</v>
      </c>
      <c r="I74" s="271" t="e">
        <f>IF(ISNUMBER(Regressions!I84),ROUND(Regressions!I84, 1), NA())</f>
        <v>#N/A</v>
      </c>
      <c r="J74" s="382" t="e">
        <f>IF(ISNUMBER(Regressions!K84),ROUND(Regressions!K84, 1), NA())</f>
        <v>#N/A</v>
      </c>
      <c r="K74" s="380" t="e">
        <f>IF(ISNUMBER(Regressions!L84),ROUND(Regressions!L84, 1), NA())</f>
        <v>#N/A</v>
      </c>
      <c r="L74" s="272" t="e">
        <f>IF(ISNUMBER(Regressions!M84),ROUND(Regressions!M84, 1), NA())</f>
        <v>#N/A</v>
      </c>
      <c r="M74" s="381" t="e">
        <f>IF(ISNUMBER(Regressions!N84),ROUND(Regressions!N84, 1), NA())</f>
        <v>#N/A</v>
      </c>
      <c r="N74" s="271" t="e">
        <f>IF(ISNUMBER(Regressions!O84),ROUND(Regressions!O84, 1), NA())</f>
        <v>#N/A</v>
      </c>
      <c r="O74" s="382" t="e">
        <f>IF(ISNUMBER(Regressions!Q84),ROUND(Regressions!Q84, 1), NA())</f>
        <v>#N/A</v>
      </c>
      <c r="P74" s="380" t="e">
        <f>IF(ISNUMBER(Regressions!R84),ROUND(Regressions!R84, 1), NA())</f>
        <v>#N/A</v>
      </c>
      <c r="Q74" s="273" t="e">
        <f>IF(ISNUMBER(Regressions!S84),ROUND(Regressions!S84, 1), NA())</f>
        <v>#N/A</v>
      </c>
      <c r="R74" s="381" t="e">
        <f>IF(ISNUMBER(Regressions!T84),ROUND(Regressions!T84, 1), NA())</f>
        <v>#N/A</v>
      </c>
      <c r="S74" s="271" t="e">
        <f>IF(ISNUMBER(Regressions!U84),ROUND(Regressions!U84, 1), NA())</f>
        <v>#N/A</v>
      </c>
    </row>
    <row xmlns:x14ac="http://schemas.microsoft.com/office/spreadsheetml/2009/9/ac" r="75" x14ac:dyDescent="0.2">
      <c r="A75" s="377" t="str">
        <f>IF(ISBLANK(Regressions!A85), " ", Regressions!A85)</f>
        <v>Ghana</v>
      </c>
      <c r="B75" s="378">
        <f>IF(ISBLANK(Regressions!B85), " ", Regressions!B85)</f>
        <v>2009</v>
      </c>
      <c r="C75" s="383" t="str">
        <f>IF(ISBLANK(Regressions!C85), " ", Regressions!C85)</f>
        <v>Rural</v>
      </c>
      <c r="D75" s="379">
        <f>IF(ISBLANK(Regressions!D85), " ", Regressions!D85)</f>
        <v>4409142.7918222044</v>
      </c>
      <c r="E75" s="269" t="e">
        <f>IF(ISNUMBER(Regressions!E85),ROUND(Regressions!E85, 1), NA())</f>
        <v>#N/A</v>
      </c>
      <c r="F75" s="380" t="e">
        <f>IF(ISNUMBER(Regressions!F85),ROUND(Regressions!F85, 1), NA())</f>
        <v>#N/A</v>
      </c>
      <c r="G75" s="270" t="e">
        <f>IF(ISNUMBER(Regressions!G85),ROUND(Regressions!G85, 1), NA())</f>
        <v>#N/A</v>
      </c>
      <c r="H75" s="381" t="e">
        <f>IF(ISNUMBER(Regressions!H85),ROUND(Regressions!H85, 1), NA())</f>
        <v>#N/A</v>
      </c>
      <c r="I75" s="271" t="e">
        <f>IF(ISNUMBER(Regressions!I85),ROUND(Regressions!I85, 1), NA())</f>
        <v>#N/A</v>
      </c>
      <c r="J75" s="382" t="e">
        <f>IF(ISNUMBER(Regressions!K85),ROUND(Regressions!K85, 1), NA())</f>
        <v>#N/A</v>
      </c>
      <c r="K75" s="380" t="e">
        <f>IF(ISNUMBER(Regressions!L85),ROUND(Regressions!L85, 1), NA())</f>
        <v>#N/A</v>
      </c>
      <c r="L75" s="272" t="e">
        <f>IF(ISNUMBER(Regressions!M85),ROUND(Regressions!M85, 1), NA())</f>
        <v>#N/A</v>
      </c>
      <c r="M75" s="381" t="e">
        <f>IF(ISNUMBER(Regressions!N85),ROUND(Regressions!N85, 1), NA())</f>
        <v>#N/A</v>
      </c>
      <c r="N75" s="271" t="e">
        <f>IF(ISNUMBER(Regressions!O85),ROUND(Regressions!O85, 1), NA())</f>
        <v>#N/A</v>
      </c>
      <c r="O75" s="382" t="e">
        <f>IF(ISNUMBER(Regressions!Q85),ROUND(Regressions!Q85, 1), NA())</f>
        <v>#N/A</v>
      </c>
      <c r="P75" s="380" t="e">
        <f>IF(ISNUMBER(Regressions!R85),ROUND(Regressions!R85, 1), NA())</f>
        <v>#N/A</v>
      </c>
      <c r="Q75" s="273" t="e">
        <f>IF(ISNUMBER(Regressions!S85),ROUND(Regressions!S85, 1), NA())</f>
        <v>#N/A</v>
      </c>
      <c r="R75" s="381" t="e">
        <f>IF(ISNUMBER(Regressions!T85),ROUND(Regressions!T85, 1), NA())</f>
        <v>#N/A</v>
      </c>
      <c r="S75" s="271" t="e">
        <f>IF(ISNUMBER(Regressions!U85),ROUND(Regressions!U85, 1), NA())</f>
        <v>#N/A</v>
      </c>
    </row>
    <row xmlns:x14ac="http://schemas.microsoft.com/office/spreadsheetml/2009/9/ac" r="76" x14ac:dyDescent="0.2">
      <c r="A76" s="377" t="str">
        <f>IF(ISBLANK(Regressions!A86), " ", Regressions!A86)</f>
        <v>Ghana</v>
      </c>
      <c r="B76" s="378">
        <f>IF(ISBLANK(Regressions!B86), " ", Regressions!B86)</f>
        <v>2010</v>
      </c>
      <c r="C76" s="383" t="str">
        <f>IF(ISBLANK(Regressions!C86), " ", Regressions!C86)</f>
        <v>Rural</v>
      </c>
      <c r="D76" s="379">
        <f>IF(ISBLANK(Regressions!D86), " ", Regressions!D86)</f>
        <v>4437365.6702711489</v>
      </c>
      <c r="E76" s="269" t="e">
        <f>IF(ISNUMBER(Regressions!E86),ROUND(Regressions!E86, 1), NA())</f>
        <v>#N/A</v>
      </c>
      <c r="F76" s="380" t="e">
        <f>IF(ISNUMBER(Regressions!F86),ROUND(Regressions!F86, 1), NA())</f>
        <v>#N/A</v>
      </c>
      <c r="G76" s="270" t="e">
        <f>IF(ISNUMBER(Regressions!G86),ROUND(Regressions!G86, 1), NA())</f>
        <v>#N/A</v>
      </c>
      <c r="H76" s="381" t="e">
        <f>IF(ISNUMBER(Regressions!H86),ROUND(Regressions!H86, 1), NA())</f>
        <v>#N/A</v>
      </c>
      <c r="I76" s="271" t="e">
        <f>IF(ISNUMBER(Regressions!I86),ROUND(Regressions!I86, 1), NA())</f>
        <v>#N/A</v>
      </c>
      <c r="J76" s="382" t="e">
        <f>IF(ISNUMBER(Regressions!K86),ROUND(Regressions!K86, 1), NA())</f>
        <v>#N/A</v>
      </c>
      <c r="K76" s="380" t="e">
        <f>IF(ISNUMBER(Regressions!L86),ROUND(Regressions!L86, 1), NA())</f>
        <v>#N/A</v>
      </c>
      <c r="L76" s="272" t="e">
        <f>IF(ISNUMBER(Regressions!M86),ROUND(Regressions!M86, 1), NA())</f>
        <v>#N/A</v>
      </c>
      <c r="M76" s="381" t="e">
        <f>IF(ISNUMBER(Regressions!N86),ROUND(Regressions!N86, 1), NA())</f>
        <v>#N/A</v>
      </c>
      <c r="N76" s="271" t="e">
        <f>IF(ISNUMBER(Regressions!O86),ROUND(Regressions!O86, 1), NA())</f>
        <v>#N/A</v>
      </c>
      <c r="O76" s="382" t="e">
        <f>IF(ISNUMBER(Regressions!Q86),ROUND(Regressions!Q86, 1), NA())</f>
        <v>#N/A</v>
      </c>
      <c r="P76" s="380" t="e">
        <f>IF(ISNUMBER(Regressions!R86),ROUND(Regressions!R86, 1), NA())</f>
        <v>#N/A</v>
      </c>
      <c r="Q76" s="273" t="e">
        <f>IF(ISNUMBER(Regressions!S86),ROUND(Regressions!S86, 1), NA())</f>
        <v>#N/A</v>
      </c>
      <c r="R76" s="381" t="e">
        <f>IF(ISNUMBER(Regressions!T86),ROUND(Regressions!T86, 1), NA())</f>
        <v>#N/A</v>
      </c>
      <c r="S76" s="271" t="e">
        <f>IF(ISNUMBER(Regressions!U86),ROUND(Regressions!U86, 1), NA())</f>
        <v>#N/A</v>
      </c>
    </row>
    <row xmlns:x14ac="http://schemas.microsoft.com/office/spreadsheetml/2009/9/ac" r="77" x14ac:dyDescent="0.2">
      <c r="A77" s="377" t="str">
        <f>IF(ISBLANK(Regressions!A87), " ", Regressions!A87)</f>
        <v>Ghana</v>
      </c>
      <c r="B77" s="378">
        <f>IF(ISBLANK(Regressions!B87), " ", Regressions!B87)</f>
        <v>2011</v>
      </c>
      <c r="C77" s="383" t="str">
        <f>IF(ISBLANK(Regressions!C87), " ", Regressions!C87)</f>
        <v>Rural</v>
      </c>
      <c r="D77" s="379">
        <f>IF(ISBLANK(Regressions!D87), " ", Regressions!D87)</f>
        <v>4460814.5854552463</v>
      </c>
      <c r="E77" s="269" t="e">
        <f>IF(ISNUMBER(Regressions!E87),ROUND(Regressions!E87, 1), NA())</f>
        <v>#N/A</v>
      </c>
      <c r="F77" s="380" t="e">
        <f>IF(ISNUMBER(Regressions!F87),ROUND(Regressions!F87, 1), NA())</f>
        <v>#N/A</v>
      </c>
      <c r="G77" s="270" t="e">
        <f>IF(ISNUMBER(Regressions!G87),ROUND(Regressions!G87, 1), NA())</f>
        <v>#N/A</v>
      </c>
      <c r="H77" s="381" t="e">
        <f>IF(ISNUMBER(Regressions!H87),ROUND(Regressions!H87, 1), NA())</f>
        <v>#N/A</v>
      </c>
      <c r="I77" s="271" t="e">
        <f>IF(ISNUMBER(Regressions!I87),ROUND(Regressions!I87, 1), NA())</f>
        <v>#N/A</v>
      </c>
      <c r="J77" s="382" t="e">
        <f>IF(ISNUMBER(Regressions!K87),ROUND(Regressions!K87, 1), NA())</f>
        <v>#N/A</v>
      </c>
      <c r="K77" s="380" t="e">
        <f>IF(ISNUMBER(Regressions!L87),ROUND(Regressions!L87, 1), NA())</f>
        <v>#N/A</v>
      </c>
      <c r="L77" s="272" t="e">
        <f>IF(ISNUMBER(Regressions!M87),ROUND(Regressions!M87, 1), NA())</f>
        <v>#N/A</v>
      </c>
      <c r="M77" s="381" t="e">
        <f>IF(ISNUMBER(Regressions!N87),ROUND(Regressions!N87, 1), NA())</f>
        <v>#N/A</v>
      </c>
      <c r="N77" s="271" t="e">
        <f>IF(ISNUMBER(Regressions!O87),ROUND(Regressions!O87, 1), NA())</f>
        <v>#N/A</v>
      </c>
      <c r="O77" s="382" t="e">
        <f>IF(ISNUMBER(Regressions!Q87),ROUND(Regressions!Q87, 1), NA())</f>
        <v>#N/A</v>
      </c>
      <c r="P77" s="380" t="e">
        <f>IF(ISNUMBER(Regressions!R87),ROUND(Regressions!R87, 1), NA())</f>
        <v>#N/A</v>
      </c>
      <c r="Q77" s="273" t="e">
        <f>IF(ISNUMBER(Regressions!S87),ROUND(Regressions!S87, 1), NA())</f>
        <v>#N/A</v>
      </c>
      <c r="R77" s="381" t="e">
        <f>IF(ISNUMBER(Regressions!T87),ROUND(Regressions!T87, 1), NA())</f>
        <v>#N/A</v>
      </c>
      <c r="S77" s="271" t="e">
        <f>IF(ISNUMBER(Regressions!U87),ROUND(Regressions!U87, 1), NA())</f>
        <v>#N/A</v>
      </c>
    </row>
    <row xmlns:x14ac="http://schemas.microsoft.com/office/spreadsheetml/2009/9/ac" r="78" x14ac:dyDescent="0.2">
      <c r="A78" s="377" t="str">
        <f>IF(ISBLANK(Regressions!A88), " ", Regressions!A88)</f>
        <v>Ghana</v>
      </c>
      <c r="B78" s="378">
        <f>IF(ISBLANK(Regressions!B88), " ", Regressions!B88)</f>
        <v>2012</v>
      </c>
      <c r="C78" s="383" t="str">
        <f>IF(ISBLANK(Regressions!C88), " ", Regressions!C88)</f>
        <v>Rural</v>
      </c>
      <c r="D78" s="379">
        <f>IF(ISBLANK(Regressions!D88), " ", Regressions!D88)</f>
        <v>4485393.8188590994</v>
      </c>
      <c r="E78" s="269" t="e">
        <f>IF(ISNUMBER(Regressions!E88),ROUND(Regressions!E88, 1), NA())</f>
        <v>#N/A</v>
      </c>
      <c r="F78" s="380" t="e">
        <f>IF(ISNUMBER(Regressions!F88),ROUND(Regressions!F88, 1), NA())</f>
        <v>#N/A</v>
      </c>
      <c r="G78" s="270" t="e">
        <f>IF(ISNUMBER(Regressions!G88),ROUND(Regressions!G88, 1), NA())</f>
        <v>#N/A</v>
      </c>
      <c r="H78" s="381" t="e">
        <f>IF(ISNUMBER(Regressions!H88),ROUND(Regressions!H88, 1), NA())</f>
        <v>#N/A</v>
      </c>
      <c r="I78" s="271" t="e">
        <f>IF(ISNUMBER(Regressions!I88),ROUND(Regressions!I88, 1), NA())</f>
        <v>#N/A</v>
      </c>
      <c r="J78" s="382" t="e">
        <f>IF(ISNUMBER(Regressions!K88),ROUND(Regressions!K88, 1), NA())</f>
        <v>#N/A</v>
      </c>
      <c r="K78" s="380" t="e">
        <f>IF(ISNUMBER(Regressions!L88),ROUND(Regressions!L88, 1), NA())</f>
        <v>#N/A</v>
      </c>
      <c r="L78" s="272" t="e">
        <f>IF(ISNUMBER(Regressions!M88),ROUND(Regressions!M88, 1), NA())</f>
        <v>#N/A</v>
      </c>
      <c r="M78" s="381" t="e">
        <f>IF(ISNUMBER(Regressions!N88),ROUND(Regressions!N88, 1), NA())</f>
        <v>#N/A</v>
      </c>
      <c r="N78" s="271" t="e">
        <f>IF(ISNUMBER(Regressions!O88),ROUND(Regressions!O88, 1), NA())</f>
        <v>#N/A</v>
      </c>
      <c r="O78" s="382" t="e">
        <f>IF(ISNUMBER(Regressions!Q88),ROUND(Regressions!Q88, 1), NA())</f>
        <v>#N/A</v>
      </c>
      <c r="P78" s="380" t="e">
        <f>IF(ISNUMBER(Regressions!R88),ROUND(Regressions!R88, 1), NA())</f>
        <v>#N/A</v>
      </c>
      <c r="Q78" s="273" t="e">
        <f>IF(ISNUMBER(Regressions!S88),ROUND(Regressions!S88, 1), NA())</f>
        <v>#N/A</v>
      </c>
      <c r="R78" s="381" t="e">
        <f>IF(ISNUMBER(Regressions!T88),ROUND(Regressions!T88, 1), NA())</f>
        <v>#N/A</v>
      </c>
      <c r="S78" s="271" t="e">
        <f>IF(ISNUMBER(Regressions!U88),ROUND(Regressions!U88, 1), NA())</f>
        <v>#N/A</v>
      </c>
    </row>
    <row xmlns:x14ac="http://schemas.microsoft.com/office/spreadsheetml/2009/9/ac" r="79" x14ac:dyDescent="0.2">
      <c r="A79" s="377" t="str">
        <f>IF(ISBLANK(Regressions!A89), " ", Regressions!A89)</f>
        <v>Ghana</v>
      </c>
      <c r="B79" s="378">
        <f>IF(ISBLANK(Regressions!B89), " ", Regressions!B89)</f>
        <v>2013</v>
      </c>
      <c r="C79" s="383" t="str">
        <f>IF(ISBLANK(Regressions!C89), " ", Regressions!C89)</f>
        <v>Rural</v>
      </c>
      <c r="D79" s="379">
        <f>IF(ISBLANK(Regressions!D89), " ", Regressions!D89)</f>
        <v>4261765.5154718021</v>
      </c>
      <c r="E79" s="269">
        <f>IF(ISNUMBER(Regressions!E89),ROUND(Regressions!E89, 1), NA())</f>
        <v>95.7</v>
      </c>
      <c r="F79" s="380">
        <f>IF(ISNUMBER(Regressions!F89),ROUND(Regressions!F89, 1), NA())</f>
        <v>83.5</v>
      </c>
      <c r="G79" s="270" t="e">
        <f>IF(ISNUMBER(Regressions!G89),ROUND(Regressions!G89, 1), NA())</f>
        <v>#N/A</v>
      </c>
      <c r="H79" s="381" t="e">
        <f>IF(ISNUMBER(Regressions!H89),ROUND(Regressions!H89, 1), NA())</f>
        <v>#N/A</v>
      </c>
      <c r="I79" s="271">
        <f>IF(ISNUMBER(Regressions!I89),ROUND(Regressions!I89, 1), NA())</f>
        <v>16.5</v>
      </c>
      <c r="J79" s="382">
        <f>IF(ISNUMBER(Regressions!K89),ROUND(Regressions!K89, 1), NA())</f>
        <v>77.7</v>
      </c>
      <c r="K79" s="380">
        <f>IF(ISNUMBER(Regressions!L89),ROUND(Regressions!L89, 1), NA())</f>
        <v>74.099999999999994</v>
      </c>
      <c r="L79" s="272" t="e">
        <f>IF(ISNUMBER(Regressions!M89),ROUND(Regressions!M89, 1), NA())</f>
        <v>#N/A</v>
      </c>
      <c r="M79" s="381" t="e">
        <f>IF(ISNUMBER(Regressions!N89),ROUND(Regressions!N89, 1), NA())</f>
        <v>#N/A</v>
      </c>
      <c r="N79" s="271">
        <f>IF(ISNUMBER(Regressions!O89),ROUND(Regressions!O89, 1), NA())</f>
        <v>25.9</v>
      </c>
      <c r="O79" s="382" t="e">
        <f>IF(ISNUMBER(Regressions!Q89),ROUND(Regressions!Q89, 1), NA())</f>
        <v>#N/A</v>
      </c>
      <c r="P79" s="380" t="e">
        <f>IF(ISNUMBER(Regressions!R89),ROUND(Regressions!R89, 1), NA())</f>
        <v>#N/A</v>
      </c>
      <c r="Q79" s="273" t="e">
        <f>IF(ISNUMBER(Regressions!S89),ROUND(Regressions!S89, 1), NA())</f>
        <v>#N/A</v>
      </c>
      <c r="R79" s="381" t="e">
        <f>IF(ISNUMBER(Regressions!T89),ROUND(Regressions!T89, 1), NA())</f>
        <v>#N/A</v>
      </c>
      <c r="S79" s="271" t="e">
        <f>IF(ISNUMBER(Regressions!U89),ROUND(Regressions!U89, 1), NA())</f>
        <v>#N/A</v>
      </c>
    </row>
    <row xmlns:x14ac="http://schemas.microsoft.com/office/spreadsheetml/2009/9/ac" r="80" x14ac:dyDescent="0.2">
      <c r="A80" s="377" t="str">
        <f>IF(ISBLANK(Regressions!A90), " ", Regressions!A90)</f>
        <v>Ghana</v>
      </c>
      <c r="B80" s="378">
        <f>IF(ISBLANK(Regressions!B90), " ", Regressions!B90)</f>
        <v>2014</v>
      </c>
      <c r="C80" s="383" t="str">
        <f>IF(ISBLANK(Regressions!C90), " ", Regressions!C90)</f>
        <v>Rural</v>
      </c>
      <c r="D80" s="379">
        <f>IF(ISBLANK(Regressions!D90), " ", Regressions!D90)</f>
        <v>4296647.8615779877</v>
      </c>
      <c r="E80" s="269">
        <f>IF(ISNUMBER(Regressions!E90),ROUND(Regressions!E90, 1), NA())</f>
        <v>95.7</v>
      </c>
      <c r="F80" s="380">
        <f>IF(ISNUMBER(Regressions!F90),ROUND(Regressions!F90, 1), NA())</f>
        <v>83.5</v>
      </c>
      <c r="G80" s="270" t="e">
        <f>IF(ISNUMBER(Regressions!G90),ROUND(Regressions!G90, 1), NA())</f>
        <v>#N/A</v>
      </c>
      <c r="H80" s="381" t="e">
        <f>IF(ISNUMBER(Regressions!H90),ROUND(Regressions!H90, 1), NA())</f>
        <v>#N/A</v>
      </c>
      <c r="I80" s="271">
        <f>IF(ISNUMBER(Regressions!I90),ROUND(Regressions!I90, 1), NA())</f>
        <v>16.5</v>
      </c>
      <c r="J80" s="382">
        <f>IF(ISNUMBER(Regressions!K90),ROUND(Regressions!K90, 1), NA())</f>
        <v>77.7</v>
      </c>
      <c r="K80" s="380">
        <f>IF(ISNUMBER(Regressions!L90),ROUND(Regressions!L90, 1), NA())</f>
        <v>74.099999999999994</v>
      </c>
      <c r="L80" s="272" t="e">
        <f>IF(ISNUMBER(Regressions!M90),ROUND(Regressions!M90, 1), NA())</f>
        <v>#N/A</v>
      </c>
      <c r="M80" s="381" t="e">
        <f>IF(ISNUMBER(Regressions!N90),ROUND(Regressions!N90, 1), NA())</f>
        <v>#N/A</v>
      </c>
      <c r="N80" s="271">
        <f>IF(ISNUMBER(Regressions!O90),ROUND(Regressions!O90, 1), NA())</f>
        <v>25.9</v>
      </c>
      <c r="O80" s="382" t="e">
        <f>IF(ISNUMBER(Regressions!Q90),ROUND(Regressions!Q90, 1), NA())</f>
        <v>#N/A</v>
      </c>
      <c r="P80" s="380" t="e">
        <f>IF(ISNUMBER(Regressions!R90),ROUND(Regressions!R90, 1), NA())</f>
        <v>#N/A</v>
      </c>
      <c r="Q80" s="273" t="e">
        <f>IF(ISNUMBER(Regressions!S90),ROUND(Regressions!S90, 1), NA())</f>
        <v>#N/A</v>
      </c>
      <c r="R80" s="381" t="e">
        <f>IF(ISNUMBER(Regressions!T90),ROUND(Regressions!T90, 1), NA())</f>
        <v>#N/A</v>
      </c>
      <c r="S80" s="271" t="e">
        <f>IF(ISNUMBER(Regressions!U90),ROUND(Regressions!U90, 1), NA())</f>
        <v>#N/A</v>
      </c>
    </row>
    <row xmlns:x14ac="http://schemas.microsoft.com/office/spreadsheetml/2009/9/ac" r="81" x14ac:dyDescent="0.2">
      <c r="A81" s="377" t="str">
        <f>IF(ISBLANK(Regressions!A91), " ", Regressions!A91)</f>
        <v>Ghana</v>
      </c>
      <c r="B81" s="378">
        <f>IF(ISBLANK(Regressions!B91), " ", Regressions!B91)</f>
        <v>2015</v>
      </c>
      <c r="C81" s="383" t="str">
        <f>IF(ISBLANK(Regressions!C91), " ", Regressions!C91)</f>
        <v>Rural</v>
      </c>
      <c r="D81" s="379">
        <f>IF(ISBLANK(Regressions!D91), " ", Regressions!D91)</f>
        <v>4338260.6456481935</v>
      </c>
      <c r="E81" s="269">
        <f>IF(ISNUMBER(Regressions!E91),ROUND(Regressions!E91, 1), NA())</f>
        <v>95.7</v>
      </c>
      <c r="F81" s="380">
        <f>IF(ISNUMBER(Regressions!F91),ROUND(Regressions!F91, 1), NA())</f>
        <v>83.5</v>
      </c>
      <c r="G81" s="270">
        <f>IF(ISNUMBER(Regressions!G91),ROUND(Regressions!G91, 1), NA())</f>
        <v>73.3</v>
      </c>
      <c r="H81" s="381">
        <f>IF(ISNUMBER(Regressions!H91),ROUND(Regressions!H91, 1), NA())</f>
        <v>10.199999999999999</v>
      </c>
      <c r="I81" s="271">
        <f>IF(ISNUMBER(Regressions!I91),ROUND(Regressions!I91, 1), NA())</f>
        <v>16.5</v>
      </c>
      <c r="J81" s="382">
        <f>IF(ISNUMBER(Regressions!K91),ROUND(Regressions!K91, 1), NA())</f>
        <v>77.7</v>
      </c>
      <c r="K81" s="380">
        <f>IF(ISNUMBER(Regressions!L91),ROUND(Regressions!L91, 1), NA())</f>
        <v>74.099999999999994</v>
      </c>
      <c r="L81" s="272">
        <f>IF(ISNUMBER(Regressions!M91),ROUND(Regressions!M91, 1), NA())</f>
        <v>57.3</v>
      </c>
      <c r="M81" s="381">
        <f>IF(ISNUMBER(Regressions!N91),ROUND(Regressions!N91, 1), NA())</f>
        <v>16.7</v>
      </c>
      <c r="N81" s="271">
        <f>IF(ISNUMBER(Regressions!O91),ROUND(Regressions!O91, 1), NA())</f>
        <v>25.9</v>
      </c>
      <c r="O81" s="382">
        <f>IF(ISNUMBER(Regressions!Q91),ROUND(Regressions!Q91, 1), NA())</f>
        <v>59.7</v>
      </c>
      <c r="P81" s="380">
        <f>IF(ISNUMBER(Regressions!R91),ROUND(Regressions!R91, 1), NA())</f>
        <v>54.3</v>
      </c>
      <c r="Q81" s="273">
        <f>IF(ISNUMBER(Regressions!S91),ROUND(Regressions!S91, 1), NA())</f>
        <v>44.7</v>
      </c>
      <c r="R81" s="381">
        <f>IF(ISNUMBER(Regressions!T91),ROUND(Regressions!T91, 1), NA())</f>
        <v>9.6</v>
      </c>
      <c r="S81" s="271">
        <f>IF(ISNUMBER(Regressions!U91),ROUND(Regressions!U91, 1), NA())</f>
        <v>45.7</v>
      </c>
    </row>
    <row xmlns:x14ac="http://schemas.microsoft.com/office/spreadsheetml/2009/9/ac" r="82" x14ac:dyDescent="0.2">
      <c r="A82" s="377" t="str">
        <f>IF(ISBLANK(Regressions!A92), " ", Regressions!A92)</f>
        <v>Ghana</v>
      </c>
      <c r="B82" s="378">
        <f>IF(ISBLANK(Regressions!B92), " ", Regressions!B92)</f>
        <v>2016</v>
      </c>
      <c r="C82" s="383" t="str">
        <f>IF(ISBLANK(Regressions!C92), " ", Regressions!C92)</f>
        <v>Rural</v>
      </c>
      <c r="D82" s="379">
        <f>IF(ISBLANK(Regressions!D92), " ", Regressions!D92)</f>
        <v>4380313.0371859726</v>
      </c>
      <c r="E82" s="269">
        <f>IF(ISNUMBER(Regressions!E92),ROUND(Regressions!E92, 1), NA())</f>
        <v>95.7</v>
      </c>
      <c r="F82" s="380">
        <f>IF(ISNUMBER(Regressions!F92),ROUND(Regressions!F92, 1), NA())</f>
        <v>83.5</v>
      </c>
      <c r="G82" s="270">
        <f>IF(ISNUMBER(Regressions!G92),ROUND(Regressions!G92, 1), NA())</f>
        <v>73.3</v>
      </c>
      <c r="H82" s="381">
        <f>IF(ISNUMBER(Regressions!H92),ROUND(Regressions!H92, 1), NA())</f>
        <v>10.199999999999999</v>
      </c>
      <c r="I82" s="271">
        <f>IF(ISNUMBER(Regressions!I92),ROUND(Regressions!I92, 1), NA())</f>
        <v>16.5</v>
      </c>
      <c r="J82" s="382">
        <f>IF(ISNUMBER(Regressions!K92),ROUND(Regressions!K92, 1), NA())</f>
        <v>77.7</v>
      </c>
      <c r="K82" s="380">
        <f>IF(ISNUMBER(Regressions!L92),ROUND(Regressions!L92, 1), NA())</f>
        <v>74.099999999999994</v>
      </c>
      <c r="L82" s="272">
        <f>IF(ISNUMBER(Regressions!M92),ROUND(Regressions!M92, 1), NA())</f>
        <v>57.3</v>
      </c>
      <c r="M82" s="381">
        <f>IF(ISNUMBER(Regressions!N92),ROUND(Regressions!N92, 1), NA())</f>
        <v>16.7</v>
      </c>
      <c r="N82" s="271">
        <f>IF(ISNUMBER(Regressions!O92),ROUND(Regressions!O92, 1), NA())</f>
        <v>25.9</v>
      </c>
      <c r="O82" s="382">
        <f>IF(ISNUMBER(Regressions!Q92),ROUND(Regressions!Q92, 1), NA())</f>
        <v>59.7</v>
      </c>
      <c r="P82" s="380">
        <f>IF(ISNUMBER(Regressions!R92),ROUND(Regressions!R92, 1), NA())</f>
        <v>54.3</v>
      </c>
      <c r="Q82" s="273">
        <f>IF(ISNUMBER(Regressions!S92),ROUND(Regressions!S92, 1), NA())</f>
        <v>44.7</v>
      </c>
      <c r="R82" s="381">
        <f>IF(ISNUMBER(Regressions!T92),ROUND(Regressions!T92, 1), NA())</f>
        <v>9.6</v>
      </c>
      <c r="S82" s="271">
        <f>IF(ISNUMBER(Regressions!U92),ROUND(Regressions!U92, 1), NA())</f>
        <v>45.7</v>
      </c>
    </row>
    <row xmlns:x14ac="http://schemas.microsoft.com/office/spreadsheetml/2009/9/ac" r="83" x14ac:dyDescent="0.2">
      <c r="A83" s="377" t="str">
        <f>IF(ISBLANK(Regressions!A93), " ", Regressions!A93)</f>
        <v>Ghana</v>
      </c>
      <c r="B83" s="378">
        <f>IF(ISBLANK(Regressions!B93), " ", Regressions!B93)</f>
        <v>2017</v>
      </c>
      <c r="C83" s="383" t="str">
        <f>IF(ISBLANK(Regressions!C93), " ", Regressions!C93)</f>
        <v>Rural</v>
      </c>
      <c r="D83" s="379">
        <f>IF(ISBLANK(Regressions!D93), " ", Regressions!D93)</f>
        <v>4423314.1925305938</v>
      </c>
      <c r="E83" s="269">
        <f>IF(ISNUMBER(Regressions!E93),ROUND(Regressions!E93, 1), NA())</f>
        <v>95.7</v>
      </c>
      <c r="F83" s="380">
        <f>IF(ISNUMBER(Regressions!F93),ROUND(Regressions!F93, 1), NA())</f>
        <v>83.5</v>
      </c>
      <c r="G83" s="270">
        <f>IF(ISNUMBER(Regressions!G93),ROUND(Regressions!G93, 1), NA())</f>
        <v>73.3</v>
      </c>
      <c r="H83" s="381">
        <f>IF(ISNUMBER(Regressions!H93),ROUND(Regressions!H93, 1), NA())</f>
        <v>10.199999999999999</v>
      </c>
      <c r="I83" s="271">
        <f>IF(ISNUMBER(Regressions!I93),ROUND(Regressions!I93, 1), NA())</f>
        <v>16.5</v>
      </c>
      <c r="J83" s="382">
        <f>IF(ISNUMBER(Regressions!K93),ROUND(Regressions!K93, 1), NA())</f>
        <v>77.7</v>
      </c>
      <c r="K83" s="380">
        <f>IF(ISNUMBER(Regressions!L93),ROUND(Regressions!L93, 1), NA())</f>
        <v>74.099999999999994</v>
      </c>
      <c r="L83" s="272">
        <f>IF(ISNUMBER(Regressions!M93),ROUND(Regressions!M93, 1), NA())</f>
        <v>57.3</v>
      </c>
      <c r="M83" s="381">
        <f>IF(ISNUMBER(Regressions!N93),ROUND(Regressions!N93, 1), NA())</f>
        <v>16.7</v>
      </c>
      <c r="N83" s="271">
        <f>IF(ISNUMBER(Regressions!O93),ROUND(Regressions!O93, 1), NA())</f>
        <v>25.9</v>
      </c>
      <c r="O83" s="382">
        <f>IF(ISNUMBER(Regressions!Q93),ROUND(Regressions!Q93, 1), NA())</f>
        <v>59.7</v>
      </c>
      <c r="P83" s="380">
        <f>IF(ISNUMBER(Regressions!R93),ROUND(Regressions!R93, 1), NA())</f>
        <v>54.3</v>
      </c>
      <c r="Q83" s="273">
        <f>IF(ISNUMBER(Regressions!S93),ROUND(Regressions!S93, 1), NA())</f>
        <v>44.7</v>
      </c>
      <c r="R83" s="381">
        <f>IF(ISNUMBER(Regressions!T93),ROUND(Regressions!T93, 1), NA())</f>
        <v>9.6</v>
      </c>
      <c r="S83" s="271">
        <f>IF(ISNUMBER(Regressions!U93),ROUND(Regressions!U93, 1), NA())</f>
        <v>45.7</v>
      </c>
    </row>
    <row xmlns:x14ac="http://schemas.microsoft.com/office/spreadsheetml/2009/9/ac" r="84" x14ac:dyDescent="0.2">
      <c r="A84" s="377" t="str">
        <f>IF(ISBLANK(Regressions!A94), " ", Regressions!A94)</f>
        <v>Ghana</v>
      </c>
      <c r="B84" s="378">
        <f>IF(ISBLANK(Regressions!B94), " ", Regressions!B94)</f>
        <v>2018</v>
      </c>
      <c r="C84" s="383" t="str">
        <f>IF(ISBLANK(Regressions!C94), " ", Regressions!C94)</f>
        <v>Rural</v>
      </c>
      <c r="D84" s="379">
        <f>IF(ISBLANK(Regressions!D94), " ", Regressions!D94)</f>
        <v>4459947.2096097926</v>
      </c>
      <c r="E84" s="269">
        <f>IF(ISNUMBER(Regressions!E94),ROUND(Regressions!E94, 1), NA())</f>
        <v>95.7</v>
      </c>
      <c r="F84" s="380">
        <f>IF(ISNUMBER(Regressions!F94),ROUND(Regressions!F94, 1), NA())</f>
        <v>83.5</v>
      </c>
      <c r="G84" s="270">
        <f>IF(ISNUMBER(Regressions!G94),ROUND(Regressions!G94, 1), NA())</f>
        <v>73.3</v>
      </c>
      <c r="H84" s="381">
        <f>IF(ISNUMBER(Regressions!H94),ROUND(Regressions!H94, 1), NA())</f>
        <v>10.199999999999999</v>
      </c>
      <c r="I84" s="271">
        <f>IF(ISNUMBER(Regressions!I94),ROUND(Regressions!I94, 1), NA())</f>
        <v>16.5</v>
      </c>
      <c r="J84" s="382">
        <f>IF(ISNUMBER(Regressions!K94),ROUND(Regressions!K94, 1), NA())</f>
        <v>77.7</v>
      </c>
      <c r="K84" s="380">
        <f>IF(ISNUMBER(Regressions!L94),ROUND(Regressions!L94, 1), NA())</f>
        <v>74.099999999999994</v>
      </c>
      <c r="L84" s="272">
        <f>IF(ISNUMBER(Regressions!M94),ROUND(Regressions!M94, 1), NA())</f>
        <v>57.3</v>
      </c>
      <c r="M84" s="381">
        <f>IF(ISNUMBER(Regressions!N94),ROUND(Regressions!N94, 1), NA())</f>
        <v>16.7</v>
      </c>
      <c r="N84" s="271">
        <f>IF(ISNUMBER(Regressions!O94),ROUND(Regressions!O94, 1), NA())</f>
        <v>25.9</v>
      </c>
      <c r="O84" s="382">
        <f>IF(ISNUMBER(Regressions!Q94),ROUND(Regressions!Q94, 1), NA())</f>
        <v>59.7</v>
      </c>
      <c r="P84" s="380">
        <f>IF(ISNUMBER(Regressions!R94),ROUND(Regressions!R94, 1), NA())</f>
        <v>54.3</v>
      </c>
      <c r="Q84" s="273">
        <f>IF(ISNUMBER(Regressions!S94),ROUND(Regressions!S94, 1), NA())</f>
        <v>44.7</v>
      </c>
      <c r="R84" s="381">
        <f>IF(ISNUMBER(Regressions!T94),ROUND(Regressions!T94, 1), NA())</f>
        <v>9.6</v>
      </c>
      <c r="S84" s="271">
        <f>IF(ISNUMBER(Regressions!U94),ROUND(Regressions!U94, 1), NA())</f>
        <v>45.7</v>
      </c>
    </row>
    <row xmlns:x14ac="http://schemas.microsoft.com/office/spreadsheetml/2009/9/ac" r="85" x14ac:dyDescent="0.2">
      <c r="A85" s="377" t="str">
        <f>IF(ISBLANK(Regressions!A95), " ", Regressions!A95)</f>
        <v>Ghana</v>
      </c>
      <c r="B85" s="378">
        <f>IF(ISBLANK(Regressions!B95), " ", Regressions!B95)</f>
        <v>2019</v>
      </c>
      <c r="C85" s="383" t="str">
        <f>IF(ISBLANK(Regressions!C95), " ", Regressions!C95)</f>
        <v>Rural</v>
      </c>
      <c r="D85" s="379">
        <f>IF(ISBLANK(Regressions!D95), " ", Regressions!D95)</f>
        <v>4483671.5059661856</v>
      </c>
      <c r="E85" s="269">
        <f>IF(ISNUMBER(Regressions!E95),ROUND(Regressions!E95, 1), NA())</f>
        <v>95.7</v>
      </c>
      <c r="F85" s="380">
        <f>IF(ISNUMBER(Regressions!F95),ROUND(Regressions!F95, 1), NA())</f>
        <v>83.5</v>
      </c>
      <c r="G85" s="270">
        <f>IF(ISNUMBER(Regressions!G95),ROUND(Regressions!G95, 1), NA())</f>
        <v>73.3</v>
      </c>
      <c r="H85" s="381">
        <f>IF(ISNUMBER(Regressions!H95),ROUND(Regressions!H95, 1), NA())</f>
        <v>10.199999999999999</v>
      </c>
      <c r="I85" s="271">
        <f>IF(ISNUMBER(Regressions!I95),ROUND(Regressions!I95, 1), NA())</f>
        <v>16.5</v>
      </c>
      <c r="J85" s="382">
        <f>IF(ISNUMBER(Regressions!K95),ROUND(Regressions!K95, 1), NA())</f>
        <v>77.7</v>
      </c>
      <c r="K85" s="380">
        <f>IF(ISNUMBER(Regressions!L95),ROUND(Regressions!L95, 1), NA())</f>
        <v>74.099999999999994</v>
      </c>
      <c r="L85" s="272">
        <f>IF(ISNUMBER(Regressions!M95),ROUND(Regressions!M95, 1), NA())</f>
        <v>57.3</v>
      </c>
      <c r="M85" s="381">
        <f>IF(ISNUMBER(Regressions!N95),ROUND(Regressions!N95, 1), NA())</f>
        <v>16.7</v>
      </c>
      <c r="N85" s="271">
        <f>IF(ISNUMBER(Regressions!O95),ROUND(Regressions!O95, 1), NA())</f>
        <v>25.9</v>
      </c>
      <c r="O85" s="382">
        <f>IF(ISNUMBER(Regressions!Q95),ROUND(Regressions!Q95, 1), NA())</f>
        <v>59.7</v>
      </c>
      <c r="P85" s="380">
        <f>IF(ISNUMBER(Regressions!R95),ROUND(Regressions!R95, 1), NA())</f>
        <v>54.3</v>
      </c>
      <c r="Q85" s="273">
        <f>IF(ISNUMBER(Regressions!S95),ROUND(Regressions!S95, 1), NA())</f>
        <v>44.7</v>
      </c>
      <c r="R85" s="381">
        <f>IF(ISNUMBER(Regressions!T95),ROUND(Regressions!T95, 1), NA())</f>
        <v>9.6</v>
      </c>
      <c r="S85" s="271">
        <f>IF(ISNUMBER(Regressions!U95),ROUND(Regressions!U95, 1), NA())</f>
        <v>45.7</v>
      </c>
    </row>
    <row xmlns:x14ac="http://schemas.microsoft.com/office/spreadsheetml/2009/9/ac" r="86" x14ac:dyDescent="0.2">
      <c r="A86" s="377" t="str">
        <f>IF(ISBLANK(Regressions!A96), " ", Regressions!A96)</f>
        <v>Ghana</v>
      </c>
      <c r="B86" s="378">
        <f>IF(ISBLANK(Regressions!B96), " ", Regressions!B96)</f>
        <v>2020</v>
      </c>
      <c r="C86" s="383" t="str">
        <f>IF(ISBLANK(Regressions!C96), " ", Regressions!C96)</f>
        <v>Rural</v>
      </c>
      <c r="D86" s="379">
        <f>IF(ISBLANK(Regressions!D96), " ", Regressions!D96)</f>
        <v>4507508.7677465817</v>
      </c>
      <c r="E86" s="269">
        <f>IF(ISNUMBER(Regressions!E96),ROUND(Regressions!E96, 1), NA())</f>
        <v>95.7</v>
      </c>
      <c r="F86" s="380">
        <f>IF(ISNUMBER(Regressions!F96),ROUND(Regressions!F96, 1), NA())</f>
        <v>83.5</v>
      </c>
      <c r="G86" s="270">
        <f>IF(ISNUMBER(Regressions!G96),ROUND(Regressions!G96, 1), NA())</f>
        <v>73.3</v>
      </c>
      <c r="H86" s="381">
        <f>IF(ISNUMBER(Regressions!H96),ROUND(Regressions!H96, 1), NA())</f>
        <v>10.199999999999999</v>
      </c>
      <c r="I86" s="271">
        <f>IF(ISNUMBER(Regressions!I96),ROUND(Regressions!I96, 1), NA())</f>
        <v>16.5</v>
      </c>
      <c r="J86" s="382">
        <f>IF(ISNUMBER(Regressions!K96),ROUND(Regressions!K96, 1), NA())</f>
        <v>77.7</v>
      </c>
      <c r="K86" s="380">
        <f>IF(ISNUMBER(Regressions!L96),ROUND(Regressions!L96, 1), NA())</f>
        <v>74.099999999999994</v>
      </c>
      <c r="L86" s="272">
        <f>IF(ISNUMBER(Regressions!M96),ROUND(Regressions!M96, 1), NA())</f>
        <v>57.3</v>
      </c>
      <c r="M86" s="381">
        <f>IF(ISNUMBER(Regressions!N96),ROUND(Regressions!N96, 1), NA())</f>
        <v>16.7</v>
      </c>
      <c r="N86" s="271">
        <f>IF(ISNUMBER(Regressions!O96),ROUND(Regressions!O96, 1), NA())</f>
        <v>25.9</v>
      </c>
      <c r="O86" s="382">
        <f>IF(ISNUMBER(Regressions!Q96),ROUND(Regressions!Q96, 1), NA())</f>
        <v>59.7</v>
      </c>
      <c r="P86" s="380">
        <f>IF(ISNUMBER(Regressions!R96),ROUND(Regressions!R96, 1), NA())</f>
        <v>54.3</v>
      </c>
      <c r="Q86" s="273">
        <f>IF(ISNUMBER(Regressions!S96),ROUND(Regressions!S96, 1), NA())</f>
        <v>44.7</v>
      </c>
      <c r="R86" s="381">
        <f>IF(ISNUMBER(Regressions!T96),ROUND(Regressions!T96, 1), NA())</f>
        <v>9.6</v>
      </c>
      <c r="S86" s="271">
        <f>IF(ISNUMBER(Regressions!U96),ROUND(Regressions!U96, 1), NA())</f>
        <v>45.7</v>
      </c>
    </row>
    <row xmlns:x14ac="http://schemas.microsoft.com/office/spreadsheetml/2009/9/ac" r="87" x14ac:dyDescent="0.2">
      <c r="A87" s="432" t="str">
        <f>IF(ISBLANK(Regressions!A97), " ", Regressions!A97)</f>
        <v>Ghana</v>
      </c>
      <c r="B87" s="433">
        <f>IF(ISBLANK(Regressions!B97), " ", Regressions!B97)</f>
        <v>2021</v>
      </c>
      <c r="C87" s="434" t="str">
        <f>IF(ISBLANK(Regressions!C97), " ", Regressions!C97)</f>
        <v>Rural</v>
      </c>
      <c r="D87" s="435">
        <f>IF(ISBLANK(Regressions!D97), " ", Regressions!D97)</f>
        <v>4519115.2679008488</v>
      </c>
      <c r="E87" s="438">
        <f>IF(ISNUMBER(Regressions!E97),ROUND(Regressions!E97, 1), NA())</f>
        <v>95.7</v>
      </c>
      <c r="F87" s="436">
        <f>IF(ISNUMBER(Regressions!F97),ROUND(Regressions!F97, 1), NA())</f>
        <v>83.5</v>
      </c>
      <c r="G87" s="439">
        <f>IF(ISNUMBER(Regressions!G97),ROUND(Regressions!G97, 1), NA())</f>
        <v>73.3</v>
      </c>
      <c r="H87" s="437">
        <f>IF(ISNUMBER(Regressions!H97),ROUND(Regressions!H97, 1), NA())</f>
        <v>10.199999999999999</v>
      </c>
      <c r="I87" s="440">
        <f>IF(ISNUMBER(Regressions!I97),ROUND(Regressions!I97, 1), NA())</f>
        <v>16.5</v>
      </c>
      <c r="J87" s="438">
        <f>IF(ISNUMBER(Regressions!K97),ROUND(Regressions!K97, 1), NA())</f>
        <v>77.7</v>
      </c>
      <c r="K87" s="436">
        <f>IF(ISNUMBER(Regressions!L97),ROUND(Regressions!L97, 1), NA())</f>
        <v>74.099999999999994</v>
      </c>
      <c r="L87" s="441">
        <f>IF(ISNUMBER(Regressions!M97),ROUND(Regressions!M97, 1), NA())</f>
        <v>57.3</v>
      </c>
      <c r="M87" s="437">
        <f>IF(ISNUMBER(Regressions!N97),ROUND(Regressions!N97, 1), NA())</f>
        <v>16.7</v>
      </c>
      <c r="N87" s="440">
        <f>IF(ISNUMBER(Regressions!O97),ROUND(Regressions!O97, 1), NA())</f>
        <v>25.9</v>
      </c>
      <c r="O87" s="438">
        <f>IF(ISNUMBER(Regressions!Q97),ROUND(Regressions!Q97, 1), NA())</f>
        <v>59.7</v>
      </c>
      <c r="P87" s="436">
        <f>IF(ISNUMBER(Regressions!R97),ROUND(Regressions!R97, 1), NA())</f>
        <v>54.3</v>
      </c>
      <c r="Q87" s="442">
        <f>IF(ISNUMBER(Regressions!S97),ROUND(Regressions!S97, 1), NA())</f>
        <v>44.7</v>
      </c>
      <c r="R87" s="437">
        <f>IF(ISNUMBER(Regressions!T97),ROUND(Regressions!T97, 1), NA())</f>
        <v>9.6</v>
      </c>
      <c r="S87" s="440">
        <f>IF(ISNUMBER(Regressions!U97),ROUND(Regressions!U97, 1), NA())</f>
        <v>45.7</v>
      </c>
      <c r="T87" s="431"/>
      <c r="U87" s="431"/>
      <c r="V87" s="431"/>
      <c r="W87" s="431"/>
      <c r="X87" s="431"/>
      <c r="Y87" s="431"/>
      <c r="Z87" s="431"/>
      <c r="AA87" s="431"/>
      <c r="AB87" s="431"/>
      <c r="AC87" s="431"/>
    </row>
    <row xmlns:x14ac="http://schemas.microsoft.com/office/spreadsheetml/2009/9/ac" r="88" x14ac:dyDescent="0.2">
      <c r="A88" s="377" t="str">
        <f>IF(ISBLANK(Regressions!A98), " ", Regressions!A98)</f>
        <v>Ghana</v>
      </c>
      <c r="B88" s="378">
        <f>IF(ISBLANK(Regressions!B98), " ", Regressions!B98)</f>
        <v>2022</v>
      </c>
      <c r="C88" s="383" t="str">
        <f>IF(ISBLANK(Regressions!C98), " ", Regressions!C98)</f>
        <v>Rural</v>
      </c>
      <c r="D88" s="379">
        <f>IF(ISBLANK(Regressions!D98), " ", Regressions!D98)</f>
        <v>4513181.8114072038</v>
      </c>
      <c r="E88" s="269">
        <f>IF(ISNUMBER(Regressions!E98),ROUND(Regressions!E98, 1), NA())</f>
        <v>95.7</v>
      </c>
      <c r="F88" s="380">
        <f>IF(ISNUMBER(Regressions!F98),ROUND(Regressions!F98, 1), NA())</f>
        <v>83.5</v>
      </c>
      <c r="G88" s="270">
        <f>IF(ISNUMBER(Regressions!G98),ROUND(Regressions!G98, 1), NA())</f>
        <v>73.3</v>
      </c>
      <c r="H88" s="381">
        <f>IF(ISNUMBER(Regressions!H98),ROUND(Regressions!H98, 1), NA())</f>
        <v>10.199999999999999</v>
      </c>
      <c r="I88" s="271">
        <f>IF(ISNUMBER(Regressions!I98),ROUND(Regressions!I98, 1), NA())</f>
        <v>16.5</v>
      </c>
      <c r="J88" s="382">
        <f>IF(ISNUMBER(Regressions!K98),ROUND(Regressions!K98, 1), NA())</f>
        <v>77.7</v>
      </c>
      <c r="K88" s="380">
        <f>IF(ISNUMBER(Regressions!L98),ROUND(Regressions!L98, 1), NA())</f>
        <v>74.099999999999994</v>
      </c>
      <c r="L88" s="272">
        <f>IF(ISNUMBER(Regressions!M98),ROUND(Regressions!M98, 1), NA())</f>
        <v>57.3</v>
      </c>
      <c r="M88" s="381">
        <f>IF(ISNUMBER(Regressions!N98),ROUND(Regressions!N98, 1), NA())</f>
        <v>16.7</v>
      </c>
      <c r="N88" s="271">
        <f>IF(ISNUMBER(Regressions!O98),ROUND(Regressions!O98, 1), NA())</f>
        <v>25.9</v>
      </c>
      <c r="O88" s="382">
        <f>IF(ISNUMBER(Regressions!Q98),ROUND(Regressions!Q98, 1), NA())</f>
        <v>59.7</v>
      </c>
      <c r="P88" s="380">
        <f>IF(ISNUMBER(Regressions!R98),ROUND(Regressions!R98, 1), NA())</f>
        <v>54.3</v>
      </c>
      <c r="Q88" s="273">
        <f>IF(ISNUMBER(Regressions!S98),ROUND(Regressions!S98, 1), NA())</f>
        <v>44.7</v>
      </c>
      <c r="R88" s="381">
        <f>IF(ISNUMBER(Regressions!T98),ROUND(Regressions!T98, 1), NA())</f>
        <v>9.6</v>
      </c>
      <c r="S88" s="271">
        <f>IF(ISNUMBER(Regressions!U98),ROUND(Regressions!U98, 1), NA())</f>
        <v>45.7</v>
      </c>
    </row>
    <row xmlns:x14ac="http://schemas.microsoft.com/office/spreadsheetml/2009/9/ac" r="89" x14ac:dyDescent="0.2">
      <c r="A89" s="384" t="str">
        <f>IF(ISBLANK(Regressions!A99), " ", Regressions!A99)</f>
        <v>Ghana</v>
      </c>
      <c r="B89" s="385">
        <f>IF(ISBLANK(Regressions!B99), " ", Regressions!B99)</f>
        <v>2023</v>
      </c>
      <c r="C89" s="386" t="str">
        <f>IF(ISBLANK(Regressions!C99), " ", Regressions!C99)</f>
        <v>Rural</v>
      </c>
      <c r="D89" s="387">
        <f>IF(ISBLANK(Regressions!D99), " ", Regressions!D99)</f>
        <v>4414763.5776979066</v>
      </c>
      <c r="E89" s="388">
        <f>IF(ISNUMBER(Regressions!E99),ROUND(Regressions!E99, 1), NA())</f>
        <v>95.7</v>
      </c>
      <c r="F89" s="389">
        <f>IF(ISNUMBER(Regressions!F99),ROUND(Regressions!F99, 1), NA())</f>
        <v>83.5</v>
      </c>
      <c r="G89" s="390">
        <f>IF(ISNUMBER(Regressions!G99),ROUND(Regressions!G99, 1), NA())</f>
        <v>73.3</v>
      </c>
      <c r="H89" s="391">
        <f>IF(ISNUMBER(Regressions!H99),ROUND(Regressions!H99, 1), NA())</f>
        <v>10.199999999999999</v>
      </c>
      <c r="I89" s="392">
        <f>IF(ISNUMBER(Regressions!I99),ROUND(Regressions!I99, 1), NA())</f>
        <v>16.5</v>
      </c>
      <c r="J89" s="393">
        <f>IF(ISNUMBER(Regressions!K99),ROUND(Regressions!K99, 1), NA())</f>
        <v>77.7</v>
      </c>
      <c r="K89" s="389">
        <f>IF(ISNUMBER(Regressions!L99),ROUND(Regressions!L99, 1), NA())</f>
        <v>74.099999999999994</v>
      </c>
      <c r="L89" s="394">
        <f>IF(ISNUMBER(Regressions!M99),ROUND(Regressions!M99, 1), NA())</f>
        <v>57.3</v>
      </c>
      <c r="M89" s="391">
        <f>IF(ISNUMBER(Regressions!N99),ROUND(Regressions!N99, 1), NA())</f>
        <v>16.7</v>
      </c>
      <c r="N89" s="392">
        <f>IF(ISNUMBER(Regressions!O99),ROUND(Regressions!O99, 1), NA())</f>
        <v>25.9</v>
      </c>
      <c r="O89" s="393">
        <f>IF(ISNUMBER(Regressions!Q99),ROUND(Regressions!Q99, 1), NA())</f>
        <v>59.7</v>
      </c>
      <c r="P89" s="389">
        <f>IF(ISNUMBER(Regressions!R99),ROUND(Regressions!R99, 1), NA())</f>
        <v>54.3</v>
      </c>
      <c r="Q89" s="395">
        <f>IF(ISNUMBER(Regressions!S99),ROUND(Regressions!S99, 1), NA())</f>
        <v>44.7</v>
      </c>
      <c r="R89" s="391">
        <f>IF(ISNUMBER(Regressions!T99),ROUND(Regressions!T99, 1), NA())</f>
        <v>9.6</v>
      </c>
      <c r="S89" s="392">
        <f>IF(ISNUMBER(Regressions!U99),ROUND(Regressions!U99, 1), NA())</f>
        <v>45.7</v>
      </c>
    </row>
    <row xmlns:x14ac="http://schemas.microsoft.com/office/spreadsheetml/2009/9/ac" r="90" hidden="true" x14ac:dyDescent="0.2">
      <c r="A90" s="377" t="str">
        <f>IF(ISBLANK(Regressions!A100), " ", Regressions!A100)</f>
        <v>Ghana</v>
      </c>
      <c r="B90" s="378">
        <f>IF(ISBLANK(Regressions!B100), " ", Regressions!B100)</f>
        <v>2024</v>
      </c>
      <c r="C90" s="383" t="str">
        <f>IF(ISBLANK(Regressions!C100), " ", Regressions!C100)</f>
        <v>Rural</v>
      </c>
      <c r="D90" s="379" t="str">
        <f>IF(ISBLANK(Regressions!D100), " ", Regressions!D100)</f>
        <v> </v>
      </c>
      <c r="E90" s="269" t="e">
        <f>IF(ISNUMBER(Regressions!E100),ROUND(Regressions!E100, 1), NA())</f>
        <v>#N/A</v>
      </c>
      <c r="F90" s="380" t="e">
        <f>IF(ISNUMBER(Regressions!F100),ROUND(Regressions!F100, 1), NA())</f>
        <v>#N/A</v>
      </c>
      <c r="G90" s="270" t="e">
        <f>IF(ISNUMBER(Regressions!G100),ROUND(Regressions!G100, 1), NA())</f>
        <v>#N/A</v>
      </c>
      <c r="H90" s="381" t="e">
        <f>IF(ISNUMBER(Regressions!H100),ROUND(Regressions!H100, 1), NA())</f>
        <v>#N/A</v>
      </c>
      <c r="I90" s="271" t="e">
        <f>IF(ISNUMBER(Regressions!I100),ROUND(Regressions!I100, 1), NA())</f>
        <v>#N/A</v>
      </c>
      <c r="J90" s="382" t="e">
        <f>IF(ISNUMBER(Regressions!K100),ROUND(Regressions!K100, 1), NA())</f>
        <v>#N/A</v>
      </c>
      <c r="K90" s="380" t="e">
        <f>IF(ISNUMBER(Regressions!L100),ROUND(Regressions!L100, 1), NA())</f>
        <v>#N/A</v>
      </c>
      <c r="L90" s="272" t="e">
        <f>IF(ISNUMBER(Regressions!M100),ROUND(Regressions!M100, 1), NA())</f>
        <v>#N/A</v>
      </c>
      <c r="M90" s="381" t="e">
        <f>IF(ISNUMBER(Regressions!N100),ROUND(Regressions!N100, 1), NA())</f>
        <v>#N/A</v>
      </c>
      <c r="N90" s="271" t="e">
        <f>IF(ISNUMBER(Regressions!O100),ROUND(Regressions!O100, 1), NA())</f>
        <v>#N/A</v>
      </c>
      <c r="O90" s="382" t="e">
        <f>IF(ISNUMBER(Regressions!Q100),ROUND(Regressions!Q100, 1), NA())</f>
        <v>#N/A</v>
      </c>
      <c r="P90" s="380" t="e">
        <f>IF(ISNUMBER(Regressions!R100),ROUND(Regressions!R100, 1), NA())</f>
        <v>#N/A</v>
      </c>
      <c r="Q90" s="273" t="e">
        <f>IF(ISNUMBER(Regressions!S100),ROUND(Regressions!S100, 1), NA())</f>
        <v>#N/A</v>
      </c>
      <c r="R90" s="381" t="e">
        <f>IF(ISNUMBER(Regressions!T100),ROUND(Regressions!T100, 1), NA())</f>
        <v>#N/A</v>
      </c>
      <c r="S90" s="271" t="e">
        <f>IF(ISNUMBER(Regressions!U100),ROUND(Regressions!U100, 1), NA())</f>
        <v>#N/A</v>
      </c>
    </row>
    <row xmlns:x14ac="http://schemas.microsoft.com/office/spreadsheetml/2009/9/ac" r="91" hidden="true" x14ac:dyDescent="0.2">
      <c r="A91" s="377" t="str">
        <f>IF(ISBLANK(Regressions!A101), " ", Regressions!A101)</f>
        <v>Ghana</v>
      </c>
      <c r="B91" s="378">
        <f>IF(ISBLANK(Regressions!B101), " ", Regressions!B101)</f>
        <v>2025</v>
      </c>
      <c r="C91" s="383" t="str">
        <f>IF(ISBLANK(Regressions!C101), " ", Regressions!C101)</f>
        <v>Rural</v>
      </c>
      <c r="D91" s="379" t="str">
        <f>IF(ISBLANK(Regressions!D101), " ", Regressions!D101)</f>
        <v> </v>
      </c>
      <c r="E91" s="269" t="e">
        <f>IF(ISNUMBER(Regressions!E101),ROUND(Regressions!E101, 1), NA())</f>
        <v>#N/A</v>
      </c>
      <c r="F91" s="380" t="e">
        <f>IF(ISNUMBER(Regressions!F101),ROUND(Regressions!F101, 1), NA())</f>
        <v>#N/A</v>
      </c>
      <c r="G91" s="270" t="e">
        <f>IF(ISNUMBER(Regressions!G101),ROUND(Regressions!G101, 1), NA())</f>
        <v>#N/A</v>
      </c>
      <c r="H91" s="381" t="e">
        <f>IF(ISNUMBER(Regressions!H101),ROUND(Regressions!H101, 1), NA())</f>
        <v>#N/A</v>
      </c>
      <c r="I91" s="271" t="e">
        <f>IF(ISNUMBER(Regressions!I101),ROUND(Regressions!I101, 1), NA())</f>
        <v>#N/A</v>
      </c>
      <c r="J91" s="382" t="e">
        <f>IF(ISNUMBER(Regressions!K101),ROUND(Regressions!K101, 1), NA())</f>
        <v>#N/A</v>
      </c>
      <c r="K91" s="380" t="e">
        <f>IF(ISNUMBER(Regressions!L101),ROUND(Regressions!L101, 1), NA())</f>
        <v>#N/A</v>
      </c>
      <c r="L91" s="272" t="e">
        <f>IF(ISNUMBER(Regressions!M101),ROUND(Regressions!M101, 1), NA())</f>
        <v>#N/A</v>
      </c>
      <c r="M91" s="381" t="e">
        <f>IF(ISNUMBER(Regressions!N101),ROUND(Regressions!N101, 1), NA())</f>
        <v>#N/A</v>
      </c>
      <c r="N91" s="271" t="e">
        <f>IF(ISNUMBER(Regressions!O101),ROUND(Regressions!O101, 1), NA())</f>
        <v>#N/A</v>
      </c>
      <c r="O91" s="382" t="e">
        <f>IF(ISNUMBER(Regressions!Q101),ROUND(Regressions!Q101, 1), NA())</f>
        <v>#N/A</v>
      </c>
      <c r="P91" s="380" t="e">
        <f>IF(ISNUMBER(Regressions!R101),ROUND(Regressions!R101, 1), NA())</f>
        <v>#N/A</v>
      </c>
      <c r="Q91" s="273" t="e">
        <f>IF(ISNUMBER(Regressions!S101),ROUND(Regressions!S101, 1), NA())</f>
        <v>#N/A</v>
      </c>
      <c r="R91" s="381" t="e">
        <f>IF(ISNUMBER(Regressions!T101),ROUND(Regressions!T101, 1), NA())</f>
        <v>#N/A</v>
      </c>
      <c r="S91" s="271" t="e">
        <f>IF(ISNUMBER(Regressions!U101),ROUND(Regressions!U101, 1), NA())</f>
        <v>#N/A</v>
      </c>
    </row>
    <row xmlns:x14ac="http://schemas.microsoft.com/office/spreadsheetml/2009/9/ac" r="92" hidden="true" x14ac:dyDescent="0.2">
      <c r="A92" s="377" t="str">
        <f>IF(ISBLANK(Regressions!A102), " ", Regressions!A102)</f>
        <v>Ghana</v>
      </c>
      <c r="B92" s="378">
        <f>IF(ISBLANK(Regressions!B102), " ", Regressions!B102)</f>
        <v>2026</v>
      </c>
      <c r="C92" s="383" t="str">
        <f>IF(ISBLANK(Regressions!C102), " ", Regressions!C102)</f>
        <v>Rural</v>
      </c>
      <c r="D92" s="379" t="str">
        <f>IF(ISBLANK(Regressions!D102), " ", Regressions!D102)</f>
        <v> </v>
      </c>
      <c r="E92" s="269" t="e">
        <f>IF(ISNUMBER(Regressions!E102),ROUND(Regressions!E102, 1), NA())</f>
        <v>#N/A</v>
      </c>
      <c r="F92" s="380" t="e">
        <f>IF(ISNUMBER(Regressions!F102),ROUND(Regressions!F102, 1), NA())</f>
        <v>#N/A</v>
      </c>
      <c r="G92" s="270" t="e">
        <f>IF(ISNUMBER(Regressions!G102),ROUND(Regressions!G102, 1), NA())</f>
        <v>#N/A</v>
      </c>
      <c r="H92" s="381" t="e">
        <f>IF(ISNUMBER(Regressions!H102),ROUND(Regressions!H102, 1), NA())</f>
        <v>#N/A</v>
      </c>
      <c r="I92" s="271" t="e">
        <f>IF(ISNUMBER(Regressions!I102),ROUND(Regressions!I102, 1), NA())</f>
        <v>#N/A</v>
      </c>
      <c r="J92" s="382" t="e">
        <f>IF(ISNUMBER(Regressions!K102),ROUND(Regressions!K102, 1), NA())</f>
        <v>#N/A</v>
      </c>
      <c r="K92" s="380" t="e">
        <f>IF(ISNUMBER(Regressions!L102),ROUND(Regressions!L102, 1), NA())</f>
        <v>#N/A</v>
      </c>
      <c r="L92" s="272" t="e">
        <f>IF(ISNUMBER(Regressions!M102),ROUND(Regressions!M102, 1), NA())</f>
        <v>#N/A</v>
      </c>
      <c r="M92" s="381" t="e">
        <f>IF(ISNUMBER(Regressions!N102),ROUND(Regressions!N102, 1), NA())</f>
        <v>#N/A</v>
      </c>
      <c r="N92" s="271" t="e">
        <f>IF(ISNUMBER(Regressions!O102),ROUND(Regressions!O102, 1), NA())</f>
        <v>#N/A</v>
      </c>
      <c r="O92" s="382" t="e">
        <f>IF(ISNUMBER(Regressions!Q102),ROUND(Regressions!Q102, 1), NA())</f>
        <v>#N/A</v>
      </c>
      <c r="P92" s="380" t="e">
        <f>IF(ISNUMBER(Regressions!R102),ROUND(Regressions!R102, 1), NA())</f>
        <v>#N/A</v>
      </c>
      <c r="Q92" s="273" t="e">
        <f>IF(ISNUMBER(Regressions!S102),ROUND(Regressions!S102, 1), NA())</f>
        <v>#N/A</v>
      </c>
      <c r="R92" s="381" t="e">
        <f>IF(ISNUMBER(Regressions!T102),ROUND(Regressions!T102, 1), NA())</f>
        <v>#N/A</v>
      </c>
      <c r="S92" s="271" t="e">
        <f>IF(ISNUMBER(Regressions!U102),ROUND(Regressions!U102, 1), NA())</f>
        <v>#N/A</v>
      </c>
    </row>
    <row xmlns:x14ac="http://schemas.microsoft.com/office/spreadsheetml/2009/9/ac" r="93" hidden="true" x14ac:dyDescent="0.2">
      <c r="A93" s="377" t="str">
        <f>IF(ISBLANK(Regressions!A103), " ", Regressions!A103)</f>
        <v>Ghana</v>
      </c>
      <c r="B93" s="378">
        <f>IF(ISBLANK(Regressions!B103), " ", Regressions!B103)</f>
        <v>2027</v>
      </c>
      <c r="C93" s="383" t="str">
        <f>IF(ISBLANK(Regressions!C103), " ", Regressions!C103)</f>
        <v>Rural</v>
      </c>
      <c r="D93" s="379" t="str">
        <f>IF(ISBLANK(Regressions!D103), " ", Regressions!D103)</f>
        <v> </v>
      </c>
      <c r="E93" s="269" t="e">
        <f>IF(ISNUMBER(Regressions!E103),ROUND(Regressions!E103, 1), NA())</f>
        <v>#N/A</v>
      </c>
      <c r="F93" s="380" t="e">
        <f>IF(ISNUMBER(Regressions!F103),ROUND(Regressions!F103, 1), NA())</f>
        <v>#N/A</v>
      </c>
      <c r="G93" s="270" t="e">
        <f>IF(ISNUMBER(Regressions!G103),ROUND(Regressions!G103, 1), NA())</f>
        <v>#N/A</v>
      </c>
      <c r="H93" s="381" t="e">
        <f>IF(ISNUMBER(Regressions!H103),ROUND(Regressions!H103, 1), NA())</f>
        <v>#N/A</v>
      </c>
      <c r="I93" s="271" t="e">
        <f>IF(ISNUMBER(Regressions!I103),ROUND(Regressions!I103, 1), NA())</f>
        <v>#N/A</v>
      </c>
      <c r="J93" s="382" t="e">
        <f>IF(ISNUMBER(Regressions!K103),ROUND(Regressions!K103, 1), NA())</f>
        <v>#N/A</v>
      </c>
      <c r="K93" s="380" t="e">
        <f>IF(ISNUMBER(Regressions!L103),ROUND(Regressions!L103, 1), NA())</f>
        <v>#N/A</v>
      </c>
      <c r="L93" s="272" t="e">
        <f>IF(ISNUMBER(Regressions!M103),ROUND(Regressions!M103, 1), NA())</f>
        <v>#N/A</v>
      </c>
      <c r="M93" s="381" t="e">
        <f>IF(ISNUMBER(Regressions!N103),ROUND(Regressions!N103, 1), NA())</f>
        <v>#N/A</v>
      </c>
      <c r="N93" s="271" t="e">
        <f>IF(ISNUMBER(Regressions!O103),ROUND(Regressions!O103, 1), NA())</f>
        <v>#N/A</v>
      </c>
      <c r="O93" s="382" t="e">
        <f>IF(ISNUMBER(Regressions!Q103),ROUND(Regressions!Q103, 1), NA())</f>
        <v>#N/A</v>
      </c>
      <c r="P93" s="380" t="e">
        <f>IF(ISNUMBER(Regressions!R103),ROUND(Regressions!R103, 1), NA())</f>
        <v>#N/A</v>
      </c>
      <c r="Q93" s="273" t="e">
        <f>IF(ISNUMBER(Regressions!S103),ROUND(Regressions!S103, 1), NA())</f>
        <v>#N/A</v>
      </c>
      <c r="R93" s="381" t="e">
        <f>IF(ISNUMBER(Regressions!T103),ROUND(Regressions!T103, 1), NA())</f>
        <v>#N/A</v>
      </c>
      <c r="S93" s="271" t="e">
        <f>IF(ISNUMBER(Regressions!U103),ROUND(Regressions!U103, 1), NA())</f>
        <v>#N/A</v>
      </c>
    </row>
    <row xmlns:x14ac="http://schemas.microsoft.com/office/spreadsheetml/2009/9/ac" r="94" hidden="true" x14ac:dyDescent="0.2">
      <c r="A94" s="377" t="str">
        <f>IF(ISBLANK(Regressions!A104), " ", Regressions!A104)</f>
        <v>Ghana</v>
      </c>
      <c r="B94" s="378">
        <f>IF(ISBLANK(Regressions!B104), " ", Regressions!B104)</f>
        <v>2028</v>
      </c>
      <c r="C94" s="383" t="str">
        <f>IF(ISBLANK(Regressions!C104), " ", Regressions!C104)</f>
        <v>Rural</v>
      </c>
      <c r="D94" s="379" t="str">
        <f>IF(ISBLANK(Regressions!D104), " ", Regressions!D104)</f>
        <v> </v>
      </c>
      <c r="E94" s="269" t="e">
        <f>IF(ISNUMBER(Regressions!E104),ROUND(Regressions!E104, 1), NA())</f>
        <v>#N/A</v>
      </c>
      <c r="F94" s="380" t="e">
        <f>IF(ISNUMBER(Regressions!F104),ROUND(Regressions!F104, 1), NA())</f>
        <v>#N/A</v>
      </c>
      <c r="G94" s="270" t="e">
        <f>IF(ISNUMBER(Regressions!G104),ROUND(Regressions!G104, 1), NA())</f>
        <v>#N/A</v>
      </c>
      <c r="H94" s="381" t="e">
        <f>IF(ISNUMBER(Regressions!H104),ROUND(Regressions!H104, 1), NA())</f>
        <v>#N/A</v>
      </c>
      <c r="I94" s="271" t="e">
        <f>IF(ISNUMBER(Regressions!I104),ROUND(Regressions!I104, 1), NA())</f>
        <v>#N/A</v>
      </c>
      <c r="J94" s="382" t="e">
        <f>IF(ISNUMBER(Regressions!K104),ROUND(Regressions!K104, 1), NA())</f>
        <v>#N/A</v>
      </c>
      <c r="K94" s="380" t="e">
        <f>IF(ISNUMBER(Regressions!L104),ROUND(Regressions!L104, 1), NA())</f>
        <v>#N/A</v>
      </c>
      <c r="L94" s="272" t="e">
        <f>IF(ISNUMBER(Regressions!M104),ROUND(Regressions!M104, 1), NA())</f>
        <v>#N/A</v>
      </c>
      <c r="M94" s="381" t="e">
        <f>IF(ISNUMBER(Regressions!N104),ROUND(Regressions!N104, 1), NA())</f>
        <v>#N/A</v>
      </c>
      <c r="N94" s="271" t="e">
        <f>IF(ISNUMBER(Regressions!O104),ROUND(Regressions!O104, 1), NA())</f>
        <v>#N/A</v>
      </c>
      <c r="O94" s="382" t="e">
        <f>IF(ISNUMBER(Regressions!Q104),ROUND(Regressions!Q104, 1), NA())</f>
        <v>#N/A</v>
      </c>
      <c r="P94" s="380" t="e">
        <f>IF(ISNUMBER(Regressions!R104),ROUND(Regressions!R104, 1), NA())</f>
        <v>#N/A</v>
      </c>
      <c r="Q94" s="273" t="e">
        <f>IF(ISNUMBER(Regressions!S104),ROUND(Regressions!S104, 1), NA())</f>
        <v>#N/A</v>
      </c>
      <c r="R94" s="381" t="e">
        <f>IF(ISNUMBER(Regressions!T104),ROUND(Regressions!T104, 1), NA())</f>
        <v>#N/A</v>
      </c>
      <c r="S94" s="271" t="e">
        <f>IF(ISNUMBER(Regressions!U104),ROUND(Regressions!U104, 1), NA())</f>
        <v>#N/A</v>
      </c>
    </row>
    <row xmlns:x14ac="http://schemas.microsoft.com/office/spreadsheetml/2009/9/ac" r="95" hidden="true" x14ac:dyDescent="0.2">
      <c r="A95" s="377" t="str">
        <f>IF(ISBLANK(Regressions!A105), " ", Regressions!A105)</f>
        <v>Ghana</v>
      </c>
      <c r="B95" s="378">
        <f>IF(ISBLANK(Regressions!B105), " ", Regressions!B105)</f>
        <v>2029</v>
      </c>
      <c r="C95" s="383" t="str">
        <f>IF(ISBLANK(Regressions!C105), " ", Regressions!C105)</f>
        <v>Rural</v>
      </c>
      <c r="D95" s="379" t="str">
        <f>IF(ISBLANK(Regressions!D105), " ", Regressions!D105)</f>
        <v> </v>
      </c>
      <c r="E95" s="269" t="e">
        <f>IF(ISNUMBER(Regressions!E105),ROUND(Regressions!E105, 1), NA())</f>
        <v>#N/A</v>
      </c>
      <c r="F95" s="380" t="e">
        <f>IF(ISNUMBER(Regressions!F105),ROUND(Regressions!F105, 1), NA())</f>
        <v>#N/A</v>
      </c>
      <c r="G95" s="270" t="e">
        <f>IF(ISNUMBER(Regressions!G105),ROUND(Regressions!G105, 1), NA())</f>
        <v>#N/A</v>
      </c>
      <c r="H95" s="381" t="e">
        <f>IF(ISNUMBER(Regressions!H105),ROUND(Regressions!H105, 1), NA())</f>
        <v>#N/A</v>
      </c>
      <c r="I95" s="271" t="e">
        <f>IF(ISNUMBER(Regressions!I105),ROUND(Regressions!I105, 1), NA())</f>
        <v>#N/A</v>
      </c>
      <c r="J95" s="382" t="e">
        <f>IF(ISNUMBER(Regressions!K105),ROUND(Regressions!K105, 1), NA())</f>
        <v>#N/A</v>
      </c>
      <c r="K95" s="380" t="e">
        <f>IF(ISNUMBER(Regressions!L105),ROUND(Regressions!L105, 1), NA())</f>
        <v>#N/A</v>
      </c>
      <c r="L95" s="272" t="e">
        <f>IF(ISNUMBER(Regressions!M105),ROUND(Regressions!M105, 1), NA())</f>
        <v>#N/A</v>
      </c>
      <c r="M95" s="381" t="e">
        <f>IF(ISNUMBER(Regressions!N105),ROUND(Regressions!N105, 1), NA())</f>
        <v>#N/A</v>
      </c>
      <c r="N95" s="271" t="e">
        <f>IF(ISNUMBER(Regressions!O105),ROUND(Regressions!O105, 1), NA())</f>
        <v>#N/A</v>
      </c>
      <c r="O95" s="382" t="e">
        <f>IF(ISNUMBER(Regressions!Q105),ROUND(Regressions!Q105, 1), NA())</f>
        <v>#N/A</v>
      </c>
      <c r="P95" s="380" t="e">
        <f>IF(ISNUMBER(Regressions!R105),ROUND(Regressions!R105, 1), NA())</f>
        <v>#N/A</v>
      </c>
      <c r="Q95" s="273" t="e">
        <f>IF(ISNUMBER(Regressions!S105),ROUND(Regressions!S105, 1), NA())</f>
        <v>#N/A</v>
      </c>
      <c r="R95" s="381" t="e">
        <f>IF(ISNUMBER(Regressions!T105),ROUND(Regressions!T105, 1), NA())</f>
        <v>#N/A</v>
      </c>
      <c r="S95" s="271" t="e">
        <f>IF(ISNUMBER(Regressions!U105),ROUND(Regressions!U105, 1), NA())</f>
        <v>#N/A</v>
      </c>
    </row>
    <row xmlns:x14ac="http://schemas.microsoft.com/office/spreadsheetml/2009/9/ac" r="96" hidden="true" x14ac:dyDescent="0.2">
      <c r="A96" s="377" t="str">
        <f>IF(ISBLANK(Regressions!A106), " ", Regressions!A106)</f>
        <v>Ghana</v>
      </c>
      <c r="B96" s="378">
        <f>IF(ISBLANK(Regressions!B106), " ", Regressions!B106)</f>
        <v>2030</v>
      </c>
      <c r="C96" s="383" t="str">
        <f>IF(ISBLANK(Regressions!C106), " ", Regressions!C106)</f>
        <v>Rural</v>
      </c>
      <c r="D96" s="379" t="str">
        <f>IF(ISBLANK(Regressions!D106), " ", Regressions!D106)</f>
        <v> </v>
      </c>
      <c r="E96" s="269" t="e">
        <f>IF(ISNUMBER(Regressions!E106),ROUND(Regressions!E106, 1), NA())</f>
        <v>#N/A</v>
      </c>
      <c r="F96" s="380" t="e">
        <f>IF(ISNUMBER(Regressions!F106),ROUND(Regressions!F106, 1), NA())</f>
        <v>#N/A</v>
      </c>
      <c r="G96" s="270" t="e">
        <f>IF(ISNUMBER(Regressions!G106),ROUND(Regressions!G106, 1), NA())</f>
        <v>#N/A</v>
      </c>
      <c r="H96" s="381" t="e">
        <f>IF(ISNUMBER(Regressions!H106),ROUND(Regressions!H106, 1), NA())</f>
        <v>#N/A</v>
      </c>
      <c r="I96" s="271" t="e">
        <f>IF(ISNUMBER(Regressions!I106),ROUND(Regressions!I106, 1), NA())</f>
        <v>#N/A</v>
      </c>
      <c r="J96" s="382" t="e">
        <f>IF(ISNUMBER(Regressions!K106),ROUND(Regressions!K106, 1), NA())</f>
        <v>#N/A</v>
      </c>
      <c r="K96" s="380" t="e">
        <f>IF(ISNUMBER(Regressions!L106),ROUND(Regressions!L106, 1), NA())</f>
        <v>#N/A</v>
      </c>
      <c r="L96" s="272" t="e">
        <f>IF(ISNUMBER(Regressions!M106),ROUND(Regressions!M106, 1), NA())</f>
        <v>#N/A</v>
      </c>
      <c r="M96" s="381" t="e">
        <f>IF(ISNUMBER(Regressions!N106),ROUND(Regressions!N106, 1), NA())</f>
        <v>#N/A</v>
      </c>
      <c r="N96" s="271" t="e">
        <f>IF(ISNUMBER(Regressions!O106),ROUND(Regressions!O106, 1), NA())</f>
        <v>#N/A</v>
      </c>
      <c r="O96" s="382" t="e">
        <f>IF(ISNUMBER(Regressions!Q106),ROUND(Regressions!Q106, 1), NA())</f>
        <v>#N/A</v>
      </c>
      <c r="P96" s="380" t="e">
        <f>IF(ISNUMBER(Regressions!R106),ROUND(Regressions!R106, 1), NA())</f>
        <v>#N/A</v>
      </c>
      <c r="Q96" s="273" t="e">
        <f>IF(ISNUMBER(Regressions!S106),ROUND(Regressions!S106, 1), NA())</f>
        <v>#N/A</v>
      </c>
      <c r="R96" s="381" t="e">
        <f>IF(ISNUMBER(Regressions!T106),ROUND(Regressions!T106, 1), NA())</f>
        <v>#N/A</v>
      </c>
      <c r="S96" s="271" t="e">
        <f>IF(ISNUMBER(Regressions!U106),ROUND(Regressions!U106, 1), NA())</f>
        <v>#N/A</v>
      </c>
    </row>
    <row xmlns:x14ac="http://schemas.microsoft.com/office/spreadsheetml/2009/9/ac" r="97" x14ac:dyDescent="0.2">
      <c r="A97" s="377" t="str">
        <f>IF(ISBLANK(Regressions!A107), " ", Regressions!A107)</f>
        <v>Ghana</v>
      </c>
      <c r="B97" s="378">
        <f>IF(ISBLANK(Regressions!B107), " ", Regressions!B107)</f>
        <v>2000</v>
      </c>
      <c r="C97" s="383" t="str">
        <f>IF(ISBLANK(Regressions!C107), " ", Regressions!C107)</f>
        <v>Pre-primary</v>
      </c>
      <c r="D97" s="379">
        <f>IF(ISBLANK(Regressions!D107), " ", Regressions!D107)</f>
        <v>1115655</v>
      </c>
      <c r="E97" s="269">
        <f>IF(ISNUMBER(Regressions!E107),ROUND(Regressions!E107, 1), NA())</f>
        <v>46</v>
      </c>
      <c r="F97" s="380" t="e">
        <f>IF(ISNUMBER(Regressions!F107),ROUND(Regressions!F107, 1), NA())</f>
        <v>#N/A</v>
      </c>
      <c r="G97" s="270" t="e">
        <f>IF(ISNUMBER(Regressions!G107),ROUND(Regressions!G107, 1), NA())</f>
        <v>#N/A</v>
      </c>
      <c r="H97" s="381" t="e">
        <f>IF(ISNUMBER(Regressions!H107),ROUND(Regressions!H107, 1), NA())</f>
        <v>#N/A</v>
      </c>
      <c r="I97" s="271" t="e">
        <f>IF(ISNUMBER(Regressions!I107),ROUND(Regressions!I107, 1), NA())</f>
        <v>#N/A</v>
      </c>
      <c r="J97" s="382">
        <f>IF(ISNUMBER(Regressions!K107),ROUND(Regressions!K107, 1), NA())</f>
        <v>47</v>
      </c>
      <c r="K97" s="380" t="e">
        <f>IF(ISNUMBER(Regressions!L107),ROUND(Regressions!L107, 1), NA())</f>
        <v>#N/A</v>
      </c>
      <c r="L97" s="272" t="e">
        <f>IF(ISNUMBER(Regressions!M107),ROUND(Regressions!M107, 1), NA())</f>
        <v>#N/A</v>
      </c>
      <c r="M97" s="381" t="e">
        <f>IF(ISNUMBER(Regressions!N107),ROUND(Regressions!N107, 1), NA())</f>
        <v>#N/A</v>
      </c>
      <c r="N97" s="271" t="e">
        <f>IF(ISNUMBER(Regressions!O107),ROUND(Regressions!O107, 1), NA())</f>
        <v>#N/A</v>
      </c>
      <c r="O97" s="382" t="e">
        <f>IF(ISNUMBER(Regressions!Q107),ROUND(Regressions!Q107, 1), NA())</f>
        <v>#N/A</v>
      </c>
      <c r="P97" s="380" t="e">
        <f>IF(ISNUMBER(Regressions!R107),ROUND(Regressions!R107, 1), NA())</f>
        <v>#N/A</v>
      </c>
      <c r="Q97" s="273" t="e">
        <f>IF(ISNUMBER(Regressions!S107),ROUND(Regressions!S107, 1), NA())</f>
        <v>#N/A</v>
      </c>
      <c r="R97" s="381" t="e">
        <f>IF(ISNUMBER(Regressions!T107),ROUND(Regressions!T107, 1), NA())</f>
        <v>#N/A</v>
      </c>
      <c r="S97" s="271" t="e">
        <f>IF(ISNUMBER(Regressions!U107),ROUND(Regressions!U107, 1), NA())</f>
        <v>#N/A</v>
      </c>
    </row>
    <row xmlns:x14ac="http://schemas.microsoft.com/office/spreadsheetml/2009/9/ac" r="98" x14ac:dyDescent="0.2">
      <c r="A98" s="377" t="str">
        <f>IF(ISBLANK(Regressions!A108), " ", Regressions!A108)</f>
        <v>Ghana</v>
      </c>
      <c r="B98" s="378">
        <f>IF(ISBLANK(Regressions!B108), " ", Regressions!B108)</f>
        <v>2001</v>
      </c>
      <c r="C98" s="383" t="str">
        <f>IF(ISBLANK(Regressions!C108), " ", Regressions!C108)</f>
        <v>Pre-primary</v>
      </c>
      <c r="D98" s="379">
        <f>IF(ISBLANK(Regressions!D108), " ", Regressions!D108)</f>
        <v>1123871</v>
      </c>
      <c r="E98" s="269">
        <f>IF(ISNUMBER(Regressions!E108),ROUND(Regressions!E108, 1), NA())</f>
        <v>48.2</v>
      </c>
      <c r="F98" s="380" t="e">
        <f>IF(ISNUMBER(Regressions!F108),ROUND(Regressions!F108, 1), NA())</f>
        <v>#N/A</v>
      </c>
      <c r="G98" s="270" t="e">
        <f>IF(ISNUMBER(Regressions!G108),ROUND(Regressions!G108, 1), NA())</f>
        <v>#N/A</v>
      </c>
      <c r="H98" s="381" t="e">
        <f>IF(ISNUMBER(Regressions!H108),ROUND(Regressions!H108, 1), NA())</f>
        <v>#N/A</v>
      </c>
      <c r="I98" s="271" t="e">
        <f>IF(ISNUMBER(Regressions!I108),ROUND(Regressions!I108, 1), NA())</f>
        <v>#N/A</v>
      </c>
      <c r="J98" s="382">
        <f>IF(ISNUMBER(Regressions!K108),ROUND(Regressions!K108, 1), NA())</f>
        <v>48.8</v>
      </c>
      <c r="K98" s="380" t="e">
        <f>IF(ISNUMBER(Regressions!L108),ROUND(Regressions!L108, 1), NA())</f>
        <v>#N/A</v>
      </c>
      <c r="L98" s="272" t="e">
        <f>IF(ISNUMBER(Regressions!M108),ROUND(Regressions!M108, 1), NA())</f>
        <v>#N/A</v>
      </c>
      <c r="M98" s="381" t="e">
        <f>IF(ISNUMBER(Regressions!N108),ROUND(Regressions!N108, 1), NA())</f>
        <v>#N/A</v>
      </c>
      <c r="N98" s="271" t="e">
        <f>IF(ISNUMBER(Regressions!O108),ROUND(Regressions!O108, 1), NA())</f>
        <v>#N/A</v>
      </c>
      <c r="O98" s="382" t="e">
        <f>IF(ISNUMBER(Regressions!Q108),ROUND(Regressions!Q108, 1), NA())</f>
        <v>#N/A</v>
      </c>
      <c r="P98" s="380" t="e">
        <f>IF(ISNUMBER(Regressions!R108),ROUND(Regressions!R108, 1), NA())</f>
        <v>#N/A</v>
      </c>
      <c r="Q98" s="273" t="e">
        <f>IF(ISNUMBER(Regressions!S108),ROUND(Regressions!S108, 1), NA())</f>
        <v>#N/A</v>
      </c>
      <c r="R98" s="381" t="e">
        <f>IF(ISNUMBER(Regressions!T108),ROUND(Regressions!T108, 1), NA())</f>
        <v>#N/A</v>
      </c>
      <c r="S98" s="271" t="e">
        <f>IF(ISNUMBER(Regressions!U108),ROUND(Regressions!U108, 1), NA())</f>
        <v>#N/A</v>
      </c>
    </row>
    <row xmlns:x14ac="http://schemas.microsoft.com/office/spreadsheetml/2009/9/ac" r="99" x14ac:dyDescent="0.2">
      <c r="A99" s="377" t="str">
        <f>IF(ISBLANK(Regressions!A109), " ", Regressions!A109)</f>
        <v>Ghana</v>
      </c>
      <c r="B99" s="378">
        <f>IF(ISBLANK(Regressions!B109), " ", Regressions!B109)</f>
        <v>2002</v>
      </c>
      <c r="C99" s="383" t="str">
        <f>IF(ISBLANK(Regressions!C109), " ", Regressions!C109)</f>
        <v>Pre-primary</v>
      </c>
      <c r="D99" s="379">
        <f>IF(ISBLANK(Regressions!D109), " ", Regressions!D109)</f>
        <v>1139741</v>
      </c>
      <c r="E99" s="269">
        <f>IF(ISNUMBER(Regressions!E109),ROUND(Regressions!E109, 1), NA())</f>
        <v>50.4</v>
      </c>
      <c r="F99" s="380" t="e">
        <f>IF(ISNUMBER(Regressions!F109),ROUND(Regressions!F109, 1), NA())</f>
        <v>#N/A</v>
      </c>
      <c r="G99" s="270" t="e">
        <f>IF(ISNUMBER(Regressions!G109),ROUND(Regressions!G109, 1), NA())</f>
        <v>#N/A</v>
      </c>
      <c r="H99" s="381" t="e">
        <f>IF(ISNUMBER(Regressions!H109),ROUND(Regressions!H109, 1), NA())</f>
        <v>#N/A</v>
      </c>
      <c r="I99" s="271" t="e">
        <f>IF(ISNUMBER(Regressions!I109),ROUND(Regressions!I109, 1), NA())</f>
        <v>#N/A</v>
      </c>
      <c r="J99" s="382">
        <f>IF(ISNUMBER(Regressions!K109),ROUND(Regressions!K109, 1), NA())</f>
        <v>50.7</v>
      </c>
      <c r="K99" s="380" t="e">
        <f>IF(ISNUMBER(Regressions!L109),ROUND(Regressions!L109, 1), NA())</f>
        <v>#N/A</v>
      </c>
      <c r="L99" s="272" t="e">
        <f>IF(ISNUMBER(Regressions!M109),ROUND(Regressions!M109, 1), NA())</f>
        <v>#N/A</v>
      </c>
      <c r="M99" s="381" t="e">
        <f>IF(ISNUMBER(Regressions!N109),ROUND(Regressions!N109, 1), NA())</f>
        <v>#N/A</v>
      </c>
      <c r="N99" s="271" t="e">
        <f>IF(ISNUMBER(Regressions!O109),ROUND(Regressions!O109, 1), NA())</f>
        <v>#N/A</v>
      </c>
      <c r="O99" s="382" t="e">
        <f>IF(ISNUMBER(Regressions!Q109),ROUND(Regressions!Q109, 1), NA())</f>
        <v>#N/A</v>
      </c>
      <c r="P99" s="380" t="e">
        <f>IF(ISNUMBER(Regressions!R109),ROUND(Regressions!R109, 1), NA())</f>
        <v>#N/A</v>
      </c>
      <c r="Q99" s="273" t="e">
        <f>IF(ISNUMBER(Regressions!S109),ROUND(Regressions!S109, 1), NA())</f>
        <v>#N/A</v>
      </c>
      <c r="R99" s="381" t="e">
        <f>IF(ISNUMBER(Regressions!T109),ROUND(Regressions!T109, 1), NA())</f>
        <v>#N/A</v>
      </c>
      <c r="S99" s="271" t="e">
        <f>IF(ISNUMBER(Regressions!U109),ROUND(Regressions!U109, 1), NA())</f>
        <v>#N/A</v>
      </c>
    </row>
    <row xmlns:x14ac="http://schemas.microsoft.com/office/spreadsheetml/2009/9/ac" r="100" x14ac:dyDescent="0.2">
      <c r="A100" s="377" t="str">
        <f>IF(ISBLANK(Regressions!A110), " ", Regressions!A110)</f>
        <v>Ghana</v>
      </c>
      <c r="B100" s="378">
        <f>IF(ISBLANK(Regressions!B110), " ", Regressions!B110)</f>
        <v>2003</v>
      </c>
      <c r="C100" s="383" t="str">
        <f>IF(ISBLANK(Regressions!C110), " ", Regressions!C110)</f>
        <v>Pre-primary</v>
      </c>
      <c r="D100" s="379">
        <f>IF(ISBLANK(Regressions!D110), " ", Regressions!D110)</f>
        <v>1169874</v>
      </c>
      <c r="E100" s="269">
        <f>IF(ISNUMBER(Regressions!E110),ROUND(Regressions!E110, 1), NA())</f>
        <v>52.6</v>
      </c>
      <c r="F100" s="380" t="e">
        <f>IF(ISNUMBER(Regressions!F110),ROUND(Regressions!F110, 1), NA())</f>
        <v>#N/A</v>
      </c>
      <c r="G100" s="270" t="e">
        <f>IF(ISNUMBER(Regressions!G110),ROUND(Regressions!G110, 1), NA())</f>
        <v>#N/A</v>
      </c>
      <c r="H100" s="381" t="e">
        <f>IF(ISNUMBER(Regressions!H110),ROUND(Regressions!H110, 1), NA())</f>
        <v>#N/A</v>
      </c>
      <c r="I100" s="271" t="e">
        <f>IF(ISNUMBER(Regressions!I110),ROUND(Regressions!I110, 1), NA())</f>
        <v>#N/A</v>
      </c>
      <c r="J100" s="382">
        <f>IF(ISNUMBER(Regressions!K110),ROUND(Regressions!K110, 1), NA())</f>
        <v>52.5</v>
      </c>
      <c r="K100" s="380" t="e">
        <f>IF(ISNUMBER(Regressions!L110),ROUND(Regressions!L110, 1), NA())</f>
        <v>#N/A</v>
      </c>
      <c r="L100" s="272" t="e">
        <f>IF(ISNUMBER(Regressions!M110),ROUND(Regressions!M110, 1), NA())</f>
        <v>#N/A</v>
      </c>
      <c r="M100" s="381" t="e">
        <f>IF(ISNUMBER(Regressions!N110),ROUND(Regressions!N110, 1), NA())</f>
        <v>#N/A</v>
      </c>
      <c r="N100" s="271" t="e">
        <f>IF(ISNUMBER(Regressions!O110),ROUND(Regressions!O110, 1), NA())</f>
        <v>#N/A</v>
      </c>
      <c r="O100" s="382" t="e">
        <f>IF(ISNUMBER(Regressions!Q110),ROUND(Regressions!Q110, 1), NA())</f>
        <v>#N/A</v>
      </c>
      <c r="P100" s="380" t="e">
        <f>IF(ISNUMBER(Regressions!R110),ROUND(Regressions!R110, 1), NA())</f>
        <v>#N/A</v>
      </c>
      <c r="Q100" s="273" t="e">
        <f>IF(ISNUMBER(Regressions!S110),ROUND(Regressions!S110, 1), NA())</f>
        <v>#N/A</v>
      </c>
      <c r="R100" s="381" t="e">
        <f>IF(ISNUMBER(Regressions!T110),ROUND(Regressions!T110, 1), NA())</f>
        <v>#N/A</v>
      </c>
      <c r="S100" s="271" t="e">
        <f>IF(ISNUMBER(Regressions!U110),ROUND(Regressions!U110, 1), NA())</f>
        <v>#N/A</v>
      </c>
    </row>
    <row xmlns:x14ac="http://schemas.microsoft.com/office/spreadsheetml/2009/9/ac" r="101" x14ac:dyDescent="0.2">
      <c r="A101" s="377" t="str">
        <f>IF(ISBLANK(Regressions!A111), " ", Regressions!A111)</f>
        <v>Ghana</v>
      </c>
      <c r="B101" s="378">
        <f>IF(ISBLANK(Regressions!B111), " ", Regressions!B111)</f>
        <v>2004</v>
      </c>
      <c r="C101" s="383" t="str">
        <f>IF(ISBLANK(Regressions!C111), " ", Regressions!C111)</f>
        <v>Pre-primary</v>
      </c>
      <c r="D101" s="379">
        <f>IF(ISBLANK(Regressions!D111), " ", Regressions!D111)</f>
        <v>1207453</v>
      </c>
      <c r="E101" s="269">
        <f>IF(ISNUMBER(Regressions!E111),ROUND(Regressions!E111, 1), NA())</f>
        <v>54.9</v>
      </c>
      <c r="F101" s="380" t="e">
        <f>IF(ISNUMBER(Regressions!F111),ROUND(Regressions!F111, 1), NA())</f>
        <v>#N/A</v>
      </c>
      <c r="G101" s="270" t="e">
        <f>IF(ISNUMBER(Regressions!G111),ROUND(Regressions!G111, 1), NA())</f>
        <v>#N/A</v>
      </c>
      <c r="H101" s="381" t="e">
        <f>IF(ISNUMBER(Regressions!H111),ROUND(Regressions!H111, 1), NA())</f>
        <v>#N/A</v>
      </c>
      <c r="I101" s="271" t="e">
        <f>IF(ISNUMBER(Regressions!I111),ROUND(Regressions!I111, 1), NA())</f>
        <v>#N/A</v>
      </c>
      <c r="J101" s="382">
        <f>IF(ISNUMBER(Regressions!K111),ROUND(Regressions!K111, 1), NA())</f>
        <v>54.3</v>
      </c>
      <c r="K101" s="380" t="e">
        <f>IF(ISNUMBER(Regressions!L111),ROUND(Regressions!L111, 1), NA())</f>
        <v>#N/A</v>
      </c>
      <c r="L101" s="272" t="e">
        <f>IF(ISNUMBER(Regressions!M111),ROUND(Regressions!M111, 1), NA())</f>
        <v>#N/A</v>
      </c>
      <c r="M101" s="381" t="e">
        <f>IF(ISNUMBER(Regressions!N111),ROUND(Regressions!N111, 1), NA())</f>
        <v>#N/A</v>
      </c>
      <c r="N101" s="271" t="e">
        <f>IF(ISNUMBER(Regressions!O111),ROUND(Regressions!O111, 1), NA())</f>
        <v>#N/A</v>
      </c>
      <c r="O101" s="382" t="e">
        <f>IF(ISNUMBER(Regressions!Q111),ROUND(Regressions!Q111, 1), NA())</f>
        <v>#N/A</v>
      </c>
      <c r="P101" s="380" t="e">
        <f>IF(ISNUMBER(Regressions!R111),ROUND(Regressions!R111, 1), NA())</f>
        <v>#N/A</v>
      </c>
      <c r="Q101" s="273" t="e">
        <f>IF(ISNUMBER(Regressions!S111),ROUND(Regressions!S111, 1), NA())</f>
        <v>#N/A</v>
      </c>
      <c r="R101" s="381" t="e">
        <f>IF(ISNUMBER(Regressions!T111),ROUND(Regressions!T111, 1), NA())</f>
        <v>#N/A</v>
      </c>
      <c r="S101" s="271" t="e">
        <f>IF(ISNUMBER(Regressions!U111),ROUND(Regressions!U111, 1), NA())</f>
        <v>#N/A</v>
      </c>
    </row>
    <row xmlns:x14ac="http://schemas.microsoft.com/office/spreadsheetml/2009/9/ac" r="102" x14ac:dyDescent="0.2">
      <c r="A102" s="377" t="str">
        <f>IF(ISBLANK(Regressions!A112), " ", Regressions!A112)</f>
        <v>Ghana</v>
      </c>
      <c r="B102" s="378">
        <f>IF(ISBLANK(Regressions!B112), " ", Regressions!B112)</f>
        <v>2005</v>
      </c>
      <c r="C102" s="383" t="str">
        <f>IF(ISBLANK(Regressions!C112), " ", Regressions!C112)</f>
        <v>Pre-primary</v>
      </c>
      <c r="D102" s="379">
        <f>IF(ISBLANK(Regressions!D112), " ", Regressions!D112)</f>
        <v>1254641</v>
      </c>
      <c r="E102" s="269">
        <f>IF(ISNUMBER(Regressions!E112),ROUND(Regressions!E112, 1), NA())</f>
        <v>57.1</v>
      </c>
      <c r="F102" s="380" t="e">
        <f>IF(ISNUMBER(Regressions!F112),ROUND(Regressions!F112, 1), NA())</f>
        <v>#N/A</v>
      </c>
      <c r="G102" s="270" t="e">
        <f>IF(ISNUMBER(Regressions!G112),ROUND(Regressions!G112, 1), NA())</f>
        <v>#N/A</v>
      </c>
      <c r="H102" s="381" t="e">
        <f>IF(ISNUMBER(Regressions!H112),ROUND(Regressions!H112, 1), NA())</f>
        <v>#N/A</v>
      </c>
      <c r="I102" s="271" t="e">
        <f>IF(ISNUMBER(Regressions!I112),ROUND(Regressions!I112, 1), NA())</f>
        <v>#N/A</v>
      </c>
      <c r="J102" s="382">
        <f>IF(ISNUMBER(Regressions!K112),ROUND(Regressions!K112, 1), NA())</f>
        <v>56.1</v>
      </c>
      <c r="K102" s="380" t="e">
        <f>IF(ISNUMBER(Regressions!L112),ROUND(Regressions!L112, 1), NA())</f>
        <v>#N/A</v>
      </c>
      <c r="L102" s="272" t="e">
        <f>IF(ISNUMBER(Regressions!M112),ROUND(Regressions!M112, 1), NA())</f>
        <v>#N/A</v>
      </c>
      <c r="M102" s="381" t="e">
        <f>IF(ISNUMBER(Regressions!N112),ROUND(Regressions!N112, 1), NA())</f>
        <v>#N/A</v>
      </c>
      <c r="N102" s="271" t="e">
        <f>IF(ISNUMBER(Regressions!O112),ROUND(Regressions!O112, 1), NA())</f>
        <v>#N/A</v>
      </c>
      <c r="O102" s="382" t="e">
        <f>IF(ISNUMBER(Regressions!Q112),ROUND(Regressions!Q112, 1), NA())</f>
        <v>#N/A</v>
      </c>
      <c r="P102" s="380" t="e">
        <f>IF(ISNUMBER(Regressions!R112),ROUND(Regressions!R112, 1), NA())</f>
        <v>#N/A</v>
      </c>
      <c r="Q102" s="273" t="e">
        <f>IF(ISNUMBER(Regressions!S112),ROUND(Regressions!S112, 1), NA())</f>
        <v>#N/A</v>
      </c>
      <c r="R102" s="381" t="e">
        <f>IF(ISNUMBER(Regressions!T112),ROUND(Regressions!T112, 1), NA())</f>
        <v>#N/A</v>
      </c>
      <c r="S102" s="271" t="e">
        <f>IF(ISNUMBER(Regressions!U112),ROUND(Regressions!U112, 1), NA())</f>
        <v>#N/A</v>
      </c>
    </row>
    <row xmlns:x14ac="http://schemas.microsoft.com/office/spreadsheetml/2009/9/ac" r="103" x14ac:dyDescent="0.2">
      <c r="A103" s="377" t="str">
        <f>IF(ISBLANK(Regressions!A113), " ", Regressions!A113)</f>
        <v>Ghana</v>
      </c>
      <c r="B103" s="378">
        <f>IF(ISBLANK(Regressions!B113), " ", Regressions!B113)</f>
        <v>2006</v>
      </c>
      <c r="C103" s="383" t="str">
        <f>IF(ISBLANK(Regressions!C113), " ", Regressions!C113)</f>
        <v>Pre-primary</v>
      </c>
      <c r="D103" s="379">
        <f>IF(ISBLANK(Regressions!D113), " ", Regressions!D113)</f>
        <v>1296623</v>
      </c>
      <c r="E103" s="269">
        <f>IF(ISNUMBER(Regressions!E113),ROUND(Regressions!E113, 1), NA())</f>
        <v>59.3</v>
      </c>
      <c r="F103" s="380" t="e">
        <f>IF(ISNUMBER(Regressions!F113),ROUND(Regressions!F113, 1), NA())</f>
        <v>#N/A</v>
      </c>
      <c r="G103" s="270" t="e">
        <f>IF(ISNUMBER(Regressions!G113),ROUND(Regressions!G113, 1), NA())</f>
        <v>#N/A</v>
      </c>
      <c r="H103" s="381" t="e">
        <f>IF(ISNUMBER(Regressions!H113),ROUND(Regressions!H113, 1), NA())</f>
        <v>#N/A</v>
      </c>
      <c r="I103" s="271" t="e">
        <f>IF(ISNUMBER(Regressions!I113),ROUND(Regressions!I113, 1), NA())</f>
        <v>#N/A</v>
      </c>
      <c r="J103" s="382">
        <f>IF(ISNUMBER(Regressions!K113),ROUND(Regressions!K113, 1), NA())</f>
        <v>58</v>
      </c>
      <c r="K103" s="380" t="e">
        <f>IF(ISNUMBER(Regressions!L113),ROUND(Regressions!L113, 1), NA())</f>
        <v>#N/A</v>
      </c>
      <c r="L103" s="272" t="e">
        <f>IF(ISNUMBER(Regressions!M113),ROUND(Regressions!M113, 1), NA())</f>
        <v>#N/A</v>
      </c>
      <c r="M103" s="381" t="e">
        <f>IF(ISNUMBER(Regressions!N113),ROUND(Regressions!N113, 1), NA())</f>
        <v>#N/A</v>
      </c>
      <c r="N103" s="271" t="e">
        <f>IF(ISNUMBER(Regressions!O113),ROUND(Regressions!O113, 1), NA())</f>
        <v>#N/A</v>
      </c>
      <c r="O103" s="382" t="e">
        <f>IF(ISNUMBER(Regressions!Q113),ROUND(Regressions!Q113, 1), NA())</f>
        <v>#N/A</v>
      </c>
      <c r="P103" s="380" t="e">
        <f>IF(ISNUMBER(Regressions!R113),ROUND(Regressions!R113, 1), NA())</f>
        <v>#N/A</v>
      </c>
      <c r="Q103" s="273" t="e">
        <f>IF(ISNUMBER(Regressions!S113),ROUND(Regressions!S113, 1), NA())</f>
        <v>#N/A</v>
      </c>
      <c r="R103" s="381" t="e">
        <f>IF(ISNUMBER(Regressions!T113),ROUND(Regressions!T113, 1), NA())</f>
        <v>#N/A</v>
      </c>
      <c r="S103" s="271" t="e">
        <f>IF(ISNUMBER(Regressions!U113),ROUND(Regressions!U113, 1), NA())</f>
        <v>#N/A</v>
      </c>
    </row>
    <row xmlns:x14ac="http://schemas.microsoft.com/office/spreadsheetml/2009/9/ac" r="104" x14ac:dyDescent="0.2">
      <c r="A104" s="377" t="str">
        <f>IF(ISBLANK(Regressions!A114), " ", Regressions!A114)</f>
        <v>Ghana</v>
      </c>
      <c r="B104" s="378">
        <f>IF(ISBLANK(Regressions!B114), " ", Regressions!B114)</f>
        <v>2007</v>
      </c>
      <c r="C104" s="383" t="str">
        <f>IF(ISBLANK(Regressions!C114), " ", Regressions!C114)</f>
        <v>Pre-primary</v>
      </c>
      <c r="D104" s="379">
        <f>IF(ISBLANK(Regressions!D114), " ", Regressions!D114)</f>
        <v>1326927</v>
      </c>
      <c r="E104" s="269">
        <f>IF(ISNUMBER(Regressions!E114),ROUND(Regressions!E114, 1), NA())</f>
        <v>61.5</v>
      </c>
      <c r="F104" s="380" t="e">
        <f>IF(ISNUMBER(Regressions!F114),ROUND(Regressions!F114, 1), NA())</f>
        <v>#N/A</v>
      </c>
      <c r="G104" s="270" t="e">
        <f>IF(ISNUMBER(Regressions!G114),ROUND(Regressions!G114, 1), NA())</f>
        <v>#N/A</v>
      </c>
      <c r="H104" s="381" t="e">
        <f>IF(ISNUMBER(Regressions!H114),ROUND(Regressions!H114, 1), NA())</f>
        <v>#N/A</v>
      </c>
      <c r="I104" s="271" t="e">
        <f>IF(ISNUMBER(Regressions!I114),ROUND(Regressions!I114, 1), NA())</f>
        <v>#N/A</v>
      </c>
      <c r="J104" s="382">
        <f>IF(ISNUMBER(Regressions!K114),ROUND(Regressions!K114, 1), NA())</f>
        <v>59.8</v>
      </c>
      <c r="K104" s="380" t="e">
        <f>IF(ISNUMBER(Regressions!L114),ROUND(Regressions!L114, 1), NA())</f>
        <v>#N/A</v>
      </c>
      <c r="L104" s="272" t="e">
        <f>IF(ISNUMBER(Regressions!M114),ROUND(Regressions!M114, 1), NA())</f>
        <v>#N/A</v>
      </c>
      <c r="M104" s="381" t="e">
        <f>IF(ISNUMBER(Regressions!N114),ROUND(Regressions!N114, 1), NA())</f>
        <v>#N/A</v>
      </c>
      <c r="N104" s="271" t="e">
        <f>IF(ISNUMBER(Regressions!O114),ROUND(Regressions!O114, 1), NA())</f>
        <v>#N/A</v>
      </c>
      <c r="O104" s="382" t="e">
        <f>IF(ISNUMBER(Regressions!Q114),ROUND(Regressions!Q114, 1), NA())</f>
        <v>#N/A</v>
      </c>
      <c r="P104" s="380" t="e">
        <f>IF(ISNUMBER(Regressions!R114),ROUND(Regressions!R114, 1), NA())</f>
        <v>#N/A</v>
      </c>
      <c r="Q104" s="273" t="e">
        <f>IF(ISNUMBER(Regressions!S114),ROUND(Regressions!S114, 1), NA())</f>
        <v>#N/A</v>
      </c>
      <c r="R104" s="381" t="e">
        <f>IF(ISNUMBER(Regressions!T114),ROUND(Regressions!T114, 1), NA())</f>
        <v>#N/A</v>
      </c>
      <c r="S104" s="271" t="e">
        <f>IF(ISNUMBER(Regressions!U114),ROUND(Regressions!U114, 1), NA())</f>
        <v>#N/A</v>
      </c>
    </row>
    <row xmlns:x14ac="http://schemas.microsoft.com/office/spreadsheetml/2009/9/ac" r="105" x14ac:dyDescent="0.2">
      <c r="A105" s="377" t="str">
        <f>IF(ISBLANK(Regressions!A115), " ", Regressions!A115)</f>
        <v>Ghana</v>
      </c>
      <c r="B105" s="378">
        <f>IF(ISBLANK(Regressions!B115), " ", Regressions!B115)</f>
        <v>2008</v>
      </c>
      <c r="C105" s="383" t="str">
        <f>IF(ISBLANK(Regressions!C115), " ", Regressions!C115)</f>
        <v>Pre-primary</v>
      </c>
      <c r="D105" s="379">
        <f>IF(ISBLANK(Regressions!D115), " ", Regressions!D115)</f>
        <v>1354619</v>
      </c>
      <c r="E105" s="269">
        <f>IF(ISNUMBER(Regressions!E115),ROUND(Regressions!E115, 1), NA())</f>
        <v>63.7</v>
      </c>
      <c r="F105" s="380" t="e">
        <f>IF(ISNUMBER(Regressions!F115),ROUND(Regressions!F115, 1), NA())</f>
        <v>#N/A</v>
      </c>
      <c r="G105" s="270" t="e">
        <f>IF(ISNUMBER(Regressions!G115),ROUND(Regressions!G115, 1), NA())</f>
        <v>#N/A</v>
      </c>
      <c r="H105" s="381" t="e">
        <f>IF(ISNUMBER(Regressions!H115),ROUND(Regressions!H115, 1), NA())</f>
        <v>#N/A</v>
      </c>
      <c r="I105" s="271" t="e">
        <f>IF(ISNUMBER(Regressions!I115),ROUND(Regressions!I115, 1), NA())</f>
        <v>#N/A</v>
      </c>
      <c r="J105" s="382">
        <f>IF(ISNUMBER(Regressions!K115),ROUND(Regressions!K115, 1), NA())</f>
        <v>61.6</v>
      </c>
      <c r="K105" s="380" t="e">
        <f>IF(ISNUMBER(Regressions!L115),ROUND(Regressions!L115, 1), NA())</f>
        <v>#N/A</v>
      </c>
      <c r="L105" s="272" t="e">
        <f>IF(ISNUMBER(Regressions!M115),ROUND(Regressions!M115, 1), NA())</f>
        <v>#N/A</v>
      </c>
      <c r="M105" s="381" t="e">
        <f>IF(ISNUMBER(Regressions!N115),ROUND(Regressions!N115, 1), NA())</f>
        <v>#N/A</v>
      </c>
      <c r="N105" s="271" t="e">
        <f>IF(ISNUMBER(Regressions!O115),ROUND(Regressions!O115, 1), NA())</f>
        <v>#N/A</v>
      </c>
      <c r="O105" s="382" t="e">
        <f>IF(ISNUMBER(Regressions!Q115),ROUND(Regressions!Q115, 1), NA())</f>
        <v>#N/A</v>
      </c>
      <c r="P105" s="380" t="e">
        <f>IF(ISNUMBER(Regressions!R115),ROUND(Regressions!R115, 1), NA())</f>
        <v>#N/A</v>
      </c>
      <c r="Q105" s="273" t="e">
        <f>IF(ISNUMBER(Regressions!S115),ROUND(Regressions!S115, 1), NA())</f>
        <v>#N/A</v>
      </c>
      <c r="R105" s="381" t="e">
        <f>IF(ISNUMBER(Regressions!T115),ROUND(Regressions!T115, 1), NA())</f>
        <v>#N/A</v>
      </c>
      <c r="S105" s="271" t="e">
        <f>IF(ISNUMBER(Regressions!U115),ROUND(Regressions!U115, 1), NA())</f>
        <v>#N/A</v>
      </c>
    </row>
    <row xmlns:x14ac="http://schemas.microsoft.com/office/spreadsheetml/2009/9/ac" r="106" x14ac:dyDescent="0.2">
      <c r="A106" s="377" t="str">
        <f>IF(ISBLANK(Regressions!A116), " ", Regressions!A116)</f>
        <v>Ghana</v>
      </c>
      <c r="B106" s="378">
        <f>IF(ISBLANK(Regressions!B116), " ", Regressions!B116)</f>
        <v>2009</v>
      </c>
      <c r="C106" s="383" t="str">
        <f>IF(ISBLANK(Regressions!C116), " ", Regressions!C116)</f>
        <v>Pre-primary</v>
      </c>
      <c r="D106" s="379">
        <f>IF(ISBLANK(Regressions!D116), " ", Regressions!D116)</f>
        <v>1379541</v>
      </c>
      <c r="E106" s="269">
        <f>IF(ISNUMBER(Regressions!E116),ROUND(Regressions!E116, 1), NA())</f>
        <v>65.900000000000006</v>
      </c>
      <c r="F106" s="380" t="e">
        <f>IF(ISNUMBER(Regressions!F116),ROUND(Regressions!F116, 1), NA())</f>
        <v>#N/A</v>
      </c>
      <c r="G106" s="270" t="e">
        <f>IF(ISNUMBER(Regressions!G116),ROUND(Regressions!G116, 1), NA())</f>
        <v>#N/A</v>
      </c>
      <c r="H106" s="381" t="e">
        <f>IF(ISNUMBER(Regressions!H116),ROUND(Regressions!H116, 1), NA())</f>
        <v>#N/A</v>
      </c>
      <c r="I106" s="271" t="e">
        <f>IF(ISNUMBER(Regressions!I116),ROUND(Regressions!I116, 1), NA())</f>
        <v>#N/A</v>
      </c>
      <c r="J106" s="382">
        <f>IF(ISNUMBER(Regressions!K116),ROUND(Regressions!K116, 1), NA())</f>
        <v>63.5</v>
      </c>
      <c r="K106" s="380" t="e">
        <f>IF(ISNUMBER(Regressions!L116),ROUND(Regressions!L116, 1), NA())</f>
        <v>#N/A</v>
      </c>
      <c r="L106" s="272" t="e">
        <f>IF(ISNUMBER(Regressions!M116),ROUND(Regressions!M116, 1), NA())</f>
        <v>#N/A</v>
      </c>
      <c r="M106" s="381" t="e">
        <f>IF(ISNUMBER(Regressions!N116),ROUND(Regressions!N116, 1), NA())</f>
        <v>#N/A</v>
      </c>
      <c r="N106" s="271" t="e">
        <f>IF(ISNUMBER(Regressions!O116),ROUND(Regressions!O116, 1), NA())</f>
        <v>#N/A</v>
      </c>
      <c r="O106" s="382" t="e">
        <f>IF(ISNUMBER(Regressions!Q116),ROUND(Regressions!Q116, 1), NA())</f>
        <v>#N/A</v>
      </c>
      <c r="P106" s="380" t="e">
        <f>IF(ISNUMBER(Regressions!R116),ROUND(Regressions!R116, 1), NA())</f>
        <v>#N/A</v>
      </c>
      <c r="Q106" s="273" t="e">
        <f>IF(ISNUMBER(Regressions!S116),ROUND(Regressions!S116, 1), NA())</f>
        <v>#N/A</v>
      </c>
      <c r="R106" s="381" t="e">
        <f>IF(ISNUMBER(Regressions!T116),ROUND(Regressions!T116, 1), NA())</f>
        <v>#N/A</v>
      </c>
      <c r="S106" s="271" t="e">
        <f>IF(ISNUMBER(Regressions!U116),ROUND(Regressions!U116, 1), NA())</f>
        <v>#N/A</v>
      </c>
    </row>
    <row xmlns:x14ac="http://schemas.microsoft.com/office/spreadsheetml/2009/9/ac" r="107" x14ac:dyDescent="0.2">
      <c r="A107" s="377" t="str">
        <f>IF(ISBLANK(Regressions!A117), " ", Regressions!A117)</f>
        <v>Ghana</v>
      </c>
      <c r="B107" s="378">
        <f>IF(ISBLANK(Regressions!B117), " ", Regressions!B117)</f>
        <v>2010</v>
      </c>
      <c r="C107" s="383" t="str">
        <f>IF(ISBLANK(Regressions!C117), " ", Regressions!C117)</f>
        <v>Pre-primary</v>
      </c>
      <c r="D107" s="379">
        <f>IF(ISBLANK(Regressions!D117), " ", Regressions!D117)</f>
        <v>1420050</v>
      </c>
      <c r="E107" s="269">
        <f>IF(ISNUMBER(Regressions!E117),ROUND(Regressions!E117, 1), NA())</f>
        <v>68.2</v>
      </c>
      <c r="F107" s="380" t="e">
        <f>IF(ISNUMBER(Regressions!F117),ROUND(Regressions!F117, 1), NA())</f>
        <v>#N/A</v>
      </c>
      <c r="G107" s="270" t="e">
        <f>IF(ISNUMBER(Regressions!G117),ROUND(Regressions!G117, 1), NA())</f>
        <v>#N/A</v>
      </c>
      <c r="H107" s="381" t="e">
        <f>IF(ISNUMBER(Regressions!H117),ROUND(Regressions!H117, 1), NA())</f>
        <v>#N/A</v>
      </c>
      <c r="I107" s="271" t="e">
        <f>IF(ISNUMBER(Regressions!I117),ROUND(Regressions!I117, 1), NA())</f>
        <v>#N/A</v>
      </c>
      <c r="J107" s="382">
        <f>IF(ISNUMBER(Regressions!K117),ROUND(Regressions!K117, 1), NA())</f>
        <v>65.3</v>
      </c>
      <c r="K107" s="380" t="e">
        <f>IF(ISNUMBER(Regressions!L117),ROUND(Regressions!L117, 1), NA())</f>
        <v>#N/A</v>
      </c>
      <c r="L107" s="272" t="e">
        <f>IF(ISNUMBER(Regressions!M117),ROUND(Regressions!M117, 1), NA())</f>
        <v>#N/A</v>
      </c>
      <c r="M107" s="381" t="e">
        <f>IF(ISNUMBER(Regressions!N117),ROUND(Regressions!N117, 1), NA())</f>
        <v>#N/A</v>
      </c>
      <c r="N107" s="271" t="e">
        <f>IF(ISNUMBER(Regressions!O117),ROUND(Regressions!O117, 1), NA())</f>
        <v>#N/A</v>
      </c>
      <c r="O107" s="382" t="e">
        <f>IF(ISNUMBER(Regressions!Q117),ROUND(Regressions!Q117, 1), NA())</f>
        <v>#N/A</v>
      </c>
      <c r="P107" s="380" t="e">
        <f>IF(ISNUMBER(Regressions!R117),ROUND(Regressions!R117, 1), NA())</f>
        <v>#N/A</v>
      </c>
      <c r="Q107" s="273" t="e">
        <f>IF(ISNUMBER(Regressions!S117),ROUND(Regressions!S117, 1), NA())</f>
        <v>#N/A</v>
      </c>
      <c r="R107" s="381" t="e">
        <f>IF(ISNUMBER(Regressions!T117),ROUND(Regressions!T117, 1), NA())</f>
        <v>#N/A</v>
      </c>
      <c r="S107" s="271" t="e">
        <f>IF(ISNUMBER(Regressions!U117),ROUND(Regressions!U117, 1), NA())</f>
        <v>#N/A</v>
      </c>
    </row>
    <row xmlns:x14ac="http://schemas.microsoft.com/office/spreadsheetml/2009/9/ac" r="108" x14ac:dyDescent="0.2">
      <c r="A108" s="377" t="str">
        <f>IF(ISBLANK(Regressions!A118), " ", Regressions!A118)</f>
        <v>Ghana</v>
      </c>
      <c r="B108" s="378">
        <f>IF(ISBLANK(Regressions!B118), " ", Regressions!B118)</f>
        <v>2011</v>
      </c>
      <c r="C108" s="383" t="str">
        <f>IF(ISBLANK(Regressions!C118), " ", Regressions!C118)</f>
        <v>Pre-primary</v>
      </c>
      <c r="D108" s="379">
        <f>IF(ISBLANK(Regressions!D118), " ", Regressions!D118)</f>
        <v>1452757</v>
      </c>
      <c r="E108" s="269">
        <f>IF(ISNUMBER(Regressions!E118),ROUND(Regressions!E118, 1), NA())</f>
        <v>70.400000000000006</v>
      </c>
      <c r="F108" s="380" t="e">
        <f>IF(ISNUMBER(Regressions!F118),ROUND(Regressions!F118, 1), NA())</f>
        <v>#N/A</v>
      </c>
      <c r="G108" s="270" t="e">
        <f>IF(ISNUMBER(Regressions!G118),ROUND(Regressions!G118, 1), NA())</f>
        <v>#N/A</v>
      </c>
      <c r="H108" s="381" t="e">
        <f>IF(ISNUMBER(Regressions!H118),ROUND(Regressions!H118, 1), NA())</f>
        <v>#N/A</v>
      </c>
      <c r="I108" s="271" t="e">
        <f>IF(ISNUMBER(Regressions!I118),ROUND(Regressions!I118, 1), NA())</f>
        <v>#N/A</v>
      </c>
      <c r="J108" s="382">
        <f>IF(ISNUMBER(Regressions!K118),ROUND(Regressions!K118, 1), NA())</f>
        <v>67.099999999999994</v>
      </c>
      <c r="K108" s="380" t="e">
        <f>IF(ISNUMBER(Regressions!L118),ROUND(Regressions!L118, 1), NA())</f>
        <v>#N/A</v>
      </c>
      <c r="L108" s="272" t="e">
        <f>IF(ISNUMBER(Regressions!M118),ROUND(Regressions!M118, 1), NA())</f>
        <v>#N/A</v>
      </c>
      <c r="M108" s="381" t="e">
        <f>IF(ISNUMBER(Regressions!N118),ROUND(Regressions!N118, 1), NA())</f>
        <v>#N/A</v>
      </c>
      <c r="N108" s="271" t="e">
        <f>IF(ISNUMBER(Regressions!O118),ROUND(Regressions!O118, 1), NA())</f>
        <v>#N/A</v>
      </c>
      <c r="O108" s="382" t="e">
        <f>IF(ISNUMBER(Regressions!Q118),ROUND(Regressions!Q118, 1), NA())</f>
        <v>#N/A</v>
      </c>
      <c r="P108" s="380" t="e">
        <f>IF(ISNUMBER(Regressions!R118),ROUND(Regressions!R118, 1), NA())</f>
        <v>#N/A</v>
      </c>
      <c r="Q108" s="273" t="e">
        <f>IF(ISNUMBER(Regressions!S118),ROUND(Regressions!S118, 1), NA())</f>
        <v>#N/A</v>
      </c>
      <c r="R108" s="381" t="e">
        <f>IF(ISNUMBER(Regressions!T118),ROUND(Regressions!T118, 1), NA())</f>
        <v>#N/A</v>
      </c>
      <c r="S108" s="271" t="e">
        <f>IF(ISNUMBER(Regressions!U118),ROUND(Regressions!U118, 1), NA())</f>
        <v>#N/A</v>
      </c>
    </row>
    <row xmlns:x14ac="http://schemas.microsoft.com/office/spreadsheetml/2009/9/ac" r="109" x14ac:dyDescent="0.2">
      <c r="A109" s="377" t="str">
        <f>IF(ISBLANK(Regressions!A119), " ", Regressions!A119)</f>
        <v>Ghana</v>
      </c>
      <c r="B109" s="378">
        <f>IF(ISBLANK(Regressions!B119), " ", Regressions!B119)</f>
        <v>2012</v>
      </c>
      <c r="C109" s="383" t="str">
        <f>IF(ISBLANK(Regressions!C119), " ", Regressions!C119)</f>
        <v>Pre-primary</v>
      </c>
      <c r="D109" s="379">
        <f>IF(ISBLANK(Regressions!D119), " ", Regressions!D119)</f>
        <v>1466414</v>
      </c>
      <c r="E109" s="269">
        <f>IF(ISNUMBER(Regressions!E119),ROUND(Regressions!E119, 1), NA())</f>
        <v>72.599999999999994</v>
      </c>
      <c r="F109" s="380" t="e">
        <f>IF(ISNUMBER(Regressions!F119),ROUND(Regressions!F119, 1), NA())</f>
        <v>#N/A</v>
      </c>
      <c r="G109" s="270" t="e">
        <f>IF(ISNUMBER(Regressions!G119),ROUND(Regressions!G119, 1), NA())</f>
        <v>#N/A</v>
      </c>
      <c r="H109" s="381" t="e">
        <f>IF(ISNUMBER(Regressions!H119),ROUND(Regressions!H119, 1), NA())</f>
        <v>#N/A</v>
      </c>
      <c r="I109" s="271" t="e">
        <f>IF(ISNUMBER(Regressions!I119),ROUND(Regressions!I119, 1), NA())</f>
        <v>#N/A</v>
      </c>
      <c r="J109" s="382">
        <f>IF(ISNUMBER(Regressions!K119),ROUND(Regressions!K119, 1), NA())</f>
        <v>68.900000000000006</v>
      </c>
      <c r="K109" s="380" t="e">
        <f>IF(ISNUMBER(Regressions!L119),ROUND(Regressions!L119, 1), NA())</f>
        <v>#N/A</v>
      </c>
      <c r="L109" s="272" t="e">
        <f>IF(ISNUMBER(Regressions!M119),ROUND(Regressions!M119, 1), NA())</f>
        <v>#N/A</v>
      </c>
      <c r="M109" s="381" t="e">
        <f>IF(ISNUMBER(Regressions!N119),ROUND(Regressions!N119, 1), NA())</f>
        <v>#N/A</v>
      </c>
      <c r="N109" s="271" t="e">
        <f>IF(ISNUMBER(Regressions!O119),ROUND(Regressions!O119, 1), NA())</f>
        <v>#N/A</v>
      </c>
      <c r="O109" s="382" t="e">
        <f>IF(ISNUMBER(Regressions!Q119),ROUND(Regressions!Q119, 1), NA())</f>
        <v>#N/A</v>
      </c>
      <c r="P109" s="380" t="e">
        <f>IF(ISNUMBER(Regressions!R119),ROUND(Regressions!R119, 1), NA())</f>
        <v>#N/A</v>
      </c>
      <c r="Q109" s="273" t="e">
        <f>IF(ISNUMBER(Regressions!S119),ROUND(Regressions!S119, 1), NA())</f>
        <v>#N/A</v>
      </c>
      <c r="R109" s="381" t="e">
        <f>IF(ISNUMBER(Regressions!T119),ROUND(Regressions!T119, 1), NA())</f>
        <v>#N/A</v>
      </c>
      <c r="S109" s="271" t="e">
        <f>IF(ISNUMBER(Regressions!U119),ROUND(Regressions!U119, 1), NA())</f>
        <v>#N/A</v>
      </c>
    </row>
    <row xmlns:x14ac="http://schemas.microsoft.com/office/spreadsheetml/2009/9/ac" r="110" x14ac:dyDescent="0.2">
      <c r="A110" s="377" t="str">
        <f>IF(ISBLANK(Regressions!A120), " ", Regressions!A120)</f>
        <v>Ghana</v>
      </c>
      <c r="B110" s="378">
        <f>IF(ISBLANK(Regressions!B120), " ", Regressions!B120)</f>
        <v>2013</v>
      </c>
      <c r="C110" s="383" t="str">
        <f>IF(ISBLANK(Regressions!C120), " ", Regressions!C120)</f>
        <v>Pre-primary</v>
      </c>
      <c r="D110" s="379">
        <f>IF(ISBLANK(Regressions!D120), " ", Regressions!D120)</f>
        <v>1488536</v>
      </c>
      <c r="E110" s="269">
        <f>IF(ISNUMBER(Regressions!E120),ROUND(Regressions!E120, 1), NA())</f>
        <v>74.8</v>
      </c>
      <c r="F110" s="380">
        <f>IF(ISNUMBER(Regressions!F120),ROUND(Regressions!F120, 1), NA())</f>
        <v>74.8</v>
      </c>
      <c r="G110" s="270">
        <f>IF(ISNUMBER(Regressions!G120),ROUND(Regressions!G120, 1), NA())</f>
        <v>74.8</v>
      </c>
      <c r="H110" s="381">
        <f>IF(ISNUMBER(Regressions!H120),ROUND(Regressions!H120, 1), NA())</f>
        <v>0</v>
      </c>
      <c r="I110" s="271">
        <f>IF(ISNUMBER(Regressions!I120),ROUND(Regressions!I120, 1), NA())</f>
        <v>25.2</v>
      </c>
      <c r="J110" s="382">
        <f>IF(ISNUMBER(Regressions!K120),ROUND(Regressions!K120, 1), NA())</f>
        <v>70.8</v>
      </c>
      <c r="K110" s="380">
        <f>IF(ISNUMBER(Regressions!L120),ROUND(Regressions!L120, 1), NA())</f>
        <v>70.8</v>
      </c>
      <c r="L110" s="272" t="e">
        <f>IF(ISNUMBER(Regressions!M120),ROUND(Regressions!M120, 1), NA())</f>
        <v>#N/A</v>
      </c>
      <c r="M110" s="381" t="e">
        <f>IF(ISNUMBER(Regressions!N120),ROUND(Regressions!N120, 1), NA())</f>
        <v>#N/A</v>
      </c>
      <c r="N110" s="271">
        <f>IF(ISNUMBER(Regressions!O120),ROUND(Regressions!O120, 1), NA())</f>
        <v>29.2</v>
      </c>
      <c r="O110" s="382" t="e">
        <f>IF(ISNUMBER(Regressions!Q120),ROUND(Regressions!Q120, 1), NA())</f>
        <v>#N/A</v>
      </c>
      <c r="P110" s="380" t="e">
        <f>IF(ISNUMBER(Regressions!R120),ROUND(Regressions!R120, 1), NA())</f>
        <v>#N/A</v>
      </c>
      <c r="Q110" s="273" t="e">
        <f>IF(ISNUMBER(Regressions!S120),ROUND(Regressions!S120, 1), NA())</f>
        <v>#N/A</v>
      </c>
      <c r="R110" s="381" t="e">
        <f>IF(ISNUMBER(Regressions!T120),ROUND(Regressions!T120, 1), NA())</f>
        <v>#N/A</v>
      </c>
      <c r="S110" s="271" t="e">
        <f>IF(ISNUMBER(Regressions!U120),ROUND(Regressions!U120, 1), NA())</f>
        <v>#N/A</v>
      </c>
    </row>
    <row xmlns:x14ac="http://schemas.microsoft.com/office/spreadsheetml/2009/9/ac" r="111" x14ac:dyDescent="0.2">
      <c r="A111" s="377" t="str">
        <f>IF(ISBLANK(Regressions!A121), " ", Regressions!A121)</f>
        <v>Ghana</v>
      </c>
      <c r="B111" s="378">
        <f>IF(ISBLANK(Regressions!B121), " ", Regressions!B121)</f>
        <v>2014</v>
      </c>
      <c r="C111" s="383" t="str">
        <f>IF(ISBLANK(Regressions!C121), " ", Regressions!C121)</f>
        <v>Pre-primary</v>
      </c>
      <c r="D111" s="379">
        <f>IF(ISBLANK(Regressions!D121), " ", Regressions!D121)</f>
        <v>1518018</v>
      </c>
      <c r="E111" s="269">
        <f>IF(ISNUMBER(Regressions!E121),ROUND(Regressions!E121, 1), NA())</f>
        <v>77</v>
      </c>
      <c r="F111" s="380">
        <f>IF(ISNUMBER(Regressions!F121),ROUND(Regressions!F121, 1), NA())</f>
        <v>77</v>
      </c>
      <c r="G111" s="270">
        <f>IF(ISNUMBER(Regressions!G121),ROUND(Regressions!G121, 1), NA())</f>
        <v>77</v>
      </c>
      <c r="H111" s="381">
        <f>IF(ISNUMBER(Regressions!H121),ROUND(Regressions!H121, 1), NA())</f>
        <v>0</v>
      </c>
      <c r="I111" s="271">
        <f>IF(ISNUMBER(Regressions!I121),ROUND(Regressions!I121, 1), NA())</f>
        <v>23</v>
      </c>
      <c r="J111" s="382">
        <f>IF(ISNUMBER(Regressions!K121),ROUND(Regressions!K121, 1), NA())</f>
        <v>72.599999999999994</v>
      </c>
      <c r="K111" s="380">
        <f>IF(ISNUMBER(Regressions!L121),ROUND(Regressions!L121, 1), NA())</f>
        <v>72.599999999999994</v>
      </c>
      <c r="L111" s="272" t="e">
        <f>IF(ISNUMBER(Regressions!M121),ROUND(Regressions!M121, 1), NA())</f>
        <v>#N/A</v>
      </c>
      <c r="M111" s="381" t="e">
        <f>IF(ISNUMBER(Regressions!N121),ROUND(Regressions!N121, 1), NA())</f>
        <v>#N/A</v>
      </c>
      <c r="N111" s="271">
        <f>IF(ISNUMBER(Regressions!O121),ROUND(Regressions!O121, 1), NA())</f>
        <v>27.4</v>
      </c>
      <c r="O111" s="382" t="e">
        <f>IF(ISNUMBER(Regressions!Q121),ROUND(Regressions!Q121, 1), NA())</f>
        <v>#N/A</v>
      </c>
      <c r="P111" s="380" t="e">
        <f>IF(ISNUMBER(Regressions!R121),ROUND(Regressions!R121, 1), NA())</f>
        <v>#N/A</v>
      </c>
      <c r="Q111" s="273" t="e">
        <f>IF(ISNUMBER(Regressions!S121),ROUND(Regressions!S121, 1), NA())</f>
        <v>#N/A</v>
      </c>
      <c r="R111" s="381" t="e">
        <f>IF(ISNUMBER(Regressions!T121),ROUND(Regressions!T121, 1), NA())</f>
        <v>#N/A</v>
      </c>
      <c r="S111" s="271" t="e">
        <f>IF(ISNUMBER(Regressions!U121),ROUND(Regressions!U121, 1), NA())</f>
        <v>#N/A</v>
      </c>
    </row>
    <row xmlns:x14ac="http://schemas.microsoft.com/office/spreadsheetml/2009/9/ac" r="112" x14ac:dyDescent="0.2">
      <c r="A112" s="377" t="str">
        <f>IF(ISBLANK(Regressions!A122), " ", Regressions!A122)</f>
        <v>Ghana</v>
      </c>
      <c r="B112" s="378">
        <f>IF(ISBLANK(Regressions!B122), " ", Regressions!B122)</f>
        <v>2015</v>
      </c>
      <c r="C112" s="383" t="str">
        <f>IF(ISBLANK(Regressions!C122), " ", Regressions!C122)</f>
        <v>Pre-primary</v>
      </c>
      <c r="D112" s="379">
        <f>IF(ISBLANK(Regressions!D122), " ", Regressions!D122)</f>
        <v>1556688</v>
      </c>
      <c r="E112" s="269">
        <f>IF(ISNUMBER(Regressions!E122),ROUND(Regressions!E122, 1), NA())</f>
        <v>79.2</v>
      </c>
      <c r="F112" s="380">
        <f>IF(ISNUMBER(Regressions!F122),ROUND(Regressions!F122, 1), NA())</f>
        <v>79.2</v>
      </c>
      <c r="G112" s="270">
        <f>IF(ISNUMBER(Regressions!G122),ROUND(Regressions!G122, 1), NA())</f>
        <v>78.599999999999994</v>
      </c>
      <c r="H112" s="381">
        <f>IF(ISNUMBER(Regressions!H122),ROUND(Regressions!H122, 1), NA())</f>
        <v>0.6</v>
      </c>
      <c r="I112" s="271">
        <f>IF(ISNUMBER(Regressions!I122),ROUND(Regressions!I122, 1), NA())</f>
        <v>20.8</v>
      </c>
      <c r="J112" s="382">
        <f>IF(ISNUMBER(Regressions!K122),ROUND(Regressions!K122, 1), NA())</f>
        <v>74.400000000000006</v>
      </c>
      <c r="K112" s="380">
        <f>IF(ISNUMBER(Regressions!L122),ROUND(Regressions!L122, 1), NA())</f>
        <v>74.400000000000006</v>
      </c>
      <c r="L112" s="272">
        <f>IF(ISNUMBER(Regressions!M122),ROUND(Regressions!M122, 1), NA())</f>
        <v>64</v>
      </c>
      <c r="M112" s="381">
        <f>IF(ISNUMBER(Regressions!N122),ROUND(Regressions!N122, 1), NA())</f>
        <v>10.4</v>
      </c>
      <c r="N112" s="271">
        <f>IF(ISNUMBER(Regressions!O122),ROUND(Regressions!O122, 1), NA())</f>
        <v>25.6</v>
      </c>
      <c r="O112" s="382">
        <f>IF(ISNUMBER(Regressions!Q122),ROUND(Regressions!Q122, 1), NA())</f>
        <v>67.599999999999994</v>
      </c>
      <c r="P112" s="380">
        <f>IF(ISNUMBER(Regressions!R122),ROUND(Regressions!R122, 1), NA())</f>
        <v>63.2</v>
      </c>
      <c r="Q112" s="273">
        <f>IF(ISNUMBER(Regressions!S122),ROUND(Regressions!S122, 1), NA())</f>
        <v>55.7</v>
      </c>
      <c r="R112" s="381">
        <f>IF(ISNUMBER(Regressions!T122),ROUND(Regressions!T122, 1), NA())</f>
        <v>7.5</v>
      </c>
      <c r="S112" s="271">
        <f>IF(ISNUMBER(Regressions!U122),ROUND(Regressions!U122, 1), NA())</f>
        <v>36.799999999999997</v>
      </c>
    </row>
    <row xmlns:x14ac="http://schemas.microsoft.com/office/spreadsheetml/2009/9/ac" r="113" x14ac:dyDescent="0.2">
      <c r="A113" s="377" t="str">
        <f>IF(ISBLANK(Regressions!A123), " ", Regressions!A123)</f>
        <v>Ghana</v>
      </c>
      <c r="B113" s="378">
        <f>IF(ISBLANK(Regressions!B123), " ", Regressions!B123)</f>
        <v>2016</v>
      </c>
      <c r="C113" s="383" t="str">
        <f>IF(ISBLANK(Regressions!C123), " ", Regressions!C123)</f>
        <v>Pre-primary</v>
      </c>
      <c r="D113" s="379">
        <f>IF(ISBLANK(Regressions!D123), " ", Regressions!D123)</f>
        <v>1599664</v>
      </c>
      <c r="E113" s="269">
        <f>IF(ISNUMBER(Regressions!E123),ROUND(Regressions!E123, 1), NA())</f>
        <v>81.400000000000006</v>
      </c>
      <c r="F113" s="380">
        <f>IF(ISNUMBER(Regressions!F123),ROUND(Regressions!F123, 1), NA())</f>
        <v>81.400000000000006</v>
      </c>
      <c r="G113" s="270">
        <f>IF(ISNUMBER(Regressions!G123),ROUND(Regressions!G123, 1), NA())</f>
        <v>78.599999999999994</v>
      </c>
      <c r="H113" s="381">
        <f>IF(ISNUMBER(Regressions!H123),ROUND(Regressions!H123, 1), NA())</f>
        <v>2.8</v>
      </c>
      <c r="I113" s="271">
        <f>IF(ISNUMBER(Regressions!I123),ROUND(Regressions!I123, 1), NA())</f>
        <v>18.600000000000001</v>
      </c>
      <c r="J113" s="382">
        <f>IF(ISNUMBER(Regressions!K123),ROUND(Regressions!K123, 1), NA())</f>
        <v>76.3</v>
      </c>
      <c r="K113" s="380">
        <f>IF(ISNUMBER(Regressions!L123),ROUND(Regressions!L123, 1), NA())</f>
        <v>76.3</v>
      </c>
      <c r="L113" s="272">
        <f>IF(ISNUMBER(Regressions!M123),ROUND(Regressions!M123, 1), NA())</f>
        <v>64</v>
      </c>
      <c r="M113" s="381">
        <f>IF(ISNUMBER(Regressions!N123),ROUND(Regressions!N123, 1), NA())</f>
        <v>12.2</v>
      </c>
      <c r="N113" s="271">
        <f>IF(ISNUMBER(Regressions!O123),ROUND(Regressions!O123, 1), NA())</f>
        <v>23.7</v>
      </c>
      <c r="O113" s="382">
        <f>IF(ISNUMBER(Regressions!Q123),ROUND(Regressions!Q123, 1), NA())</f>
        <v>67.599999999999994</v>
      </c>
      <c r="P113" s="380">
        <f>IF(ISNUMBER(Regressions!R123),ROUND(Regressions!R123, 1), NA())</f>
        <v>63.2</v>
      </c>
      <c r="Q113" s="273">
        <f>IF(ISNUMBER(Regressions!S123),ROUND(Regressions!S123, 1), NA())</f>
        <v>55.7</v>
      </c>
      <c r="R113" s="381">
        <f>IF(ISNUMBER(Regressions!T123),ROUND(Regressions!T123, 1), NA())</f>
        <v>7.5</v>
      </c>
      <c r="S113" s="271">
        <f>IF(ISNUMBER(Regressions!U123),ROUND(Regressions!U123, 1), NA())</f>
        <v>36.799999999999997</v>
      </c>
    </row>
    <row xmlns:x14ac="http://schemas.microsoft.com/office/spreadsheetml/2009/9/ac" r="114" x14ac:dyDescent="0.2">
      <c r="A114" s="377" t="str">
        <f>IF(ISBLANK(Regressions!A124), " ", Regressions!A124)</f>
        <v>Ghana</v>
      </c>
      <c r="B114" s="378">
        <f>IF(ISBLANK(Regressions!B124), " ", Regressions!B124)</f>
        <v>2017</v>
      </c>
      <c r="C114" s="383" t="str">
        <f>IF(ISBLANK(Regressions!C124), " ", Regressions!C124)</f>
        <v>Pre-primary</v>
      </c>
      <c r="D114" s="379">
        <f>IF(ISBLANK(Regressions!D124), " ", Regressions!D124)</f>
        <v>1641627</v>
      </c>
      <c r="E114" s="269">
        <f>IF(ISNUMBER(Regressions!E124),ROUND(Regressions!E124, 1), NA())</f>
        <v>83.7</v>
      </c>
      <c r="F114" s="380">
        <f>IF(ISNUMBER(Regressions!F124),ROUND(Regressions!F124, 1), NA())</f>
        <v>83.7</v>
      </c>
      <c r="G114" s="270">
        <f>IF(ISNUMBER(Regressions!G124),ROUND(Regressions!G124, 1), NA())</f>
        <v>78.599999999999994</v>
      </c>
      <c r="H114" s="381">
        <f>IF(ISNUMBER(Regressions!H124),ROUND(Regressions!H124, 1), NA())</f>
        <v>5</v>
      </c>
      <c r="I114" s="271">
        <f>IF(ISNUMBER(Regressions!I124),ROUND(Regressions!I124, 1), NA())</f>
        <v>16.3</v>
      </c>
      <c r="J114" s="382">
        <f>IF(ISNUMBER(Regressions!K124),ROUND(Regressions!K124, 1), NA())</f>
        <v>78.099999999999994</v>
      </c>
      <c r="K114" s="380">
        <f>IF(ISNUMBER(Regressions!L124),ROUND(Regressions!L124, 1), NA())</f>
        <v>78.099999999999994</v>
      </c>
      <c r="L114" s="272">
        <f>IF(ISNUMBER(Regressions!M124),ROUND(Regressions!M124, 1), NA())</f>
        <v>64</v>
      </c>
      <c r="M114" s="381">
        <f>IF(ISNUMBER(Regressions!N124),ROUND(Regressions!N124, 1), NA())</f>
        <v>14.1</v>
      </c>
      <c r="N114" s="271">
        <f>IF(ISNUMBER(Regressions!O124),ROUND(Regressions!O124, 1), NA())</f>
        <v>21.9</v>
      </c>
      <c r="O114" s="382">
        <f>IF(ISNUMBER(Regressions!Q124),ROUND(Regressions!Q124, 1), NA())</f>
        <v>67.599999999999994</v>
      </c>
      <c r="P114" s="380">
        <f>IF(ISNUMBER(Regressions!R124),ROUND(Regressions!R124, 1), NA())</f>
        <v>63.2</v>
      </c>
      <c r="Q114" s="273">
        <f>IF(ISNUMBER(Regressions!S124),ROUND(Regressions!S124, 1), NA())</f>
        <v>55.7</v>
      </c>
      <c r="R114" s="381">
        <f>IF(ISNUMBER(Regressions!T124),ROUND(Regressions!T124, 1), NA())</f>
        <v>7.5</v>
      </c>
      <c r="S114" s="271">
        <f>IF(ISNUMBER(Regressions!U124),ROUND(Regressions!U124, 1), NA())</f>
        <v>36.799999999999997</v>
      </c>
    </row>
    <row xmlns:x14ac="http://schemas.microsoft.com/office/spreadsheetml/2009/9/ac" r="115" x14ac:dyDescent="0.2">
      <c r="A115" s="377" t="str">
        <f>IF(ISBLANK(Regressions!A125), " ", Regressions!A125)</f>
        <v>Ghana</v>
      </c>
      <c r="B115" s="378">
        <f>IF(ISBLANK(Regressions!B125), " ", Regressions!B125)</f>
        <v>2018</v>
      </c>
      <c r="C115" s="383" t="str">
        <f>IF(ISBLANK(Regressions!C125), " ", Regressions!C125)</f>
        <v>Pre-primary</v>
      </c>
      <c r="D115" s="379">
        <f>IF(ISBLANK(Regressions!D125), " ", Regressions!D125)</f>
        <v>1676181</v>
      </c>
      <c r="E115" s="269">
        <f>IF(ISNUMBER(Regressions!E125),ROUND(Regressions!E125, 1), NA())</f>
        <v>85.9</v>
      </c>
      <c r="F115" s="380">
        <f>IF(ISNUMBER(Regressions!F125),ROUND(Regressions!F125, 1), NA())</f>
        <v>85.9</v>
      </c>
      <c r="G115" s="270">
        <f>IF(ISNUMBER(Regressions!G125),ROUND(Regressions!G125, 1), NA())</f>
        <v>78.599999999999994</v>
      </c>
      <c r="H115" s="381">
        <f>IF(ISNUMBER(Regressions!H125),ROUND(Regressions!H125, 1), NA())</f>
        <v>7.3</v>
      </c>
      <c r="I115" s="271">
        <f>IF(ISNUMBER(Regressions!I125),ROUND(Regressions!I125, 1), NA())</f>
        <v>14.1</v>
      </c>
      <c r="J115" s="382">
        <f>IF(ISNUMBER(Regressions!K125),ROUND(Regressions!K125, 1), NA())</f>
        <v>79.900000000000006</v>
      </c>
      <c r="K115" s="380">
        <f>IF(ISNUMBER(Regressions!L125),ROUND(Regressions!L125, 1), NA())</f>
        <v>79.900000000000006</v>
      </c>
      <c r="L115" s="272">
        <f>IF(ISNUMBER(Regressions!M125),ROUND(Regressions!M125, 1), NA())</f>
        <v>64</v>
      </c>
      <c r="M115" s="381">
        <f>IF(ISNUMBER(Regressions!N125),ROUND(Regressions!N125, 1), NA())</f>
        <v>15.9</v>
      </c>
      <c r="N115" s="271">
        <f>IF(ISNUMBER(Regressions!O125),ROUND(Regressions!O125, 1), NA())</f>
        <v>20.100000000000001</v>
      </c>
      <c r="O115" s="382">
        <f>IF(ISNUMBER(Regressions!Q125),ROUND(Regressions!Q125, 1), NA())</f>
        <v>67.599999999999994</v>
      </c>
      <c r="P115" s="380">
        <f>IF(ISNUMBER(Regressions!R125),ROUND(Regressions!R125, 1), NA())</f>
        <v>63.2</v>
      </c>
      <c r="Q115" s="273">
        <f>IF(ISNUMBER(Regressions!S125),ROUND(Regressions!S125, 1), NA())</f>
        <v>55.7</v>
      </c>
      <c r="R115" s="381">
        <f>IF(ISNUMBER(Regressions!T125),ROUND(Regressions!T125, 1), NA())</f>
        <v>7.5</v>
      </c>
      <c r="S115" s="271">
        <f>IF(ISNUMBER(Regressions!U125),ROUND(Regressions!U125, 1), NA())</f>
        <v>36.799999999999997</v>
      </c>
    </row>
    <row xmlns:x14ac="http://schemas.microsoft.com/office/spreadsheetml/2009/9/ac" r="116" x14ac:dyDescent="0.2">
      <c r="A116" s="377" t="str">
        <f>IF(ISBLANK(Regressions!A126), " ", Regressions!A126)</f>
        <v>Ghana</v>
      </c>
      <c r="B116" s="378">
        <f>IF(ISBLANK(Regressions!B126), " ", Regressions!B126)</f>
        <v>2019</v>
      </c>
      <c r="C116" s="383" t="str">
        <f>IF(ISBLANK(Regressions!C126), " ", Regressions!C126)</f>
        <v>Pre-primary</v>
      </c>
      <c r="D116" s="379">
        <f>IF(ISBLANK(Regressions!D126), " ", Regressions!D126)</f>
        <v>1693626</v>
      </c>
      <c r="E116" s="269">
        <f>IF(ISNUMBER(Regressions!E126),ROUND(Regressions!E126, 1), NA())</f>
        <v>88.1</v>
      </c>
      <c r="F116" s="380">
        <f>IF(ISNUMBER(Regressions!F126),ROUND(Regressions!F126, 1), NA())</f>
        <v>88.1</v>
      </c>
      <c r="G116" s="270">
        <f>IF(ISNUMBER(Regressions!G126),ROUND(Regressions!G126, 1), NA())</f>
        <v>78.599999999999994</v>
      </c>
      <c r="H116" s="381">
        <f>IF(ISNUMBER(Regressions!H126),ROUND(Regressions!H126, 1), NA())</f>
        <v>9.5</v>
      </c>
      <c r="I116" s="271">
        <f>IF(ISNUMBER(Regressions!I126),ROUND(Regressions!I126, 1), NA())</f>
        <v>11.9</v>
      </c>
      <c r="J116" s="382">
        <f>IF(ISNUMBER(Regressions!K126),ROUND(Regressions!K126, 1), NA())</f>
        <v>81.7</v>
      </c>
      <c r="K116" s="380">
        <f>IF(ISNUMBER(Regressions!L126),ROUND(Regressions!L126, 1), NA())</f>
        <v>81.7</v>
      </c>
      <c r="L116" s="272">
        <f>IF(ISNUMBER(Regressions!M126),ROUND(Regressions!M126, 1), NA())</f>
        <v>64</v>
      </c>
      <c r="M116" s="381">
        <f>IF(ISNUMBER(Regressions!N126),ROUND(Regressions!N126, 1), NA())</f>
        <v>17.7</v>
      </c>
      <c r="N116" s="271">
        <f>IF(ISNUMBER(Regressions!O126),ROUND(Regressions!O126, 1), NA())</f>
        <v>18.3</v>
      </c>
      <c r="O116" s="382">
        <f>IF(ISNUMBER(Regressions!Q126),ROUND(Regressions!Q126, 1), NA())</f>
        <v>67.599999999999994</v>
      </c>
      <c r="P116" s="380">
        <f>IF(ISNUMBER(Regressions!R126),ROUND(Regressions!R126, 1), NA())</f>
        <v>63.2</v>
      </c>
      <c r="Q116" s="273">
        <f>IF(ISNUMBER(Regressions!S126),ROUND(Regressions!S126, 1), NA())</f>
        <v>55.7</v>
      </c>
      <c r="R116" s="381">
        <f>IF(ISNUMBER(Regressions!T126),ROUND(Regressions!T126, 1), NA())</f>
        <v>7.5</v>
      </c>
      <c r="S116" s="271">
        <f>IF(ISNUMBER(Regressions!U126),ROUND(Regressions!U126, 1), NA())</f>
        <v>36.799999999999997</v>
      </c>
    </row>
    <row xmlns:x14ac="http://schemas.microsoft.com/office/spreadsheetml/2009/9/ac" r="117" x14ac:dyDescent="0.2">
      <c r="A117" s="377" t="str">
        <f>IF(ISBLANK(Regressions!A127), " ", Regressions!A127)</f>
        <v>Ghana</v>
      </c>
      <c r="B117" s="378">
        <f>IF(ISBLANK(Regressions!B127), " ", Regressions!B127)</f>
        <v>2020</v>
      </c>
      <c r="C117" s="383" t="str">
        <f>IF(ISBLANK(Regressions!C127), " ", Regressions!C127)</f>
        <v>Pre-primary</v>
      </c>
      <c r="D117" s="379">
        <f>IF(ISBLANK(Regressions!D127), " ", Regressions!D127)</f>
        <v>1716817</v>
      </c>
      <c r="E117" s="269">
        <f>IF(ISNUMBER(Regressions!E127),ROUND(Regressions!E127, 1), NA())</f>
        <v>90.3</v>
      </c>
      <c r="F117" s="380">
        <f>IF(ISNUMBER(Regressions!F127),ROUND(Regressions!F127, 1), NA())</f>
        <v>90.3</v>
      </c>
      <c r="G117" s="270">
        <f>IF(ISNUMBER(Regressions!G127),ROUND(Regressions!G127, 1), NA())</f>
        <v>78.599999999999994</v>
      </c>
      <c r="H117" s="381">
        <f>IF(ISNUMBER(Regressions!H127),ROUND(Regressions!H127, 1), NA())</f>
        <v>11.7</v>
      </c>
      <c r="I117" s="271">
        <f>IF(ISNUMBER(Regressions!I127),ROUND(Regressions!I127, 1), NA())</f>
        <v>9.6999999999999993</v>
      </c>
      <c r="J117" s="382">
        <f>IF(ISNUMBER(Regressions!K127),ROUND(Regressions!K127, 1), NA())</f>
        <v>83.6</v>
      </c>
      <c r="K117" s="380">
        <f>IF(ISNUMBER(Regressions!L127),ROUND(Regressions!L127, 1), NA())</f>
        <v>83.6</v>
      </c>
      <c r="L117" s="272">
        <f>IF(ISNUMBER(Regressions!M127),ROUND(Regressions!M127, 1), NA())</f>
        <v>64</v>
      </c>
      <c r="M117" s="381">
        <f>IF(ISNUMBER(Regressions!N127),ROUND(Regressions!N127, 1), NA())</f>
        <v>19.600000000000001</v>
      </c>
      <c r="N117" s="271">
        <f>IF(ISNUMBER(Regressions!O127),ROUND(Regressions!O127, 1), NA())</f>
        <v>16.399999999999999</v>
      </c>
      <c r="O117" s="382">
        <f>IF(ISNUMBER(Regressions!Q127),ROUND(Regressions!Q127, 1), NA())</f>
        <v>67.599999999999994</v>
      </c>
      <c r="P117" s="380">
        <f>IF(ISNUMBER(Regressions!R127),ROUND(Regressions!R127, 1), NA())</f>
        <v>63.2</v>
      </c>
      <c r="Q117" s="273">
        <f>IF(ISNUMBER(Regressions!S127),ROUND(Regressions!S127, 1), NA())</f>
        <v>55.7</v>
      </c>
      <c r="R117" s="381">
        <f>IF(ISNUMBER(Regressions!T127),ROUND(Regressions!T127, 1), NA())</f>
        <v>7.5</v>
      </c>
      <c r="S117" s="271">
        <f>IF(ISNUMBER(Regressions!U127),ROUND(Regressions!U127, 1), NA())</f>
        <v>36.799999999999997</v>
      </c>
    </row>
    <row xmlns:x14ac="http://schemas.microsoft.com/office/spreadsheetml/2009/9/ac" r="118" x14ac:dyDescent="0.2">
      <c r="A118" s="432" t="str">
        <f>IF(ISBLANK(Regressions!A128), " ", Regressions!A128)</f>
        <v>Ghana</v>
      </c>
      <c r="B118" s="433">
        <f>IF(ISBLANK(Regressions!B128), " ", Regressions!B128)</f>
        <v>2021</v>
      </c>
      <c r="C118" s="434" t="str">
        <f>IF(ISBLANK(Regressions!C128), " ", Regressions!C128)</f>
        <v>Pre-primary</v>
      </c>
      <c r="D118" s="435">
        <f>IF(ISBLANK(Regressions!D128), " ", Regressions!D128)</f>
        <v>1724801</v>
      </c>
      <c r="E118" s="438">
        <f>IF(ISNUMBER(Regressions!E128),ROUND(Regressions!E128, 1), NA())</f>
        <v>92.5</v>
      </c>
      <c r="F118" s="436">
        <f>IF(ISNUMBER(Regressions!F128),ROUND(Regressions!F128, 1), NA())</f>
        <v>91</v>
      </c>
      <c r="G118" s="439">
        <f>IF(ISNUMBER(Regressions!G128),ROUND(Regressions!G128, 1), NA())</f>
        <v>78.599999999999994</v>
      </c>
      <c r="H118" s="437">
        <f>IF(ISNUMBER(Regressions!H128),ROUND(Regressions!H128, 1), NA())</f>
        <v>12.3</v>
      </c>
      <c r="I118" s="440">
        <f>IF(ISNUMBER(Regressions!I128),ROUND(Regressions!I128, 1), NA())</f>
        <v>9</v>
      </c>
      <c r="J118" s="438">
        <f>IF(ISNUMBER(Regressions!K128),ROUND(Regressions!K128, 1), NA())</f>
        <v>85.4</v>
      </c>
      <c r="K118" s="436">
        <f>IF(ISNUMBER(Regressions!L128),ROUND(Regressions!L128, 1), NA())</f>
        <v>85</v>
      </c>
      <c r="L118" s="441">
        <f>IF(ISNUMBER(Regressions!M128),ROUND(Regressions!M128, 1), NA())</f>
        <v>64</v>
      </c>
      <c r="M118" s="437">
        <f>IF(ISNUMBER(Regressions!N128),ROUND(Regressions!N128, 1), NA())</f>
        <v>21</v>
      </c>
      <c r="N118" s="440">
        <f>IF(ISNUMBER(Regressions!O128),ROUND(Regressions!O128, 1), NA())</f>
        <v>15</v>
      </c>
      <c r="O118" s="438">
        <f>IF(ISNUMBER(Regressions!Q128),ROUND(Regressions!Q128, 1), NA())</f>
        <v>67.599999999999994</v>
      </c>
      <c r="P118" s="436">
        <f>IF(ISNUMBER(Regressions!R128),ROUND(Regressions!R128, 1), NA())</f>
        <v>63.2</v>
      </c>
      <c r="Q118" s="442">
        <f>IF(ISNUMBER(Regressions!S128),ROUND(Regressions!S128, 1), NA())</f>
        <v>55.7</v>
      </c>
      <c r="R118" s="437">
        <f>IF(ISNUMBER(Regressions!T128),ROUND(Regressions!T128, 1), NA())</f>
        <v>7.5</v>
      </c>
      <c r="S118" s="440">
        <f>IF(ISNUMBER(Regressions!U128),ROUND(Regressions!U128, 1), NA())</f>
        <v>36.799999999999997</v>
      </c>
      <c r="T118" s="431"/>
      <c r="U118" s="431"/>
      <c r="V118" s="431"/>
      <c r="W118" s="431"/>
      <c r="X118" s="431"/>
      <c r="Y118" s="431"/>
      <c r="Z118" s="431"/>
      <c r="AA118" s="431"/>
      <c r="AB118" s="431"/>
      <c r="AC118" s="431"/>
    </row>
    <row xmlns:x14ac="http://schemas.microsoft.com/office/spreadsheetml/2009/9/ac" r="119" x14ac:dyDescent="0.2">
      <c r="A119" s="377" t="str">
        <f>IF(ISBLANK(Regressions!A129), " ", Regressions!A129)</f>
        <v>Ghana</v>
      </c>
      <c r="B119" s="378">
        <f>IF(ISBLANK(Regressions!B129), " ", Regressions!B129)</f>
        <v>2022</v>
      </c>
      <c r="C119" s="383" t="str">
        <f>IF(ISBLANK(Regressions!C129), " ", Regressions!C129)</f>
        <v>Pre-primary</v>
      </c>
      <c r="D119" s="379">
        <f>IF(ISBLANK(Regressions!D129), " ", Regressions!D129)</f>
        <v>1689613</v>
      </c>
      <c r="E119" s="269">
        <f>IF(ISNUMBER(Regressions!E129),ROUND(Regressions!E129, 1), NA())</f>
        <v>94.7</v>
      </c>
      <c r="F119" s="380">
        <f>IF(ISNUMBER(Regressions!F129),ROUND(Regressions!F129, 1), NA())</f>
        <v>91</v>
      </c>
      <c r="G119" s="270">
        <f>IF(ISNUMBER(Regressions!G129),ROUND(Regressions!G129, 1), NA())</f>
        <v>78.599999999999994</v>
      </c>
      <c r="H119" s="381">
        <f>IF(ISNUMBER(Regressions!H129),ROUND(Regressions!H129, 1), NA())</f>
        <v>12.3</v>
      </c>
      <c r="I119" s="271">
        <f>IF(ISNUMBER(Regressions!I129),ROUND(Regressions!I129, 1), NA())</f>
        <v>9</v>
      </c>
      <c r="J119" s="382">
        <f>IF(ISNUMBER(Regressions!K129),ROUND(Regressions!K129, 1), NA())</f>
        <v>87.2</v>
      </c>
      <c r="K119" s="380">
        <f>IF(ISNUMBER(Regressions!L129),ROUND(Regressions!L129, 1), NA())</f>
        <v>85</v>
      </c>
      <c r="L119" s="272">
        <f>IF(ISNUMBER(Regressions!M129),ROUND(Regressions!M129, 1), NA())</f>
        <v>64</v>
      </c>
      <c r="M119" s="381">
        <f>IF(ISNUMBER(Regressions!N129),ROUND(Regressions!N129, 1), NA())</f>
        <v>21</v>
      </c>
      <c r="N119" s="271">
        <f>IF(ISNUMBER(Regressions!O129),ROUND(Regressions!O129, 1), NA())</f>
        <v>15</v>
      </c>
      <c r="O119" s="382">
        <f>IF(ISNUMBER(Regressions!Q129),ROUND(Regressions!Q129, 1), NA())</f>
        <v>67.599999999999994</v>
      </c>
      <c r="P119" s="380">
        <f>IF(ISNUMBER(Regressions!R129),ROUND(Regressions!R129, 1), NA())</f>
        <v>63.2</v>
      </c>
      <c r="Q119" s="273">
        <f>IF(ISNUMBER(Regressions!S129),ROUND(Regressions!S129, 1), NA())</f>
        <v>55.7</v>
      </c>
      <c r="R119" s="381">
        <f>IF(ISNUMBER(Regressions!T129),ROUND(Regressions!T129, 1), NA())</f>
        <v>7.5</v>
      </c>
      <c r="S119" s="271">
        <f>IF(ISNUMBER(Regressions!U129),ROUND(Regressions!U129, 1), NA())</f>
        <v>36.799999999999997</v>
      </c>
    </row>
    <row xmlns:x14ac="http://schemas.microsoft.com/office/spreadsheetml/2009/9/ac" r="120" x14ac:dyDescent="0.2">
      <c r="A120" s="384" t="str">
        <f>IF(ISBLANK(Regressions!A130), " ", Regressions!A130)</f>
        <v>Ghana</v>
      </c>
      <c r="B120" s="385">
        <f>IF(ISBLANK(Regressions!B130), " ", Regressions!B130)</f>
        <v>2023</v>
      </c>
      <c r="C120" s="386" t="str">
        <f>IF(ISBLANK(Regressions!C130), " ", Regressions!C130)</f>
        <v>Pre-primary</v>
      </c>
      <c r="D120" s="387">
        <f>IF(ISBLANK(Regressions!D130), " ", Regressions!D130)</f>
        <v>1797020</v>
      </c>
      <c r="E120" s="388">
        <f>IF(ISNUMBER(Regressions!E130),ROUND(Regressions!E130, 1), NA())</f>
        <v>97</v>
      </c>
      <c r="F120" s="389">
        <f>IF(ISNUMBER(Regressions!F130),ROUND(Regressions!F130, 1), NA())</f>
        <v>91</v>
      </c>
      <c r="G120" s="390">
        <f>IF(ISNUMBER(Regressions!G130),ROUND(Regressions!G130, 1), NA())</f>
        <v>78.599999999999994</v>
      </c>
      <c r="H120" s="391">
        <f>IF(ISNUMBER(Regressions!H130),ROUND(Regressions!H130, 1), NA())</f>
        <v>12.3</v>
      </c>
      <c r="I120" s="392">
        <f>IF(ISNUMBER(Regressions!I130),ROUND(Regressions!I130, 1), NA())</f>
        <v>9</v>
      </c>
      <c r="J120" s="393">
        <f>IF(ISNUMBER(Regressions!K130),ROUND(Regressions!K130, 1), NA())</f>
        <v>89.1</v>
      </c>
      <c r="K120" s="389">
        <f>IF(ISNUMBER(Regressions!L130),ROUND(Regressions!L130, 1), NA())</f>
        <v>85</v>
      </c>
      <c r="L120" s="394">
        <f>IF(ISNUMBER(Regressions!M130),ROUND(Regressions!M130, 1), NA())</f>
        <v>64</v>
      </c>
      <c r="M120" s="391">
        <f>IF(ISNUMBER(Regressions!N130),ROUND(Regressions!N130, 1), NA())</f>
        <v>21</v>
      </c>
      <c r="N120" s="392">
        <f>IF(ISNUMBER(Regressions!O130),ROUND(Regressions!O130, 1), NA())</f>
        <v>15</v>
      </c>
      <c r="O120" s="393">
        <f>IF(ISNUMBER(Regressions!Q130),ROUND(Regressions!Q130, 1), NA())</f>
        <v>67.599999999999994</v>
      </c>
      <c r="P120" s="389">
        <f>IF(ISNUMBER(Regressions!R130),ROUND(Regressions!R130, 1), NA())</f>
        <v>63.2</v>
      </c>
      <c r="Q120" s="395">
        <f>IF(ISNUMBER(Regressions!S130),ROUND(Regressions!S130, 1), NA())</f>
        <v>55.7</v>
      </c>
      <c r="R120" s="391">
        <f>IF(ISNUMBER(Regressions!T130),ROUND(Regressions!T130, 1), NA())</f>
        <v>7.5</v>
      </c>
      <c r="S120" s="392">
        <f>IF(ISNUMBER(Regressions!U130),ROUND(Regressions!U130, 1), NA())</f>
        <v>36.799999999999997</v>
      </c>
    </row>
    <row xmlns:x14ac="http://schemas.microsoft.com/office/spreadsheetml/2009/9/ac" r="121" hidden="true" x14ac:dyDescent="0.2">
      <c r="A121" s="377" t="str">
        <f>IF(ISBLANK(Regressions!A131), " ", Regressions!A131)</f>
        <v>Ghana</v>
      </c>
      <c r="B121" s="378">
        <f>IF(ISBLANK(Regressions!B131), " ", Regressions!B131)</f>
        <v>2024</v>
      </c>
      <c r="C121" s="383" t="str">
        <f>IF(ISBLANK(Regressions!C131), " ", Regressions!C131)</f>
        <v>Pre-primary</v>
      </c>
      <c r="D121" s="379" t="str">
        <f>IF(ISBLANK(Regressions!D131), " ", Regressions!D131)</f>
        <v> </v>
      </c>
      <c r="E121" s="269" t="e">
        <f>IF(ISNUMBER(Regressions!E131),ROUND(Regressions!E131, 1), NA())</f>
        <v>#N/A</v>
      </c>
      <c r="F121" s="380" t="e">
        <f>IF(ISNUMBER(Regressions!F131),ROUND(Regressions!F131, 1), NA())</f>
        <v>#N/A</v>
      </c>
      <c r="G121" s="270" t="e">
        <f>IF(ISNUMBER(Regressions!G131),ROUND(Regressions!G131, 1), NA())</f>
        <v>#N/A</v>
      </c>
      <c r="H121" s="381" t="e">
        <f>IF(ISNUMBER(Regressions!H131),ROUND(Regressions!H131, 1), NA())</f>
        <v>#N/A</v>
      </c>
      <c r="I121" s="271" t="e">
        <f>IF(ISNUMBER(Regressions!I131),ROUND(Regressions!I131, 1), NA())</f>
        <v>#N/A</v>
      </c>
      <c r="J121" s="382" t="e">
        <f>IF(ISNUMBER(Regressions!K131),ROUND(Regressions!K131, 1), NA())</f>
        <v>#N/A</v>
      </c>
      <c r="K121" s="380" t="e">
        <f>IF(ISNUMBER(Regressions!L131),ROUND(Regressions!L131, 1), NA())</f>
        <v>#N/A</v>
      </c>
      <c r="L121" s="272" t="e">
        <f>IF(ISNUMBER(Regressions!M131),ROUND(Regressions!M131, 1), NA())</f>
        <v>#N/A</v>
      </c>
      <c r="M121" s="381" t="e">
        <f>IF(ISNUMBER(Regressions!N131),ROUND(Regressions!N131, 1), NA())</f>
        <v>#N/A</v>
      </c>
      <c r="N121" s="271" t="e">
        <f>IF(ISNUMBER(Regressions!O131),ROUND(Regressions!O131, 1), NA())</f>
        <v>#N/A</v>
      </c>
      <c r="O121" s="382" t="e">
        <f>IF(ISNUMBER(Regressions!Q131),ROUND(Regressions!Q131, 1), NA())</f>
        <v>#N/A</v>
      </c>
      <c r="P121" s="380" t="e">
        <f>IF(ISNUMBER(Regressions!R131),ROUND(Regressions!R131, 1), NA())</f>
        <v>#N/A</v>
      </c>
      <c r="Q121" s="273" t="e">
        <f>IF(ISNUMBER(Regressions!S131),ROUND(Regressions!S131, 1), NA())</f>
        <v>#N/A</v>
      </c>
      <c r="R121" s="381" t="e">
        <f>IF(ISNUMBER(Regressions!T131),ROUND(Regressions!T131, 1), NA())</f>
        <v>#N/A</v>
      </c>
      <c r="S121" s="271" t="e">
        <f>IF(ISNUMBER(Regressions!U131),ROUND(Regressions!U131, 1), NA())</f>
        <v>#N/A</v>
      </c>
    </row>
    <row xmlns:x14ac="http://schemas.microsoft.com/office/spreadsheetml/2009/9/ac" r="122" hidden="true" x14ac:dyDescent="0.2">
      <c r="A122" s="377" t="str">
        <f>IF(ISBLANK(Regressions!A132), " ", Regressions!A132)</f>
        <v>Ghana</v>
      </c>
      <c r="B122" s="378">
        <f>IF(ISBLANK(Regressions!B132), " ", Regressions!B132)</f>
        <v>2025</v>
      </c>
      <c r="C122" s="383" t="str">
        <f>IF(ISBLANK(Regressions!C132), " ", Regressions!C132)</f>
        <v>Pre-primary</v>
      </c>
      <c r="D122" s="379" t="str">
        <f>IF(ISBLANK(Regressions!D132), " ", Regressions!D132)</f>
        <v> </v>
      </c>
      <c r="E122" s="269" t="e">
        <f>IF(ISNUMBER(Regressions!E132),ROUND(Regressions!E132, 1), NA())</f>
        <v>#N/A</v>
      </c>
      <c r="F122" s="380" t="e">
        <f>IF(ISNUMBER(Regressions!F132),ROUND(Regressions!F132, 1), NA())</f>
        <v>#N/A</v>
      </c>
      <c r="G122" s="270" t="e">
        <f>IF(ISNUMBER(Regressions!G132),ROUND(Regressions!G132, 1), NA())</f>
        <v>#N/A</v>
      </c>
      <c r="H122" s="381" t="e">
        <f>IF(ISNUMBER(Regressions!H132),ROUND(Regressions!H132, 1), NA())</f>
        <v>#N/A</v>
      </c>
      <c r="I122" s="271" t="e">
        <f>IF(ISNUMBER(Regressions!I132),ROUND(Regressions!I132, 1), NA())</f>
        <v>#N/A</v>
      </c>
      <c r="J122" s="382" t="e">
        <f>IF(ISNUMBER(Regressions!K132),ROUND(Regressions!K132, 1), NA())</f>
        <v>#N/A</v>
      </c>
      <c r="K122" s="380" t="e">
        <f>IF(ISNUMBER(Regressions!L132),ROUND(Regressions!L132, 1), NA())</f>
        <v>#N/A</v>
      </c>
      <c r="L122" s="272" t="e">
        <f>IF(ISNUMBER(Regressions!M132),ROUND(Regressions!M132, 1), NA())</f>
        <v>#N/A</v>
      </c>
      <c r="M122" s="381" t="e">
        <f>IF(ISNUMBER(Regressions!N132),ROUND(Regressions!N132, 1), NA())</f>
        <v>#N/A</v>
      </c>
      <c r="N122" s="271" t="e">
        <f>IF(ISNUMBER(Regressions!O132),ROUND(Regressions!O132, 1), NA())</f>
        <v>#N/A</v>
      </c>
      <c r="O122" s="382" t="e">
        <f>IF(ISNUMBER(Regressions!Q132),ROUND(Regressions!Q132, 1), NA())</f>
        <v>#N/A</v>
      </c>
      <c r="P122" s="380" t="e">
        <f>IF(ISNUMBER(Regressions!R132),ROUND(Regressions!R132, 1), NA())</f>
        <v>#N/A</v>
      </c>
      <c r="Q122" s="273" t="e">
        <f>IF(ISNUMBER(Regressions!S132),ROUND(Regressions!S132, 1), NA())</f>
        <v>#N/A</v>
      </c>
      <c r="R122" s="381" t="e">
        <f>IF(ISNUMBER(Regressions!T132),ROUND(Regressions!T132, 1), NA())</f>
        <v>#N/A</v>
      </c>
      <c r="S122" s="271" t="e">
        <f>IF(ISNUMBER(Regressions!U132),ROUND(Regressions!U132, 1), NA())</f>
        <v>#N/A</v>
      </c>
    </row>
    <row xmlns:x14ac="http://schemas.microsoft.com/office/spreadsheetml/2009/9/ac" r="123" hidden="true" x14ac:dyDescent="0.2">
      <c r="A123" s="377" t="str">
        <f>IF(ISBLANK(Regressions!A133), " ", Regressions!A133)</f>
        <v>Ghana</v>
      </c>
      <c r="B123" s="378">
        <f>IF(ISBLANK(Regressions!B133), " ", Regressions!B133)</f>
        <v>2026</v>
      </c>
      <c r="C123" s="383" t="str">
        <f>IF(ISBLANK(Regressions!C133), " ", Regressions!C133)</f>
        <v>Pre-primary</v>
      </c>
      <c r="D123" s="379" t="str">
        <f>IF(ISBLANK(Regressions!D133), " ", Regressions!D133)</f>
        <v> </v>
      </c>
      <c r="E123" s="269" t="e">
        <f>IF(ISNUMBER(Regressions!E133),ROUND(Regressions!E133, 1), NA())</f>
        <v>#N/A</v>
      </c>
      <c r="F123" s="380" t="e">
        <f>IF(ISNUMBER(Regressions!F133),ROUND(Regressions!F133, 1), NA())</f>
        <v>#N/A</v>
      </c>
      <c r="G123" s="270" t="e">
        <f>IF(ISNUMBER(Regressions!G133),ROUND(Regressions!G133, 1), NA())</f>
        <v>#N/A</v>
      </c>
      <c r="H123" s="381" t="e">
        <f>IF(ISNUMBER(Regressions!H133),ROUND(Regressions!H133, 1), NA())</f>
        <v>#N/A</v>
      </c>
      <c r="I123" s="271" t="e">
        <f>IF(ISNUMBER(Regressions!I133),ROUND(Regressions!I133, 1), NA())</f>
        <v>#N/A</v>
      </c>
      <c r="J123" s="382" t="e">
        <f>IF(ISNUMBER(Regressions!K133),ROUND(Regressions!K133, 1), NA())</f>
        <v>#N/A</v>
      </c>
      <c r="K123" s="380" t="e">
        <f>IF(ISNUMBER(Regressions!L133),ROUND(Regressions!L133, 1), NA())</f>
        <v>#N/A</v>
      </c>
      <c r="L123" s="272" t="e">
        <f>IF(ISNUMBER(Regressions!M133),ROUND(Regressions!M133, 1), NA())</f>
        <v>#N/A</v>
      </c>
      <c r="M123" s="381" t="e">
        <f>IF(ISNUMBER(Regressions!N133),ROUND(Regressions!N133, 1), NA())</f>
        <v>#N/A</v>
      </c>
      <c r="N123" s="271" t="e">
        <f>IF(ISNUMBER(Regressions!O133),ROUND(Regressions!O133, 1), NA())</f>
        <v>#N/A</v>
      </c>
      <c r="O123" s="382" t="e">
        <f>IF(ISNUMBER(Regressions!Q133),ROUND(Regressions!Q133, 1), NA())</f>
        <v>#N/A</v>
      </c>
      <c r="P123" s="380" t="e">
        <f>IF(ISNUMBER(Regressions!R133),ROUND(Regressions!R133, 1), NA())</f>
        <v>#N/A</v>
      </c>
      <c r="Q123" s="273" t="e">
        <f>IF(ISNUMBER(Regressions!S133),ROUND(Regressions!S133, 1), NA())</f>
        <v>#N/A</v>
      </c>
      <c r="R123" s="381" t="e">
        <f>IF(ISNUMBER(Regressions!T133),ROUND(Regressions!T133, 1), NA())</f>
        <v>#N/A</v>
      </c>
      <c r="S123" s="271" t="e">
        <f>IF(ISNUMBER(Regressions!U133),ROUND(Regressions!U133, 1), NA())</f>
        <v>#N/A</v>
      </c>
    </row>
    <row xmlns:x14ac="http://schemas.microsoft.com/office/spreadsheetml/2009/9/ac" r="124" hidden="true" x14ac:dyDescent="0.2">
      <c r="A124" s="377" t="str">
        <f>IF(ISBLANK(Regressions!A134), " ", Regressions!A134)</f>
        <v>Ghana</v>
      </c>
      <c r="B124" s="378">
        <f>IF(ISBLANK(Regressions!B134), " ", Regressions!B134)</f>
        <v>2027</v>
      </c>
      <c r="C124" s="383" t="str">
        <f>IF(ISBLANK(Regressions!C134), " ", Regressions!C134)</f>
        <v>Pre-primary</v>
      </c>
      <c r="D124" s="379" t="str">
        <f>IF(ISBLANK(Regressions!D134), " ", Regressions!D134)</f>
        <v> </v>
      </c>
      <c r="E124" s="269" t="e">
        <f>IF(ISNUMBER(Regressions!E134),ROUND(Regressions!E134, 1), NA())</f>
        <v>#N/A</v>
      </c>
      <c r="F124" s="380" t="e">
        <f>IF(ISNUMBER(Regressions!F134),ROUND(Regressions!F134, 1), NA())</f>
        <v>#N/A</v>
      </c>
      <c r="G124" s="270" t="e">
        <f>IF(ISNUMBER(Regressions!G134),ROUND(Regressions!G134, 1), NA())</f>
        <v>#N/A</v>
      </c>
      <c r="H124" s="381" t="e">
        <f>IF(ISNUMBER(Regressions!H134),ROUND(Regressions!H134, 1), NA())</f>
        <v>#N/A</v>
      </c>
      <c r="I124" s="271" t="e">
        <f>IF(ISNUMBER(Regressions!I134),ROUND(Regressions!I134, 1), NA())</f>
        <v>#N/A</v>
      </c>
      <c r="J124" s="382" t="e">
        <f>IF(ISNUMBER(Regressions!K134),ROUND(Regressions!K134, 1), NA())</f>
        <v>#N/A</v>
      </c>
      <c r="K124" s="380" t="e">
        <f>IF(ISNUMBER(Regressions!L134),ROUND(Regressions!L134, 1), NA())</f>
        <v>#N/A</v>
      </c>
      <c r="L124" s="272" t="e">
        <f>IF(ISNUMBER(Regressions!M134),ROUND(Regressions!M134, 1), NA())</f>
        <v>#N/A</v>
      </c>
      <c r="M124" s="381" t="e">
        <f>IF(ISNUMBER(Regressions!N134),ROUND(Regressions!N134, 1), NA())</f>
        <v>#N/A</v>
      </c>
      <c r="N124" s="271" t="e">
        <f>IF(ISNUMBER(Regressions!O134),ROUND(Regressions!O134, 1), NA())</f>
        <v>#N/A</v>
      </c>
      <c r="O124" s="382" t="e">
        <f>IF(ISNUMBER(Regressions!Q134),ROUND(Regressions!Q134, 1), NA())</f>
        <v>#N/A</v>
      </c>
      <c r="P124" s="380" t="e">
        <f>IF(ISNUMBER(Regressions!R134),ROUND(Regressions!R134, 1), NA())</f>
        <v>#N/A</v>
      </c>
      <c r="Q124" s="273" t="e">
        <f>IF(ISNUMBER(Regressions!S134),ROUND(Regressions!S134, 1), NA())</f>
        <v>#N/A</v>
      </c>
      <c r="R124" s="381" t="e">
        <f>IF(ISNUMBER(Regressions!T134),ROUND(Regressions!T134, 1), NA())</f>
        <v>#N/A</v>
      </c>
      <c r="S124" s="271" t="e">
        <f>IF(ISNUMBER(Regressions!U134),ROUND(Regressions!U134, 1), NA())</f>
        <v>#N/A</v>
      </c>
    </row>
    <row xmlns:x14ac="http://schemas.microsoft.com/office/spreadsheetml/2009/9/ac" r="125" hidden="true" x14ac:dyDescent="0.2">
      <c r="A125" s="377" t="str">
        <f>IF(ISBLANK(Regressions!A135), " ", Regressions!A135)</f>
        <v>Ghana</v>
      </c>
      <c r="B125" s="378">
        <f>IF(ISBLANK(Regressions!B135), " ", Regressions!B135)</f>
        <v>2028</v>
      </c>
      <c r="C125" s="383" t="str">
        <f>IF(ISBLANK(Regressions!C135), " ", Regressions!C135)</f>
        <v>Pre-primary</v>
      </c>
      <c r="D125" s="379" t="str">
        <f>IF(ISBLANK(Regressions!D135), " ", Regressions!D135)</f>
        <v> </v>
      </c>
      <c r="E125" s="269" t="e">
        <f>IF(ISNUMBER(Regressions!E135),ROUND(Regressions!E135, 1), NA())</f>
        <v>#N/A</v>
      </c>
      <c r="F125" s="380" t="e">
        <f>IF(ISNUMBER(Regressions!F135),ROUND(Regressions!F135, 1), NA())</f>
        <v>#N/A</v>
      </c>
      <c r="G125" s="270" t="e">
        <f>IF(ISNUMBER(Regressions!G135),ROUND(Regressions!G135, 1), NA())</f>
        <v>#N/A</v>
      </c>
      <c r="H125" s="381" t="e">
        <f>IF(ISNUMBER(Regressions!H135),ROUND(Regressions!H135, 1), NA())</f>
        <v>#N/A</v>
      </c>
      <c r="I125" s="271" t="e">
        <f>IF(ISNUMBER(Regressions!I135),ROUND(Regressions!I135, 1), NA())</f>
        <v>#N/A</v>
      </c>
      <c r="J125" s="382" t="e">
        <f>IF(ISNUMBER(Regressions!K135),ROUND(Regressions!K135, 1), NA())</f>
        <v>#N/A</v>
      </c>
      <c r="K125" s="380" t="e">
        <f>IF(ISNUMBER(Regressions!L135),ROUND(Regressions!L135, 1), NA())</f>
        <v>#N/A</v>
      </c>
      <c r="L125" s="272" t="e">
        <f>IF(ISNUMBER(Regressions!M135),ROUND(Regressions!M135, 1), NA())</f>
        <v>#N/A</v>
      </c>
      <c r="M125" s="381" t="e">
        <f>IF(ISNUMBER(Regressions!N135),ROUND(Regressions!N135, 1), NA())</f>
        <v>#N/A</v>
      </c>
      <c r="N125" s="271" t="e">
        <f>IF(ISNUMBER(Regressions!O135),ROUND(Regressions!O135, 1), NA())</f>
        <v>#N/A</v>
      </c>
      <c r="O125" s="382" t="e">
        <f>IF(ISNUMBER(Regressions!Q135),ROUND(Regressions!Q135, 1), NA())</f>
        <v>#N/A</v>
      </c>
      <c r="P125" s="380" t="e">
        <f>IF(ISNUMBER(Regressions!R135),ROUND(Regressions!R135, 1), NA())</f>
        <v>#N/A</v>
      </c>
      <c r="Q125" s="273" t="e">
        <f>IF(ISNUMBER(Regressions!S135),ROUND(Regressions!S135, 1), NA())</f>
        <v>#N/A</v>
      </c>
      <c r="R125" s="381" t="e">
        <f>IF(ISNUMBER(Regressions!T135),ROUND(Regressions!T135, 1), NA())</f>
        <v>#N/A</v>
      </c>
      <c r="S125" s="271" t="e">
        <f>IF(ISNUMBER(Regressions!U135),ROUND(Regressions!U135, 1), NA())</f>
        <v>#N/A</v>
      </c>
    </row>
    <row xmlns:x14ac="http://schemas.microsoft.com/office/spreadsheetml/2009/9/ac" r="126" hidden="true" x14ac:dyDescent="0.2">
      <c r="A126" s="377" t="str">
        <f>IF(ISBLANK(Regressions!A136), " ", Regressions!A136)</f>
        <v>Ghana</v>
      </c>
      <c r="B126" s="378">
        <f>IF(ISBLANK(Regressions!B136), " ", Regressions!B136)</f>
        <v>2029</v>
      </c>
      <c r="C126" s="383" t="str">
        <f>IF(ISBLANK(Regressions!C136), " ", Regressions!C136)</f>
        <v>Pre-primary</v>
      </c>
      <c r="D126" s="379" t="str">
        <f>IF(ISBLANK(Regressions!D136), " ", Regressions!D136)</f>
        <v> </v>
      </c>
      <c r="E126" s="269" t="e">
        <f>IF(ISNUMBER(Regressions!E136),ROUND(Regressions!E136, 1), NA())</f>
        <v>#N/A</v>
      </c>
      <c r="F126" s="380" t="e">
        <f>IF(ISNUMBER(Regressions!F136),ROUND(Regressions!F136, 1), NA())</f>
        <v>#N/A</v>
      </c>
      <c r="G126" s="270" t="e">
        <f>IF(ISNUMBER(Regressions!G136),ROUND(Regressions!G136, 1), NA())</f>
        <v>#N/A</v>
      </c>
      <c r="H126" s="381" t="e">
        <f>IF(ISNUMBER(Regressions!H136),ROUND(Regressions!H136, 1), NA())</f>
        <v>#N/A</v>
      </c>
      <c r="I126" s="271" t="e">
        <f>IF(ISNUMBER(Regressions!I136),ROUND(Regressions!I136, 1), NA())</f>
        <v>#N/A</v>
      </c>
      <c r="J126" s="382" t="e">
        <f>IF(ISNUMBER(Regressions!K136),ROUND(Regressions!K136, 1), NA())</f>
        <v>#N/A</v>
      </c>
      <c r="K126" s="380" t="e">
        <f>IF(ISNUMBER(Regressions!L136),ROUND(Regressions!L136, 1), NA())</f>
        <v>#N/A</v>
      </c>
      <c r="L126" s="272" t="e">
        <f>IF(ISNUMBER(Regressions!M136),ROUND(Regressions!M136, 1), NA())</f>
        <v>#N/A</v>
      </c>
      <c r="M126" s="381" t="e">
        <f>IF(ISNUMBER(Regressions!N136),ROUND(Regressions!N136, 1), NA())</f>
        <v>#N/A</v>
      </c>
      <c r="N126" s="271" t="e">
        <f>IF(ISNUMBER(Regressions!O136),ROUND(Regressions!O136, 1), NA())</f>
        <v>#N/A</v>
      </c>
      <c r="O126" s="382" t="e">
        <f>IF(ISNUMBER(Regressions!Q136),ROUND(Regressions!Q136, 1), NA())</f>
        <v>#N/A</v>
      </c>
      <c r="P126" s="380" t="e">
        <f>IF(ISNUMBER(Regressions!R136),ROUND(Regressions!R136, 1), NA())</f>
        <v>#N/A</v>
      </c>
      <c r="Q126" s="273" t="e">
        <f>IF(ISNUMBER(Regressions!S136),ROUND(Regressions!S136, 1), NA())</f>
        <v>#N/A</v>
      </c>
      <c r="R126" s="381" t="e">
        <f>IF(ISNUMBER(Regressions!T136),ROUND(Regressions!T136, 1), NA())</f>
        <v>#N/A</v>
      </c>
      <c r="S126" s="271" t="e">
        <f>IF(ISNUMBER(Regressions!U136),ROUND(Regressions!U136, 1), NA())</f>
        <v>#N/A</v>
      </c>
    </row>
    <row xmlns:x14ac="http://schemas.microsoft.com/office/spreadsheetml/2009/9/ac" r="127" hidden="true" x14ac:dyDescent="0.2">
      <c r="A127" s="377" t="str">
        <f>IF(ISBLANK(Regressions!A137), " ", Regressions!A137)</f>
        <v>Ghana</v>
      </c>
      <c r="B127" s="378">
        <f>IF(ISBLANK(Regressions!B137), " ", Regressions!B137)</f>
        <v>2030</v>
      </c>
      <c r="C127" s="383" t="str">
        <f>IF(ISBLANK(Regressions!C137), " ", Regressions!C137)</f>
        <v>Pre-primary</v>
      </c>
      <c r="D127" s="379" t="str">
        <f>IF(ISBLANK(Regressions!D137), " ", Regressions!D137)</f>
        <v> </v>
      </c>
      <c r="E127" s="269" t="e">
        <f>IF(ISNUMBER(Regressions!E137),ROUND(Regressions!E137, 1), NA())</f>
        <v>#N/A</v>
      </c>
      <c r="F127" s="380" t="e">
        <f>IF(ISNUMBER(Regressions!F137),ROUND(Regressions!F137, 1), NA())</f>
        <v>#N/A</v>
      </c>
      <c r="G127" s="270" t="e">
        <f>IF(ISNUMBER(Regressions!G137),ROUND(Regressions!G137, 1), NA())</f>
        <v>#N/A</v>
      </c>
      <c r="H127" s="381" t="e">
        <f>IF(ISNUMBER(Regressions!H137),ROUND(Regressions!H137, 1), NA())</f>
        <v>#N/A</v>
      </c>
      <c r="I127" s="271" t="e">
        <f>IF(ISNUMBER(Regressions!I137),ROUND(Regressions!I137, 1), NA())</f>
        <v>#N/A</v>
      </c>
      <c r="J127" s="382" t="e">
        <f>IF(ISNUMBER(Regressions!K137),ROUND(Regressions!K137, 1), NA())</f>
        <v>#N/A</v>
      </c>
      <c r="K127" s="380" t="e">
        <f>IF(ISNUMBER(Regressions!L137),ROUND(Regressions!L137, 1), NA())</f>
        <v>#N/A</v>
      </c>
      <c r="L127" s="272" t="e">
        <f>IF(ISNUMBER(Regressions!M137),ROUND(Regressions!M137, 1), NA())</f>
        <v>#N/A</v>
      </c>
      <c r="M127" s="381" t="e">
        <f>IF(ISNUMBER(Regressions!N137),ROUND(Regressions!N137, 1), NA())</f>
        <v>#N/A</v>
      </c>
      <c r="N127" s="271" t="e">
        <f>IF(ISNUMBER(Regressions!O137),ROUND(Regressions!O137, 1), NA())</f>
        <v>#N/A</v>
      </c>
      <c r="O127" s="382" t="e">
        <f>IF(ISNUMBER(Regressions!Q137),ROUND(Regressions!Q137, 1), NA())</f>
        <v>#N/A</v>
      </c>
      <c r="P127" s="380" t="e">
        <f>IF(ISNUMBER(Regressions!R137),ROUND(Regressions!R137, 1), NA())</f>
        <v>#N/A</v>
      </c>
      <c r="Q127" s="273" t="e">
        <f>IF(ISNUMBER(Regressions!S137),ROUND(Regressions!S137, 1), NA())</f>
        <v>#N/A</v>
      </c>
      <c r="R127" s="381" t="e">
        <f>IF(ISNUMBER(Regressions!T137),ROUND(Regressions!T137, 1), NA())</f>
        <v>#N/A</v>
      </c>
      <c r="S127" s="271" t="e">
        <f>IF(ISNUMBER(Regressions!U137),ROUND(Regressions!U137, 1), NA())</f>
        <v>#N/A</v>
      </c>
    </row>
    <row xmlns:x14ac="http://schemas.microsoft.com/office/spreadsheetml/2009/9/ac" r="128" x14ac:dyDescent="0.2">
      <c r="A128" s="377" t="str">
        <f>IF(ISBLANK(Regressions!A138), " ", Regressions!A138)</f>
        <v>Ghana</v>
      </c>
      <c r="B128" s="378">
        <f>IF(ISBLANK(Regressions!B138), " ", Regressions!B138)</f>
        <v>2000</v>
      </c>
      <c r="C128" s="383" t="str">
        <f>IF(ISBLANK(Regressions!C138), " ", Regressions!C138)</f>
        <v>Primary</v>
      </c>
      <c r="D128" s="379">
        <f>IF(ISBLANK(Regressions!D138), " ", Regressions!D138)</f>
        <v>3213100</v>
      </c>
      <c r="E128" s="269">
        <f>IF(ISNUMBER(Regressions!E138),ROUND(Regressions!E138, 1), NA())</f>
        <v>37.799999999999997</v>
      </c>
      <c r="F128" s="380" t="e">
        <f>IF(ISNUMBER(Regressions!F138),ROUND(Regressions!F138, 1), NA())</f>
        <v>#N/A</v>
      </c>
      <c r="G128" s="270" t="e">
        <f>IF(ISNUMBER(Regressions!G138),ROUND(Regressions!G138, 1), NA())</f>
        <v>#N/A</v>
      </c>
      <c r="H128" s="381" t="e">
        <f>IF(ISNUMBER(Regressions!H138),ROUND(Regressions!H138, 1), NA())</f>
        <v>#N/A</v>
      </c>
      <c r="I128" s="271" t="e">
        <f>IF(ISNUMBER(Regressions!I138),ROUND(Regressions!I138, 1), NA())</f>
        <v>#N/A</v>
      </c>
      <c r="J128" s="382">
        <f>IF(ISNUMBER(Regressions!K138),ROUND(Regressions!K138, 1), NA())</f>
        <v>45.2</v>
      </c>
      <c r="K128" s="380" t="e">
        <f>IF(ISNUMBER(Regressions!L138),ROUND(Regressions!L138, 1), NA())</f>
        <v>#N/A</v>
      </c>
      <c r="L128" s="272" t="e">
        <f>IF(ISNUMBER(Regressions!M138),ROUND(Regressions!M138, 1), NA())</f>
        <v>#N/A</v>
      </c>
      <c r="M128" s="381" t="e">
        <f>IF(ISNUMBER(Regressions!N138),ROUND(Regressions!N138, 1), NA())</f>
        <v>#N/A</v>
      </c>
      <c r="N128" s="271" t="e">
        <f>IF(ISNUMBER(Regressions!O138),ROUND(Regressions!O138, 1), NA())</f>
        <v>#N/A</v>
      </c>
      <c r="O128" s="382" t="e">
        <f>IF(ISNUMBER(Regressions!Q138),ROUND(Regressions!Q138, 1), NA())</f>
        <v>#N/A</v>
      </c>
      <c r="P128" s="380" t="e">
        <f>IF(ISNUMBER(Regressions!R138),ROUND(Regressions!R138, 1), NA())</f>
        <v>#N/A</v>
      </c>
      <c r="Q128" s="273" t="e">
        <f>IF(ISNUMBER(Regressions!S138),ROUND(Regressions!S138, 1), NA())</f>
        <v>#N/A</v>
      </c>
      <c r="R128" s="381" t="e">
        <f>IF(ISNUMBER(Regressions!T138),ROUND(Regressions!T138, 1), NA())</f>
        <v>#N/A</v>
      </c>
      <c r="S128" s="271" t="e">
        <f>IF(ISNUMBER(Regressions!U138),ROUND(Regressions!U138, 1), NA())</f>
        <v>#N/A</v>
      </c>
    </row>
    <row xmlns:x14ac="http://schemas.microsoft.com/office/spreadsheetml/2009/9/ac" r="129" x14ac:dyDescent="0.2">
      <c r="A129" s="377" t="str">
        <f>IF(ISBLANK(Regressions!A139), " ", Regressions!A139)</f>
        <v>Ghana</v>
      </c>
      <c r="B129" s="378">
        <f>IF(ISBLANK(Regressions!B139), " ", Regressions!B139)</f>
        <v>2001</v>
      </c>
      <c r="C129" s="383" t="str">
        <f>IF(ISBLANK(Regressions!C139), " ", Regressions!C139)</f>
        <v>Primary</v>
      </c>
      <c r="D129" s="379">
        <f>IF(ISBLANK(Regressions!D139), " ", Regressions!D139)</f>
        <v>3235237</v>
      </c>
      <c r="E129" s="269">
        <f>IF(ISNUMBER(Regressions!E139),ROUND(Regressions!E139, 1), NA())</f>
        <v>40.4</v>
      </c>
      <c r="F129" s="380" t="e">
        <f>IF(ISNUMBER(Regressions!F139),ROUND(Regressions!F139, 1), NA())</f>
        <v>#N/A</v>
      </c>
      <c r="G129" s="270" t="e">
        <f>IF(ISNUMBER(Regressions!G139),ROUND(Regressions!G139, 1), NA())</f>
        <v>#N/A</v>
      </c>
      <c r="H129" s="381" t="e">
        <f>IF(ISNUMBER(Regressions!H139),ROUND(Regressions!H139, 1), NA())</f>
        <v>#N/A</v>
      </c>
      <c r="I129" s="271" t="e">
        <f>IF(ISNUMBER(Regressions!I139),ROUND(Regressions!I139, 1), NA())</f>
        <v>#N/A</v>
      </c>
      <c r="J129" s="382">
        <f>IF(ISNUMBER(Regressions!K139),ROUND(Regressions!K139, 1), NA())</f>
        <v>46.8</v>
      </c>
      <c r="K129" s="380" t="e">
        <f>IF(ISNUMBER(Regressions!L139),ROUND(Regressions!L139, 1), NA())</f>
        <v>#N/A</v>
      </c>
      <c r="L129" s="272" t="e">
        <f>IF(ISNUMBER(Regressions!M139),ROUND(Regressions!M139, 1), NA())</f>
        <v>#N/A</v>
      </c>
      <c r="M129" s="381" t="e">
        <f>IF(ISNUMBER(Regressions!N139),ROUND(Regressions!N139, 1), NA())</f>
        <v>#N/A</v>
      </c>
      <c r="N129" s="271" t="e">
        <f>IF(ISNUMBER(Regressions!O139),ROUND(Regressions!O139, 1), NA())</f>
        <v>#N/A</v>
      </c>
      <c r="O129" s="382" t="e">
        <f>IF(ISNUMBER(Regressions!Q139),ROUND(Regressions!Q139, 1), NA())</f>
        <v>#N/A</v>
      </c>
      <c r="P129" s="380" t="e">
        <f>IF(ISNUMBER(Regressions!R139),ROUND(Regressions!R139, 1), NA())</f>
        <v>#N/A</v>
      </c>
      <c r="Q129" s="273" t="e">
        <f>IF(ISNUMBER(Regressions!S139),ROUND(Regressions!S139, 1), NA())</f>
        <v>#N/A</v>
      </c>
      <c r="R129" s="381" t="e">
        <f>IF(ISNUMBER(Regressions!T139),ROUND(Regressions!T139, 1), NA())</f>
        <v>#N/A</v>
      </c>
      <c r="S129" s="271" t="e">
        <f>IF(ISNUMBER(Regressions!U139),ROUND(Regressions!U139, 1), NA())</f>
        <v>#N/A</v>
      </c>
    </row>
    <row xmlns:x14ac="http://schemas.microsoft.com/office/spreadsheetml/2009/9/ac" r="130" x14ac:dyDescent="0.2">
      <c r="A130" s="377" t="str">
        <f>IF(ISBLANK(Regressions!A140), " ", Regressions!A140)</f>
        <v>Ghana</v>
      </c>
      <c r="B130" s="378">
        <f>IF(ISBLANK(Regressions!B140), " ", Regressions!B140)</f>
        <v>2002</v>
      </c>
      <c r="C130" s="383" t="str">
        <f>IF(ISBLANK(Regressions!C140), " ", Regressions!C140)</f>
        <v>Primary</v>
      </c>
      <c r="D130" s="379">
        <f>IF(ISBLANK(Regressions!D140), " ", Regressions!D140)</f>
        <v>3258784</v>
      </c>
      <c r="E130" s="269">
        <f>IF(ISNUMBER(Regressions!E140),ROUND(Regressions!E140, 1), NA())</f>
        <v>43</v>
      </c>
      <c r="F130" s="380" t="e">
        <f>IF(ISNUMBER(Regressions!F140),ROUND(Regressions!F140, 1), NA())</f>
        <v>#N/A</v>
      </c>
      <c r="G130" s="270" t="e">
        <f>IF(ISNUMBER(Regressions!G140),ROUND(Regressions!G140, 1), NA())</f>
        <v>#N/A</v>
      </c>
      <c r="H130" s="381" t="e">
        <f>IF(ISNUMBER(Regressions!H140),ROUND(Regressions!H140, 1), NA())</f>
        <v>#N/A</v>
      </c>
      <c r="I130" s="271" t="e">
        <f>IF(ISNUMBER(Regressions!I140),ROUND(Regressions!I140, 1), NA())</f>
        <v>#N/A</v>
      </c>
      <c r="J130" s="382">
        <f>IF(ISNUMBER(Regressions!K140),ROUND(Regressions!K140, 1), NA())</f>
        <v>48.5</v>
      </c>
      <c r="K130" s="380" t="e">
        <f>IF(ISNUMBER(Regressions!L140),ROUND(Regressions!L140, 1), NA())</f>
        <v>#N/A</v>
      </c>
      <c r="L130" s="272" t="e">
        <f>IF(ISNUMBER(Regressions!M140),ROUND(Regressions!M140, 1), NA())</f>
        <v>#N/A</v>
      </c>
      <c r="M130" s="381" t="e">
        <f>IF(ISNUMBER(Regressions!N140),ROUND(Regressions!N140, 1), NA())</f>
        <v>#N/A</v>
      </c>
      <c r="N130" s="271" t="e">
        <f>IF(ISNUMBER(Regressions!O140),ROUND(Regressions!O140, 1), NA())</f>
        <v>#N/A</v>
      </c>
      <c r="O130" s="382" t="e">
        <f>IF(ISNUMBER(Regressions!Q140),ROUND(Regressions!Q140, 1), NA())</f>
        <v>#N/A</v>
      </c>
      <c r="P130" s="380" t="e">
        <f>IF(ISNUMBER(Regressions!R140),ROUND(Regressions!R140, 1), NA())</f>
        <v>#N/A</v>
      </c>
      <c r="Q130" s="273" t="e">
        <f>IF(ISNUMBER(Regressions!S140),ROUND(Regressions!S140, 1), NA())</f>
        <v>#N/A</v>
      </c>
      <c r="R130" s="381" t="e">
        <f>IF(ISNUMBER(Regressions!T140),ROUND(Regressions!T140, 1), NA())</f>
        <v>#N/A</v>
      </c>
      <c r="S130" s="271" t="e">
        <f>IF(ISNUMBER(Regressions!U140),ROUND(Regressions!U140, 1), NA())</f>
        <v>#N/A</v>
      </c>
    </row>
    <row xmlns:x14ac="http://schemas.microsoft.com/office/spreadsheetml/2009/9/ac" r="131" x14ac:dyDescent="0.2">
      <c r="A131" s="377" t="str">
        <f>IF(ISBLANK(Regressions!A141), " ", Regressions!A141)</f>
        <v>Ghana</v>
      </c>
      <c r="B131" s="378">
        <f>IF(ISBLANK(Regressions!B141), " ", Regressions!B141)</f>
        <v>2003</v>
      </c>
      <c r="C131" s="383" t="str">
        <f>IF(ISBLANK(Regressions!C141), " ", Regressions!C141)</f>
        <v>Primary</v>
      </c>
      <c r="D131" s="379">
        <f>IF(ISBLANK(Regressions!D141), " ", Regressions!D141)</f>
        <v>3278538</v>
      </c>
      <c r="E131" s="269">
        <f>IF(ISNUMBER(Regressions!E141),ROUND(Regressions!E141, 1), NA())</f>
        <v>45.6</v>
      </c>
      <c r="F131" s="380" t="e">
        <f>IF(ISNUMBER(Regressions!F141),ROUND(Regressions!F141, 1), NA())</f>
        <v>#N/A</v>
      </c>
      <c r="G131" s="270" t="e">
        <f>IF(ISNUMBER(Regressions!G141),ROUND(Regressions!G141, 1), NA())</f>
        <v>#N/A</v>
      </c>
      <c r="H131" s="381" t="e">
        <f>IF(ISNUMBER(Regressions!H141),ROUND(Regressions!H141, 1), NA())</f>
        <v>#N/A</v>
      </c>
      <c r="I131" s="271" t="e">
        <f>IF(ISNUMBER(Regressions!I141),ROUND(Regressions!I141, 1), NA())</f>
        <v>#N/A</v>
      </c>
      <c r="J131" s="382">
        <f>IF(ISNUMBER(Regressions!K141),ROUND(Regressions!K141, 1), NA())</f>
        <v>50.2</v>
      </c>
      <c r="K131" s="380" t="e">
        <f>IF(ISNUMBER(Regressions!L141),ROUND(Regressions!L141, 1), NA())</f>
        <v>#N/A</v>
      </c>
      <c r="L131" s="272" t="e">
        <f>IF(ISNUMBER(Regressions!M141),ROUND(Regressions!M141, 1), NA())</f>
        <v>#N/A</v>
      </c>
      <c r="M131" s="381" t="e">
        <f>IF(ISNUMBER(Regressions!N141),ROUND(Regressions!N141, 1), NA())</f>
        <v>#N/A</v>
      </c>
      <c r="N131" s="271" t="e">
        <f>IF(ISNUMBER(Regressions!O141),ROUND(Regressions!O141, 1), NA())</f>
        <v>#N/A</v>
      </c>
      <c r="O131" s="382" t="e">
        <f>IF(ISNUMBER(Regressions!Q141),ROUND(Regressions!Q141, 1), NA())</f>
        <v>#N/A</v>
      </c>
      <c r="P131" s="380" t="e">
        <f>IF(ISNUMBER(Regressions!R141),ROUND(Regressions!R141, 1), NA())</f>
        <v>#N/A</v>
      </c>
      <c r="Q131" s="273" t="e">
        <f>IF(ISNUMBER(Regressions!S141),ROUND(Regressions!S141, 1), NA())</f>
        <v>#N/A</v>
      </c>
      <c r="R131" s="381" t="e">
        <f>IF(ISNUMBER(Regressions!T141),ROUND(Regressions!T141, 1), NA())</f>
        <v>#N/A</v>
      </c>
      <c r="S131" s="271" t="e">
        <f>IF(ISNUMBER(Regressions!U141),ROUND(Regressions!U141, 1), NA())</f>
        <v>#N/A</v>
      </c>
    </row>
    <row xmlns:x14ac="http://schemas.microsoft.com/office/spreadsheetml/2009/9/ac" r="132" x14ac:dyDescent="0.2">
      <c r="A132" s="377" t="str">
        <f>IF(ISBLANK(Regressions!A142), " ", Regressions!A142)</f>
        <v>Ghana</v>
      </c>
      <c r="B132" s="378">
        <f>IF(ISBLANK(Regressions!B142), " ", Regressions!B142)</f>
        <v>2004</v>
      </c>
      <c r="C132" s="383" t="str">
        <f>IF(ISBLANK(Regressions!C142), " ", Regressions!C142)</f>
        <v>Primary</v>
      </c>
      <c r="D132" s="379">
        <f>IF(ISBLANK(Regressions!D142), " ", Regressions!D142)</f>
        <v>3305271</v>
      </c>
      <c r="E132" s="269">
        <f>IF(ISNUMBER(Regressions!E142),ROUND(Regressions!E142, 1), NA())</f>
        <v>48.2</v>
      </c>
      <c r="F132" s="380" t="e">
        <f>IF(ISNUMBER(Regressions!F142),ROUND(Regressions!F142, 1), NA())</f>
        <v>#N/A</v>
      </c>
      <c r="G132" s="270" t="e">
        <f>IF(ISNUMBER(Regressions!G142),ROUND(Regressions!G142, 1), NA())</f>
        <v>#N/A</v>
      </c>
      <c r="H132" s="381" t="e">
        <f>IF(ISNUMBER(Regressions!H142),ROUND(Regressions!H142, 1), NA())</f>
        <v>#N/A</v>
      </c>
      <c r="I132" s="271" t="e">
        <f>IF(ISNUMBER(Regressions!I142),ROUND(Regressions!I142, 1), NA())</f>
        <v>#N/A</v>
      </c>
      <c r="J132" s="382">
        <f>IF(ISNUMBER(Regressions!K142),ROUND(Regressions!K142, 1), NA())</f>
        <v>51.9</v>
      </c>
      <c r="K132" s="380" t="e">
        <f>IF(ISNUMBER(Regressions!L142),ROUND(Regressions!L142, 1), NA())</f>
        <v>#N/A</v>
      </c>
      <c r="L132" s="272" t="e">
        <f>IF(ISNUMBER(Regressions!M142),ROUND(Regressions!M142, 1), NA())</f>
        <v>#N/A</v>
      </c>
      <c r="M132" s="381" t="e">
        <f>IF(ISNUMBER(Regressions!N142),ROUND(Regressions!N142, 1), NA())</f>
        <v>#N/A</v>
      </c>
      <c r="N132" s="271" t="e">
        <f>IF(ISNUMBER(Regressions!O142),ROUND(Regressions!O142, 1), NA())</f>
        <v>#N/A</v>
      </c>
      <c r="O132" s="382" t="e">
        <f>IF(ISNUMBER(Regressions!Q142),ROUND(Regressions!Q142, 1), NA())</f>
        <v>#N/A</v>
      </c>
      <c r="P132" s="380" t="e">
        <f>IF(ISNUMBER(Regressions!R142),ROUND(Regressions!R142, 1), NA())</f>
        <v>#N/A</v>
      </c>
      <c r="Q132" s="273" t="e">
        <f>IF(ISNUMBER(Regressions!S142),ROUND(Regressions!S142, 1), NA())</f>
        <v>#N/A</v>
      </c>
      <c r="R132" s="381" t="e">
        <f>IF(ISNUMBER(Regressions!T142),ROUND(Regressions!T142, 1), NA())</f>
        <v>#N/A</v>
      </c>
      <c r="S132" s="271" t="e">
        <f>IF(ISNUMBER(Regressions!U142),ROUND(Regressions!U142, 1), NA())</f>
        <v>#N/A</v>
      </c>
    </row>
    <row xmlns:x14ac="http://schemas.microsoft.com/office/spreadsheetml/2009/9/ac" r="133" x14ac:dyDescent="0.2">
      <c r="A133" s="377" t="str">
        <f>IF(ISBLANK(Regressions!A143), " ", Regressions!A143)</f>
        <v>Ghana</v>
      </c>
      <c r="B133" s="378">
        <f>IF(ISBLANK(Regressions!B143), " ", Regressions!B143)</f>
        <v>2005</v>
      </c>
      <c r="C133" s="383" t="str">
        <f>IF(ISBLANK(Regressions!C143), " ", Regressions!C143)</f>
        <v>Primary</v>
      </c>
      <c r="D133" s="379">
        <f>IF(ISBLANK(Regressions!D143), " ", Regressions!D143)</f>
        <v>3345278</v>
      </c>
      <c r="E133" s="269">
        <f>IF(ISNUMBER(Regressions!E143),ROUND(Regressions!E143, 1), NA())</f>
        <v>50.8</v>
      </c>
      <c r="F133" s="380" t="e">
        <f>IF(ISNUMBER(Regressions!F143),ROUND(Regressions!F143, 1), NA())</f>
        <v>#N/A</v>
      </c>
      <c r="G133" s="270" t="e">
        <f>IF(ISNUMBER(Regressions!G143),ROUND(Regressions!G143, 1), NA())</f>
        <v>#N/A</v>
      </c>
      <c r="H133" s="381" t="e">
        <f>IF(ISNUMBER(Regressions!H143),ROUND(Regressions!H143, 1), NA())</f>
        <v>#N/A</v>
      </c>
      <c r="I133" s="271" t="e">
        <f>IF(ISNUMBER(Regressions!I143),ROUND(Regressions!I143, 1), NA())</f>
        <v>#N/A</v>
      </c>
      <c r="J133" s="382">
        <f>IF(ISNUMBER(Regressions!K143),ROUND(Regressions!K143, 1), NA())</f>
        <v>53.6</v>
      </c>
      <c r="K133" s="380" t="e">
        <f>IF(ISNUMBER(Regressions!L143),ROUND(Regressions!L143, 1), NA())</f>
        <v>#N/A</v>
      </c>
      <c r="L133" s="272" t="e">
        <f>IF(ISNUMBER(Regressions!M143),ROUND(Regressions!M143, 1), NA())</f>
        <v>#N/A</v>
      </c>
      <c r="M133" s="381" t="e">
        <f>IF(ISNUMBER(Regressions!N143),ROUND(Regressions!N143, 1), NA())</f>
        <v>#N/A</v>
      </c>
      <c r="N133" s="271" t="e">
        <f>IF(ISNUMBER(Regressions!O143),ROUND(Regressions!O143, 1), NA())</f>
        <v>#N/A</v>
      </c>
      <c r="O133" s="382" t="e">
        <f>IF(ISNUMBER(Regressions!Q143),ROUND(Regressions!Q143, 1), NA())</f>
        <v>#N/A</v>
      </c>
      <c r="P133" s="380" t="e">
        <f>IF(ISNUMBER(Regressions!R143),ROUND(Regressions!R143, 1), NA())</f>
        <v>#N/A</v>
      </c>
      <c r="Q133" s="273" t="e">
        <f>IF(ISNUMBER(Regressions!S143),ROUND(Regressions!S143, 1), NA())</f>
        <v>#N/A</v>
      </c>
      <c r="R133" s="381" t="e">
        <f>IF(ISNUMBER(Regressions!T143),ROUND(Regressions!T143, 1), NA())</f>
        <v>#N/A</v>
      </c>
      <c r="S133" s="271" t="e">
        <f>IF(ISNUMBER(Regressions!U143),ROUND(Regressions!U143, 1), NA())</f>
        <v>#N/A</v>
      </c>
    </row>
    <row xmlns:x14ac="http://schemas.microsoft.com/office/spreadsheetml/2009/9/ac" r="134" x14ac:dyDescent="0.2">
      <c r="A134" s="377" t="str">
        <f>IF(ISBLANK(Regressions!A144), " ", Regressions!A144)</f>
        <v>Ghana</v>
      </c>
      <c r="B134" s="378">
        <f>IF(ISBLANK(Regressions!B144), " ", Regressions!B144)</f>
        <v>2006</v>
      </c>
      <c r="C134" s="383" t="str">
        <f>IF(ISBLANK(Regressions!C144), " ", Regressions!C144)</f>
        <v>Primary</v>
      </c>
      <c r="D134" s="379">
        <f>IF(ISBLANK(Regressions!D144), " ", Regressions!D144)</f>
        <v>3402429</v>
      </c>
      <c r="E134" s="269">
        <f>IF(ISNUMBER(Regressions!E144),ROUND(Regressions!E144, 1), NA())</f>
        <v>53.4</v>
      </c>
      <c r="F134" s="380" t="e">
        <f>IF(ISNUMBER(Regressions!F144),ROUND(Regressions!F144, 1), NA())</f>
        <v>#N/A</v>
      </c>
      <c r="G134" s="270" t="e">
        <f>IF(ISNUMBER(Regressions!G144),ROUND(Regressions!G144, 1), NA())</f>
        <v>#N/A</v>
      </c>
      <c r="H134" s="381" t="e">
        <f>IF(ISNUMBER(Regressions!H144),ROUND(Regressions!H144, 1), NA())</f>
        <v>#N/A</v>
      </c>
      <c r="I134" s="271" t="e">
        <f>IF(ISNUMBER(Regressions!I144),ROUND(Regressions!I144, 1), NA())</f>
        <v>#N/A</v>
      </c>
      <c r="J134" s="382">
        <f>IF(ISNUMBER(Regressions!K144),ROUND(Regressions!K144, 1), NA())</f>
        <v>55.3</v>
      </c>
      <c r="K134" s="380" t="e">
        <f>IF(ISNUMBER(Regressions!L144),ROUND(Regressions!L144, 1), NA())</f>
        <v>#N/A</v>
      </c>
      <c r="L134" s="272" t="e">
        <f>IF(ISNUMBER(Regressions!M144),ROUND(Regressions!M144, 1), NA())</f>
        <v>#N/A</v>
      </c>
      <c r="M134" s="381" t="e">
        <f>IF(ISNUMBER(Regressions!N144),ROUND(Regressions!N144, 1), NA())</f>
        <v>#N/A</v>
      </c>
      <c r="N134" s="271" t="e">
        <f>IF(ISNUMBER(Regressions!O144),ROUND(Regressions!O144, 1), NA())</f>
        <v>#N/A</v>
      </c>
      <c r="O134" s="382" t="e">
        <f>IF(ISNUMBER(Regressions!Q144),ROUND(Regressions!Q144, 1), NA())</f>
        <v>#N/A</v>
      </c>
      <c r="P134" s="380" t="e">
        <f>IF(ISNUMBER(Regressions!R144),ROUND(Regressions!R144, 1), NA())</f>
        <v>#N/A</v>
      </c>
      <c r="Q134" s="273" t="e">
        <f>IF(ISNUMBER(Regressions!S144),ROUND(Regressions!S144, 1), NA())</f>
        <v>#N/A</v>
      </c>
      <c r="R134" s="381" t="e">
        <f>IF(ISNUMBER(Regressions!T144),ROUND(Regressions!T144, 1), NA())</f>
        <v>#N/A</v>
      </c>
      <c r="S134" s="271" t="e">
        <f>IF(ISNUMBER(Regressions!U144),ROUND(Regressions!U144, 1), NA())</f>
        <v>#N/A</v>
      </c>
    </row>
    <row xmlns:x14ac="http://schemas.microsoft.com/office/spreadsheetml/2009/9/ac" r="135" x14ac:dyDescent="0.2">
      <c r="A135" s="377" t="str">
        <f>IF(ISBLANK(Regressions!A145), " ", Regressions!A145)</f>
        <v>Ghana</v>
      </c>
      <c r="B135" s="378">
        <f>IF(ISBLANK(Regressions!B145), " ", Regressions!B145)</f>
        <v>2007</v>
      </c>
      <c r="C135" s="383" t="str">
        <f>IF(ISBLANK(Regressions!C145), " ", Regressions!C145)</f>
        <v>Primary</v>
      </c>
      <c r="D135" s="379">
        <f>IF(ISBLANK(Regressions!D145), " ", Regressions!D145)</f>
        <v>3488178</v>
      </c>
      <c r="E135" s="269">
        <f>IF(ISNUMBER(Regressions!E145),ROUND(Regressions!E145, 1), NA())</f>
        <v>56</v>
      </c>
      <c r="F135" s="380" t="e">
        <f>IF(ISNUMBER(Regressions!F145),ROUND(Regressions!F145, 1), NA())</f>
        <v>#N/A</v>
      </c>
      <c r="G135" s="270" t="e">
        <f>IF(ISNUMBER(Regressions!G145),ROUND(Regressions!G145, 1), NA())</f>
        <v>#N/A</v>
      </c>
      <c r="H135" s="381" t="e">
        <f>IF(ISNUMBER(Regressions!H145),ROUND(Regressions!H145, 1), NA())</f>
        <v>#N/A</v>
      </c>
      <c r="I135" s="271" t="e">
        <f>IF(ISNUMBER(Regressions!I145),ROUND(Regressions!I145, 1), NA())</f>
        <v>#N/A</v>
      </c>
      <c r="J135" s="382">
        <f>IF(ISNUMBER(Regressions!K145),ROUND(Regressions!K145, 1), NA())</f>
        <v>57</v>
      </c>
      <c r="K135" s="380" t="e">
        <f>IF(ISNUMBER(Regressions!L145),ROUND(Regressions!L145, 1), NA())</f>
        <v>#N/A</v>
      </c>
      <c r="L135" s="272" t="e">
        <f>IF(ISNUMBER(Regressions!M145),ROUND(Regressions!M145, 1), NA())</f>
        <v>#N/A</v>
      </c>
      <c r="M135" s="381" t="e">
        <f>IF(ISNUMBER(Regressions!N145),ROUND(Regressions!N145, 1), NA())</f>
        <v>#N/A</v>
      </c>
      <c r="N135" s="271" t="e">
        <f>IF(ISNUMBER(Regressions!O145),ROUND(Regressions!O145, 1), NA())</f>
        <v>#N/A</v>
      </c>
      <c r="O135" s="382" t="e">
        <f>IF(ISNUMBER(Regressions!Q145),ROUND(Regressions!Q145, 1), NA())</f>
        <v>#N/A</v>
      </c>
      <c r="P135" s="380" t="e">
        <f>IF(ISNUMBER(Regressions!R145),ROUND(Regressions!R145, 1), NA())</f>
        <v>#N/A</v>
      </c>
      <c r="Q135" s="273" t="e">
        <f>IF(ISNUMBER(Regressions!S145),ROUND(Regressions!S145, 1), NA())</f>
        <v>#N/A</v>
      </c>
      <c r="R135" s="381" t="e">
        <f>IF(ISNUMBER(Regressions!T145),ROUND(Regressions!T145, 1), NA())</f>
        <v>#N/A</v>
      </c>
      <c r="S135" s="271" t="e">
        <f>IF(ISNUMBER(Regressions!U145),ROUND(Regressions!U145, 1), NA())</f>
        <v>#N/A</v>
      </c>
    </row>
    <row xmlns:x14ac="http://schemas.microsoft.com/office/spreadsheetml/2009/9/ac" r="136" x14ac:dyDescent="0.2">
      <c r="A136" s="377" t="str">
        <f>IF(ISBLANK(Regressions!A146), " ", Regressions!A146)</f>
        <v>Ghana</v>
      </c>
      <c r="B136" s="378">
        <f>IF(ISBLANK(Regressions!B146), " ", Regressions!B146)</f>
        <v>2008</v>
      </c>
      <c r="C136" s="383" t="str">
        <f>IF(ISBLANK(Regressions!C146), " ", Regressions!C146)</f>
        <v>Primary</v>
      </c>
      <c r="D136" s="379">
        <f>IF(ISBLANK(Regressions!D146), " ", Regressions!D146)</f>
        <v>3583451</v>
      </c>
      <c r="E136" s="269">
        <f>IF(ISNUMBER(Regressions!E146),ROUND(Regressions!E146, 1), NA())</f>
        <v>58.6</v>
      </c>
      <c r="F136" s="380" t="e">
        <f>IF(ISNUMBER(Regressions!F146),ROUND(Regressions!F146, 1), NA())</f>
        <v>#N/A</v>
      </c>
      <c r="G136" s="270" t="e">
        <f>IF(ISNUMBER(Regressions!G146),ROUND(Regressions!G146, 1), NA())</f>
        <v>#N/A</v>
      </c>
      <c r="H136" s="381" t="e">
        <f>IF(ISNUMBER(Regressions!H146),ROUND(Regressions!H146, 1), NA())</f>
        <v>#N/A</v>
      </c>
      <c r="I136" s="271" t="e">
        <f>IF(ISNUMBER(Regressions!I146),ROUND(Regressions!I146, 1), NA())</f>
        <v>#N/A</v>
      </c>
      <c r="J136" s="382">
        <f>IF(ISNUMBER(Regressions!K146),ROUND(Regressions!K146, 1), NA())</f>
        <v>58.7</v>
      </c>
      <c r="K136" s="380" t="e">
        <f>IF(ISNUMBER(Regressions!L146),ROUND(Regressions!L146, 1), NA())</f>
        <v>#N/A</v>
      </c>
      <c r="L136" s="272" t="e">
        <f>IF(ISNUMBER(Regressions!M146),ROUND(Regressions!M146, 1), NA())</f>
        <v>#N/A</v>
      </c>
      <c r="M136" s="381" t="e">
        <f>IF(ISNUMBER(Regressions!N146),ROUND(Regressions!N146, 1), NA())</f>
        <v>#N/A</v>
      </c>
      <c r="N136" s="271" t="e">
        <f>IF(ISNUMBER(Regressions!O146),ROUND(Regressions!O146, 1), NA())</f>
        <v>#N/A</v>
      </c>
      <c r="O136" s="382" t="e">
        <f>IF(ISNUMBER(Regressions!Q146),ROUND(Regressions!Q146, 1), NA())</f>
        <v>#N/A</v>
      </c>
      <c r="P136" s="380" t="e">
        <f>IF(ISNUMBER(Regressions!R146),ROUND(Regressions!R146, 1), NA())</f>
        <v>#N/A</v>
      </c>
      <c r="Q136" s="273" t="e">
        <f>IF(ISNUMBER(Regressions!S146),ROUND(Regressions!S146, 1), NA())</f>
        <v>#N/A</v>
      </c>
      <c r="R136" s="381" t="e">
        <f>IF(ISNUMBER(Regressions!T146),ROUND(Regressions!T146, 1), NA())</f>
        <v>#N/A</v>
      </c>
      <c r="S136" s="271" t="e">
        <f>IF(ISNUMBER(Regressions!U146),ROUND(Regressions!U146, 1), NA())</f>
        <v>#N/A</v>
      </c>
    </row>
    <row xmlns:x14ac="http://schemas.microsoft.com/office/spreadsheetml/2009/9/ac" r="137" x14ac:dyDescent="0.2">
      <c r="A137" s="377" t="str">
        <f>IF(ISBLANK(Regressions!A147), " ", Regressions!A147)</f>
        <v>Ghana</v>
      </c>
      <c r="B137" s="378">
        <f>IF(ISBLANK(Regressions!B147), " ", Regressions!B147)</f>
        <v>2009</v>
      </c>
      <c r="C137" s="383" t="str">
        <f>IF(ISBLANK(Regressions!C147), " ", Regressions!C147)</f>
        <v>Primary</v>
      </c>
      <c r="D137" s="379">
        <f>IF(ISBLANK(Regressions!D147), " ", Regressions!D147)</f>
        <v>3690216</v>
      </c>
      <c r="E137" s="269">
        <f>IF(ISNUMBER(Regressions!E147),ROUND(Regressions!E147, 1), NA())</f>
        <v>61.2</v>
      </c>
      <c r="F137" s="380" t="e">
        <f>IF(ISNUMBER(Regressions!F147),ROUND(Regressions!F147, 1), NA())</f>
        <v>#N/A</v>
      </c>
      <c r="G137" s="270" t="e">
        <f>IF(ISNUMBER(Regressions!G147),ROUND(Regressions!G147, 1), NA())</f>
        <v>#N/A</v>
      </c>
      <c r="H137" s="381" t="e">
        <f>IF(ISNUMBER(Regressions!H147),ROUND(Regressions!H147, 1), NA())</f>
        <v>#N/A</v>
      </c>
      <c r="I137" s="271" t="e">
        <f>IF(ISNUMBER(Regressions!I147),ROUND(Regressions!I147, 1), NA())</f>
        <v>#N/A</v>
      </c>
      <c r="J137" s="382">
        <f>IF(ISNUMBER(Regressions!K147),ROUND(Regressions!K147, 1), NA())</f>
        <v>60.4</v>
      </c>
      <c r="K137" s="380" t="e">
        <f>IF(ISNUMBER(Regressions!L147),ROUND(Regressions!L147, 1), NA())</f>
        <v>#N/A</v>
      </c>
      <c r="L137" s="272" t="e">
        <f>IF(ISNUMBER(Regressions!M147),ROUND(Regressions!M147, 1), NA())</f>
        <v>#N/A</v>
      </c>
      <c r="M137" s="381" t="e">
        <f>IF(ISNUMBER(Regressions!N147),ROUND(Regressions!N147, 1), NA())</f>
        <v>#N/A</v>
      </c>
      <c r="N137" s="271" t="e">
        <f>IF(ISNUMBER(Regressions!O147),ROUND(Regressions!O147, 1), NA())</f>
        <v>#N/A</v>
      </c>
      <c r="O137" s="382" t="e">
        <f>IF(ISNUMBER(Regressions!Q147),ROUND(Regressions!Q147, 1), NA())</f>
        <v>#N/A</v>
      </c>
      <c r="P137" s="380" t="e">
        <f>IF(ISNUMBER(Regressions!R147),ROUND(Regressions!R147, 1), NA())</f>
        <v>#N/A</v>
      </c>
      <c r="Q137" s="273" t="e">
        <f>IF(ISNUMBER(Regressions!S147),ROUND(Regressions!S147, 1), NA())</f>
        <v>#N/A</v>
      </c>
      <c r="R137" s="381" t="e">
        <f>IF(ISNUMBER(Regressions!T147),ROUND(Regressions!T147, 1), NA())</f>
        <v>#N/A</v>
      </c>
      <c r="S137" s="271" t="e">
        <f>IF(ISNUMBER(Regressions!U147),ROUND(Regressions!U147, 1), NA())</f>
        <v>#N/A</v>
      </c>
    </row>
    <row xmlns:x14ac="http://schemas.microsoft.com/office/spreadsheetml/2009/9/ac" r="138" x14ac:dyDescent="0.2">
      <c r="A138" s="377" t="str">
        <f>IF(ISBLANK(Regressions!A148), " ", Regressions!A148)</f>
        <v>Ghana</v>
      </c>
      <c r="B138" s="378">
        <f>IF(ISBLANK(Regressions!B148), " ", Regressions!B148)</f>
        <v>2010</v>
      </c>
      <c r="C138" s="383" t="str">
        <f>IF(ISBLANK(Regressions!C148), " ", Regressions!C148)</f>
        <v>Primary</v>
      </c>
      <c r="D138" s="379">
        <f>IF(ISBLANK(Regressions!D148), " ", Regressions!D148)</f>
        <v>3796679</v>
      </c>
      <c r="E138" s="269">
        <f>IF(ISNUMBER(Regressions!E148),ROUND(Regressions!E148, 1), NA())</f>
        <v>63.8</v>
      </c>
      <c r="F138" s="380" t="e">
        <f>IF(ISNUMBER(Regressions!F148),ROUND(Regressions!F148, 1), NA())</f>
        <v>#N/A</v>
      </c>
      <c r="G138" s="270" t="e">
        <f>IF(ISNUMBER(Regressions!G148),ROUND(Regressions!G148, 1), NA())</f>
        <v>#N/A</v>
      </c>
      <c r="H138" s="381" t="e">
        <f>IF(ISNUMBER(Regressions!H148),ROUND(Regressions!H148, 1), NA())</f>
        <v>#N/A</v>
      </c>
      <c r="I138" s="271" t="e">
        <f>IF(ISNUMBER(Regressions!I148),ROUND(Regressions!I148, 1), NA())</f>
        <v>#N/A</v>
      </c>
      <c r="J138" s="382">
        <f>IF(ISNUMBER(Regressions!K148),ROUND(Regressions!K148, 1), NA())</f>
        <v>62.1</v>
      </c>
      <c r="K138" s="380" t="e">
        <f>IF(ISNUMBER(Regressions!L148),ROUND(Regressions!L148, 1), NA())</f>
        <v>#N/A</v>
      </c>
      <c r="L138" s="272" t="e">
        <f>IF(ISNUMBER(Regressions!M148),ROUND(Regressions!M148, 1), NA())</f>
        <v>#N/A</v>
      </c>
      <c r="M138" s="381" t="e">
        <f>IF(ISNUMBER(Regressions!N148),ROUND(Regressions!N148, 1), NA())</f>
        <v>#N/A</v>
      </c>
      <c r="N138" s="271" t="e">
        <f>IF(ISNUMBER(Regressions!O148),ROUND(Regressions!O148, 1), NA())</f>
        <v>#N/A</v>
      </c>
      <c r="O138" s="382" t="e">
        <f>IF(ISNUMBER(Regressions!Q148),ROUND(Regressions!Q148, 1), NA())</f>
        <v>#N/A</v>
      </c>
      <c r="P138" s="380" t="e">
        <f>IF(ISNUMBER(Regressions!R148),ROUND(Regressions!R148, 1), NA())</f>
        <v>#N/A</v>
      </c>
      <c r="Q138" s="273" t="e">
        <f>IF(ISNUMBER(Regressions!S148),ROUND(Regressions!S148, 1), NA())</f>
        <v>#N/A</v>
      </c>
      <c r="R138" s="381" t="e">
        <f>IF(ISNUMBER(Regressions!T148),ROUND(Regressions!T148, 1), NA())</f>
        <v>#N/A</v>
      </c>
      <c r="S138" s="271" t="e">
        <f>IF(ISNUMBER(Regressions!U148),ROUND(Regressions!U148, 1), NA())</f>
        <v>#N/A</v>
      </c>
    </row>
    <row xmlns:x14ac="http://schemas.microsoft.com/office/spreadsheetml/2009/9/ac" r="139" x14ac:dyDescent="0.2">
      <c r="A139" s="377" t="str">
        <f>IF(ISBLANK(Regressions!A149), " ", Regressions!A149)</f>
        <v>Ghana</v>
      </c>
      <c r="B139" s="378">
        <f>IF(ISBLANK(Regressions!B149), " ", Regressions!B149)</f>
        <v>2011</v>
      </c>
      <c r="C139" s="383" t="str">
        <f>IF(ISBLANK(Regressions!C149), " ", Regressions!C149)</f>
        <v>Primary</v>
      </c>
      <c r="D139" s="379">
        <f>IF(ISBLANK(Regressions!D149), " ", Regressions!D149)</f>
        <v>3897540</v>
      </c>
      <c r="E139" s="269">
        <f>IF(ISNUMBER(Regressions!E149),ROUND(Regressions!E149, 1), NA())</f>
        <v>66.400000000000006</v>
      </c>
      <c r="F139" s="380" t="e">
        <f>IF(ISNUMBER(Regressions!F149),ROUND(Regressions!F149, 1), NA())</f>
        <v>#N/A</v>
      </c>
      <c r="G139" s="270" t="e">
        <f>IF(ISNUMBER(Regressions!G149),ROUND(Regressions!G149, 1), NA())</f>
        <v>#N/A</v>
      </c>
      <c r="H139" s="381" t="e">
        <f>IF(ISNUMBER(Regressions!H149),ROUND(Regressions!H149, 1), NA())</f>
        <v>#N/A</v>
      </c>
      <c r="I139" s="271" t="e">
        <f>IF(ISNUMBER(Regressions!I149),ROUND(Regressions!I149, 1), NA())</f>
        <v>#N/A</v>
      </c>
      <c r="J139" s="382">
        <f>IF(ISNUMBER(Regressions!K149),ROUND(Regressions!K149, 1), NA())</f>
        <v>63.7</v>
      </c>
      <c r="K139" s="380" t="e">
        <f>IF(ISNUMBER(Regressions!L149),ROUND(Regressions!L149, 1), NA())</f>
        <v>#N/A</v>
      </c>
      <c r="L139" s="272" t="e">
        <f>IF(ISNUMBER(Regressions!M149),ROUND(Regressions!M149, 1), NA())</f>
        <v>#N/A</v>
      </c>
      <c r="M139" s="381" t="e">
        <f>IF(ISNUMBER(Regressions!N149),ROUND(Regressions!N149, 1), NA())</f>
        <v>#N/A</v>
      </c>
      <c r="N139" s="271" t="e">
        <f>IF(ISNUMBER(Regressions!O149),ROUND(Regressions!O149, 1), NA())</f>
        <v>#N/A</v>
      </c>
      <c r="O139" s="382" t="e">
        <f>IF(ISNUMBER(Regressions!Q149),ROUND(Regressions!Q149, 1), NA())</f>
        <v>#N/A</v>
      </c>
      <c r="P139" s="380" t="e">
        <f>IF(ISNUMBER(Regressions!R149),ROUND(Regressions!R149, 1), NA())</f>
        <v>#N/A</v>
      </c>
      <c r="Q139" s="273" t="e">
        <f>IF(ISNUMBER(Regressions!S149),ROUND(Regressions!S149, 1), NA())</f>
        <v>#N/A</v>
      </c>
      <c r="R139" s="381" t="e">
        <f>IF(ISNUMBER(Regressions!T149),ROUND(Regressions!T149, 1), NA())</f>
        <v>#N/A</v>
      </c>
      <c r="S139" s="271" t="e">
        <f>IF(ISNUMBER(Regressions!U149),ROUND(Regressions!U149, 1), NA())</f>
        <v>#N/A</v>
      </c>
    </row>
    <row xmlns:x14ac="http://schemas.microsoft.com/office/spreadsheetml/2009/9/ac" r="140" x14ac:dyDescent="0.2">
      <c r="A140" s="377" t="str">
        <f>IF(ISBLANK(Regressions!A150), " ", Regressions!A150)</f>
        <v>Ghana</v>
      </c>
      <c r="B140" s="378">
        <f>IF(ISBLANK(Regressions!B150), " ", Regressions!B150)</f>
        <v>2012</v>
      </c>
      <c r="C140" s="383" t="str">
        <f>IF(ISBLANK(Regressions!C150), " ", Regressions!C150)</f>
        <v>Primary</v>
      </c>
      <c r="D140" s="379">
        <f>IF(ISBLANK(Regressions!D150), " ", Regressions!D150)</f>
        <v>4006579</v>
      </c>
      <c r="E140" s="269">
        <f>IF(ISNUMBER(Regressions!E150),ROUND(Regressions!E150, 1), NA())</f>
        <v>69</v>
      </c>
      <c r="F140" s="380" t="e">
        <f>IF(ISNUMBER(Regressions!F150),ROUND(Regressions!F150, 1), NA())</f>
        <v>#N/A</v>
      </c>
      <c r="G140" s="270" t="e">
        <f>IF(ISNUMBER(Regressions!G150),ROUND(Regressions!G150, 1), NA())</f>
        <v>#N/A</v>
      </c>
      <c r="H140" s="381" t="e">
        <f>IF(ISNUMBER(Regressions!H150),ROUND(Regressions!H150, 1), NA())</f>
        <v>#N/A</v>
      </c>
      <c r="I140" s="271" t="e">
        <f>IF(ISNUMBER(Regressions!I150),ROUND(Regressions!I150, 1), NA())</f>
        <v>#N/A</v>
      </c>
      <c r="J140" s="382">
        <f>IF(ISNUMBER(Regressions!K150),ROUND(Regressions!K150, 1), NA())</f>
        <v>65.400000000000006</v>
      </c>
      <c r="K140" s="380" t="e">
        <f>IF(ISNUMBER(Regressions!L150),ROUND(Regressions!L150, 1), NA())</f>
        <v>#N/A</v>
      </c>
      <c r="L140" s="272" t="e">
        <f>IF(ISNUMBER(Regressions!M150),ROUND(Regressions!M150, 1), NA())</f>
        <v>#N/A</v>
      </c>
      <c r="M140" s="381" t="e">
        <f>IF(ISNUMBER(Regressions!N150),ROUND(Regressions!N150, 1), NA())</f>
        <v>#N/A</v>
      </c>
      <c r="N140" s="271" t="e">
        <f>IF(ISNUMBER(Regressions!O150),ROUND(Regressions!O150, 1), NA())</f>
        <v>#N/A</v>
      </c>
      <c r="O140" s="382" t="e">
        <f>IF(ISNUMBER(Regressions!Q150),ROUND(Regressions!Q150, 1), NA())</f>
        <v>#N/A</v>
      </c>
      <c r="P140" s="380" t="e">
        <f>IF(ISNUMBER(Regressions!R150),ROUND(Regressions!R150, 1), NA())</f>
        <v>#N/A</v>
      </c>
      <c r="Q140" s="273" t="e">
        <f>IF(ISNUMBER(Regressions!S150),ROUND(Regressions!S150, 1), NA())</f>
        <v>#N/A</v>
      </c>
      <c r="R140" s="381" t="e">
        <f>IF(ISNUMBER(Regressions!T150),ROUND(Regressions!T150, 1), NA())</f>
        <v>#N/A</v>
      </c>
      <c r="S140" s="271" t="e">
        <f>IF(ISNUMBER(Regressions!U150),ROUND(Regressions!U150, 1), NA())</f>
        <v>#N/A</v>
      </c>
    </row>
    <row xmlns:x14ac="http://schemas.microsoft.com/office/spreadsheetml/2009/9/ac" r="141" x14ac:dyDescent="0.2">
      <c r="A141" s="377" t="str">
        <f>IF(ISBLANK(Regressions!A151), " ", Regressions!A151)</f>
        <v>Ghana</v>
      </c>
      <c r="B141" s="378">
        <f>IF(ISBLANK(Regressions!B151), " ", Regressions!B151)</f>
        <v>2013</v>
      </c>
      <c r="C141" s="383" t="str">
        <f>IF(ISBLANK(Regressions!C151), " ", Regressions!C151)</f>
        <v>Primary</v>
      </c>
      <c r="D141" s="379">
        <f>IF(ISBLANK(Regressions!D151), " ", Regressions!D151)</f>
        <v>4094494</v>
      </c>
      <c r="E141" s="269">
        <f>IF(ISNUMBER(Regressions!E151),ROUND(Regressions!E151, 1), NA())</f>
        <v>71.7</v>
      </c>
      <c r="F141" s="380">
        <f>IF(ISNUMBER(Regressions!F151),ROUND(Regressions!F151, 1), NA())</f>
        <v>71.7</v>
      </c>
      <c r="G141" s="270">
        <f>IF(ISNUMBER(Regressions!G151),ROUND(Regressions!G151, 1), NA())</f>
        <v>71.7</v>
      </c>
      <c r="H141" s="381">
        <f>IF(ISNUMBER(Regressions!H151),ROUND(Regressions!H151, 1), NA())</f>
        <v>0</v>
      </c>
      <c r="I141" s="271">
        <f>IF(ISNUMBER(Regressions!I151),ROUND(Regressions!I151, 1), NA())</f>
        <v>28.3</v>
      </c>
      <c r="J141" s="382">
        <f>IF(ISNUMBER(Regressions!K151),ROUND(Regressions!K151, 1), NA())</f>
        <v>67.099999999999994</v>
      </c>
      <c r="K141" s="380">
        <f>IF(ISNUMBER(Regressions!L151),ROUND(Regressions!L151, 1), NA())</f>
        <v>67.099999999999994</v>
      </c>
      <c r="L141" s="272" t="e">
        <f>IF(ISNUMBER(Regressions!M151),ROUND(Regressions!M151, 1), NA())</f>
        <v>#N/A</v>
      </c>
      <c r="M141" s="381" t="e">
        <f>IF(ISNUMBER(Regressions!N151),ROUND(Regressions!N151, 1), NA())</f>
        <v>#N/A</v>
      </c>
      <c r="N141" s="271">
        <f>IF(ISNUMBER(Regressions!O151),ROUND(Regressions!O151, 1), NA())</f>
        <v>32.9</v>
      </c>
      <c r="O141" s="382" t="e">
        <f>IF(ISNUMBER(Regressions!Q151),ROUND(Regressions!Q151, 1), NA())</f>
        <v>#N/A</v>
      </c>
      <c r="P141" s="380" t="e">
        <f>IF(ISNUMBER(Regressions!R151),ROUND(Regressions!R151, 1), NA())</f>
        <v>#N/A</v>
      </c>
      <c r="Q141" s="273" t="e">
        <f>IF(ISNUMBER(Regressions!S151),ROUND(Regressions!S151, 1), NA())</f>
        <v>#N/A</v>
      </c>
      <c r="R141" s="381" t="e">
        <f>IF(ISNUMBER(Regressions!T151),ROUND(Regressions!T151, 1), NA())</f>
        <v>#N/A</v>
      </c>
      <c r="S141" s="271" t="e">
        <f>IF(ISNUMBER(Regressions!U151),ROUND(Regressions!U151, 1), NA())</f>
        <v>#N/A</v>
      </c>
    </row>
    <row xmlns:x14ac="http://schemas.microsoft.com/office/spreadsheetml/2009/9/ac" r="142" x14ac:dyDescent="0.2">
      <c r="A142" s="377" t="str">
        <f>IF(ISBLANK(Regressions!A152), " ", Regressions!A152)</f>
        <v>Ghana</v>
      </c>
      <c r="B142" s="378">
        <f>IF(ISBLANK(Regressions!B152), " ", Regressions!B152)</f>
        <v>2014</v>
      </c>
      <c r="C142" s="383" t="str">
        <f>IF(ISBLANK(Regressions!C152), " ", Regressions!C152)</f>
        <v>Primary</v>
      </c>
      <c r="D142" s="379">
        <f>IF(ISBLANK(Regressions!D152), " ", Regressions!D152)</f>
        <v>4176038</v>
      </c>
      <c r="E142" s="269">
        <f>IF(ISNUMBER(Regressions!E152),ROUND(Regressions!E152, 1), NA())</f>
        <v>74.3</v>
      </c>
      <c r="F142" s="380">
        <f>IF(ISNUMBER(Regressions!F152),ROUND(Regressions!F152, 1), NA())</f>
        <v>74.3</v>
      </c>
      <c r="G142" s="270">
        <f>IF(ISNUMBER(Regressions!G152),ROUND(Regressions!G152, 1), NA())</f>
        <v>74.3</v>
      </c>
      <c r="H142" s="381">
        <f>IF(ISNUMBER(Regressions!H152),ROUND(Regressions!H152, 1), NA())</f>
        <v>0</v>
      </c>
      <c r="I142" s="271">
        <f>IF(ISNUMBER(Regressions!I152),ROUND(Regressions!I152, 1), NA())</f>
        <v>25.7</v>
      </c>
      <c r="J142" s="382">
        <f>IF(ISNUMBER(Regressions!K152),ROUND(Regressions!K152, 1), NA())</f>
        <v>68.8</v>
      </c>
      <c r="K142" s="380">
        <f>IF(ISNUMBER(Regressions!L152),ROUND(Regressions!L152, 1), NA())</f>
        <v>68.8</v>
      </c>
      <c r="L142" s="272" t="e">
        <f>IF(ISNUMBER(Regressions!M152),ROUND(Regressions!M152, 1), NA())</f>
        <v>#N/A</v>
      </c>
      <c r="M142" s="381" t="e">
        <f>IF(ISNUMBER(Regressions!N152),ROUND(Regressions!N152, 1), NA())</f>
        <v>#N/A</v>
      </c>
      <c r="N142" s="271">
        <f>IF(ISNUMBER(Regressions!O152),ROUND(Regressions!O152, 1), NA())</f>
        <v>31.2</v>
      </c>
      <c r="O142" s="382" t="e">
        <f>IF(ISNUMBER(Regressions!Q152),ROUND(Regressions!Q152, 1), NA())</f>
        <v>#N/A</v>
      </c>
      <c r="P142" s="380" t="e">
        <f>IF(ISNUMBER(Regressions!R152),ROUND(Regressions!R152, 1), NA())</f>
        <v>#N/A</v>
      </c>
      <c r="Q142" s="273" t="e">
        <f>IF(ISNUMBER(Regressions!S152),ROUND(Regressions!S152, 1), NA())</f>
        <v>#N/A</v>
      </c>
      <c r="R142" s="381" t="e">
        <f>IF(ISNUMBER(Regressions!T152),ROUND(Regressions!T152, 1), NA())</f>
        <v>#N/A</v>
      </c>
      <c r="S142" s="271" t="e">
        <f>IF(ISNUMBER(Regressions!U152),ROUND(Regressions!U152, 1), NA())</f>
        <v>#N/A</v>
      </c>
    </row>
    <row xmlns:x14ac="http://schemas.microsoft.com/office/spreadsheetml/2009/9/ac" r="143" x14ac:dyDescent="0.2">
      <c r="A143" s="377" t="str">
        <f>IF(ISBLANK(Regressions!A153), " ", Regressions!A153)</f>
        <v>Ghana</v>
      </c>
      <c r="B143" s="378">
        <f>IF(ISBLANK(Regressions!B153), " ", Regressions!B153)</f>
        <v>2015</v>
      </c>
      <c r="C143" s="383" t="str">
        <f>IF(ISBLANK(Regressions!C153), " ", Regressions!C153)</f>
        <v>Primary</v>
      </c>
      <c r="D143" s="379">
        <f>IF(ISBLANK(Regressions!D153), " ", Regressions!D153)</f>
        <v>4256510</v>
      </c>
      <c r="E143" s="269">
        <f>IF(ISNUMBER(Regressions!E153),ROUND(Regressions!E153, 1), NA())</f>
        <v>76.900000000000006</v>
      </c>
      <c r="F143" s="380">
        <f>IF(ISNUMBER(Regressions!F153),ROUND(Regressions!F153, 1), NA())</f>
        <v>76.900000000000006</v>
      </c>
      <c r="G143" s="270">
        <f>IF(ISNUMBER(Regressions!G153),ROUND(Regressions!G153, 1), NA())</f>
        <v>76.900000000000006</v>
      </c>
      <c r="H143" s="381">
        <f>IF(ISNUMBER(Regressions!H153),ROUND(Regressions!H153, 1), NA())</f>
        <v>0</v>
      </c>
      <c r="I143" s="271">
        <f>IF(ISNUMBER(Regressions!I153),ROUND(Regressions!I153, 1), NA())</f>
        <v>23.1</v>
      </c>
      <c r="J143" s="382">
        <f>IF(ISNUMBER(Regressions!K153),ROUND(Regressions!K153, 1), NA())</f>
        <v>70.5</v>
      </c>
      <c r="K143" s="380">
        <f>IF(ISNUMBER(Regressions!L153),ROUND(Regressions!L153, 1), NA())</f>
        <v>70.5</v>
      </c>
      <c r="L143" s="272">
        <f>IF(ISNUMBER(Regressions!M153),ROUND(Regressions!M153, 1), NA())</f>
        <v>62.2</v>
      </c>
      <c r="M143" s="381">
        <f>IF(ISNUMBER(Regressions!N153),ROUND(Regressions!N153, 1), NA())</f>
        <v>8.3000000000000007</v>
      </c>
      <c r="N143" s="271">
        <f>IF(ISNUMBER(Regressions!O153),ROUND(Regressions!O153, 1), NA())</f>
        <v>29.5</v>
      </c>
      <c r="O143" s="382">
        <f>IF(ISNUMBER(Regressions!Q153),ROUND(Regressions!Q153, 1), NA())</f>
        <v>65.2</v>
      </c>
      <c r="P143" s="380">
        <f>IF(ISNUMBER(Regressions!R153),ROUND(Regressions!R153, 1), NA())</f>
        <v>60.4</v>
      </c>
      <c r="Q143" s="273">
        <f>IF(ISNUMBER(Regressions!S153),ROUND(Regressions!S153, 1), NA())</f>
        <v>51.6</v>
      </c>
      <c r="R143" s="381">
        <f>IF(ISNUMBER(Regressions!T153),ROUND(Regressions!T153, 1), NA())</f>
        <v>8.8000000000000007</v>
      </c>
      <c r="S143" s="271">
        <f>IF(ISNUMBER(Regressions!U153),ROUND(Regressions!U153, 1), NA())</f>
        <v>39.6</v>
      </c>
    </row>
    <row xmlns:x14ac="http://schemas.microsoft.com/office/spreadsheetml/2009/9/ac" r="144" x14ac:dyDescent="0.2">
      <c r="A144" s="377" t="str">
        <f>IF(ISBLANK(Regressions!A154), " ", Regressions!A154)</f>
        <v>Ghana</v>
      </c>
      <c r="B144" s="378">
        <f>IF(ISBLANK(Regressions!B154), " ", Regressions!B154)</f>
        <v>2016</v>
      </c>
      <c r="C144" s="383" t="str">
        <f>IF(ISBLANK(Regressions!C154), " ", Regressions!C154)</f>
        <v>Primary</v>
      </c>
      <c r="D144" s="379">
        <f>IF(ISBLANK(Regressions!D154), " ", Regressions!D154)</f>
        <v>4340134</v>
      </c>
      <c r="E144" s="269">
        <f>IF(ISNUMBER(Regressions!E154),ROUND(Regressions!E154, 1), NA())</f>
        <v>79.5</v>
      </c>
      <c r="F144" s="380">
        <f>IF(ISNUMBER(Regressions!F154),ROUND(Regressions!F154, 1), NA())</f>
        <v>79.5</v>
      </c>
      <c r="G144" s="270">
        <f>IF(ISNUMBER(Regressions!G154),ROUND(Regressions!G154, 1), NA())</f>
        <v>77.599999999999994</v>
      </c>
      <c r="H144" s="381">
        <f>IF(ISNUMBER(Regressions!H154),ROUND(Regressions!H154, 1), NA())</f>
        <v>1.9</v>
      </c>
      <c r="I144" s="271">
        <f>IF(ISNUMBER(Regressions!I154),ROUND(Regressions!I154, 1), NA())</f>
        <v>20.5</v>
      </c>
      <c r="J144" s="382">
        <f>IF(ISNUMBER(Regressions!K154),ROUND(Regressions!K154, 1), NA())</f>
        <v>72.2</v>
      </c>
      <c r="K144" s="380">
        <f>IF(ISNUMBER(Regressions!L154),ROUND(Regressions!L154, 1), NA())</f>
        <v>72.2</v>
      </c>
      <c r="L144" s="272">
        <f>IF(ISNUMBER(Regressions!M154),ROUND(Regressions!M154, 1), NA())</f>
        <v>62.2</v>
      </c>
      <c r="M144" s="381">
        <f>IF(ISNUMBER(Regressions!N154),ROUND(Regressions!N154, 1), NA())</f>
        <v>10</v>
      </c>
      <c r="N144" s="271">
        <f>IF(ISNUMBER(Regressions!O154),ROUND(Regressions!O154, 1), NA())</f>
        <v>27.8</v>
      </c>
      <c r="O144" s="382">
        <f>IF(ISNUMBER(Regressions!Q154),ROUND(Regressions!Q154, 1), NA())</f>
        <v>65.2</v>
      </c>
      <c r="P144" s="380">
        <f>IF(ISNUMBER(Regressions!R154),ROUND(Regressions!R154, 1), NA())</f>
        <v>60.4</v>
      </c>
      <c r="Q144" s="273">
        <f>IF(ISNUMBER(Regressions!S154),ROUND(Regressions!S154, 1), NA())</f>
        <v>51.6</v>
      </c>
      <c r="R144" s="381">
        <f>IF(ISNUMBER(Regressions!T154),ROUND(Regressions!T154, 1), NA())</f>
        <v>8.8000000000000007</v>
      </c>
      <c r="S144" s="271">
        <f>IF(ISNUMBER(Regressions!U154),ROUND(Regressions!U154, 1), NA())</f>
        <v>39.6</v>
      </c>
    </row>
    <row xmlns:x14ac="http://schemas.microsoft.com/office/spreadsheetml/2009/9/ac" r="145" x14ac:dyDescent="0.2">
      <c r="A145" s="377" t="str">
        <f>IF(ISBLANK(Regressions!A155), " ", Regressions!A155)</f>
        <v>Ghana</v>
      </c>
      <c r="B145" s="378">
        <f>IF(ISBLANK(Regressions!B155), " ", Regressions!B155)</f>
        <v>2017</v>
      </c>
      <c r="C145" s="383" t="str">
        <f>IF(ISBLANK(Regressions!C155), " ", Regressions!C155)</f>
        <v>Primary</v>
      </c>
      <c r="D145" s="379">
        <f>IF(ISBLANK(Regressions!D155), " ", Regressions!D155)</f>
        <v>4435192</v>
      </c>
      <c r="E145" s="269">
        <f>IF(ISNUMBER(Regressions!E155),ROUND(Regressions!E155, 1), NA())</f>
        <v>82.1</v>
      </c>
      <c r="F145" s="380">
        <f>IF(ISNUMBER(Regressions!F155),ROUND(Regressions!F155, 1), NA())</f>
        <v>82.1</v>
      </c>
      <c r="G145" s="270">
        <f>IF(ISNUMBER(Regressions!G155),ROUND(Regressions!G155, 1), NA())</f>
        <v>77.599999999999994</v>
      </c>
      <c r="H145" s="381">
        <f>IF(ISNUMBER(Regressions!H155),ROUND(Regressions!H155, 1), NA())</f>
        <v>4.5</v>
      </c>
      <c r="I145" s="271">
        <f>IF(ISNUMBER(Regressions!I155),ROUND(Regressions!I155, 1), NA())</f>
        <v>17.899999999999999</v>
      </c>
      <c r="J145" s="382">
        <f>IF(ISNUMBER(Regressions!K155),ROUND(Regressions!K155, 1), NA())</f>
        <v>73.900000000000006</v>
      </c>
      <c r="K145" s="380">
        <f>IF(ISNUMBER(Regressions!L155),ROUND(Regressions!L155, 1), NA())</f>
        <v>73.900000000000006</v>
      </c>
      <c r="L145" s="272">
        <f>IF(ISNUMBER(Regressions!M155),ROUND(Regressions!M155, 1), NA())</f>
        <v>62.2</v>
      </c>
      <c r="M145" s="381">
        <f>IF(ISNUMBER(Regressions!N155),ROUND(Regressions!N155, 1), NA())</f>
        <v>11.6</v>
      </c>
      <c r="N145" s="271">
        <f>IF(ISNUMBER(Regressions!O155),ROUND(Regressions!O155, 1), NA())</f>
        <v>26.1</v>
      </c>
      <c r="O145" s="382">
        <f>IF(ISNUMBER(Regressions!Q155),ROUND(Regressions!Q155, 1), NA())</f>
        <v>65.2</v>
      </c>
      <c r="P145" s="380">
        <f>IF(ISNUMBER(Regressions!R155),ROUND(Regressions!R155, 1), NA())</f>
        <v>60.4</v>
      </c>
      <c r="Q145" s="273">
        <f>IF(ISNUMBER(Regressions!S155),ROUND(Regressions!S155, 1), NA())</f>
        <v>51.6</v>
      </c>
      <c r="R145" s="381">
        <f>IF(ISNUMBER(Regressions!T155),ROUND(Regressions!T155, 1), NA())</f>
        <v>8.8000000000000007</v>
      </c>
      <c r="S145" s="271">
        <f>IF(ISNUMBER(Regressions!U155),ROUND(Regressions!U155, 1), NA())</f>
        <v>39.6</v>
      </c>
    </row>
    <row xmlns:x14ac="http://schemas.microsoft.com/office/spreadsheetml/2009/9/ac" r="146" x14ac:dyDescent="0.2">
      <c r="A146" s="377" t="str">
        <f>IF(ISBLANK(Regressions!A156), " ", Regressions!A156)</f>
        <v>Ghana</v>
      </c>
      <c r="B146" s="378">
        <f>IF(ISBLANK(Regressions!B156), " ", Regressions!B156)</f>
        <v>2018</v>
      </c>
      <c r="C146" s="383" t="str">
        <f>IF(ISBLANK(Regressions!C156), " ", Regressions!C156)</f>
        <v>Primary</v>
      </c>
      <c r="D146" s="379">
        <f>IF(ISBLANK(Regressions!D156), " ", Regressions!D156)</f>
        <v>4522621</v>
      </c>
      <c r="E146" s="269">
        <f>IF(ISNUMBER(Regressions!E156),ROUND(Regressions!E156, 1), NA())</f>
        <v>84.7</v>
      </c>
      <c r="F146" s="380">
        <f>IF(ISNUMBER(Regressions!F156),ROUND(Regressions!F156, 1), NA())</f>
        <v>84.7</v>
      </c>
      <c r="G146" s="270">
        <f>IF(ISNUMBER(Regressions!G156),ROUND(Regressions!G156, 1), NA())</f>
        <v>77.599999999999994</v>
      </c>
      <c r="H146" s="381">
        <f>IF(ISNUMBER(Regressions!H156),ROUND(Regressions!H156, 1), NA())</f>
        <v>7.1</v>
      </c>
      <c r="I146" s="271">
        <f>IF(ISNUMBER(Regressions!I156),ROUND(Regressions!I156, 1), NA())</f>
        <v>15.3</v>
      </c>
      <c r="J146" s="382">
        <f>IF(ISNUMBER(Regressions!K156),ROUND(Regressions!K156, 1), NA())</f>
        <v>75.599999999999994</v>
      </c>
      <c r="K146" s="380">
        <f>IF(ISNUMBER(Regressions!L156),ROUND(Regressions!L156, 1), NA())</f>
        <v>75.599999999999994</v>
      </c>
      <c r="L146" s="272">
        <f>IF(ISNUMBER(Regressions!M156),ROUND(Regressions!M156, 1), NA())</f>
        <v>62.2</v>
      </c>
      <c r="M146" s="381">
        <f>IF(ISNUMBER(Regressions!N156),ROUND(Regressions!N156, 1), NA())</f>
        <v>13.3</v>
      </c>
      <c r="N146" s="271">
        <f>IF(ISNUMBER(Regressions!O156),ROUND(Regressions!O156, 1), NA())</f>
        <v>24.4</v>
      </c>
      <c r="O146" s="382">
        <f>IF(ISNUMBER(Regressions!Q156),ROUND(Regressions!Q156, 1), NA())</f>
        <v>65.2</v>
      </c>
      <c r="P146" s="380">
        <f>IF(ISNUMBER(Regressions!R156),ROUND(Regressions!R156, 1), NA())</f>
        <v>60.4</v>
      </c>
      <c r="Q146" s="273">
        <f>IF(ISNUMBER(Regressions!S156),ROUND(Regressions!S156, 1), NA())</f>
        <v>51.6</v>
      </c>
      <c r="R146" s="381">
        <f>IF(ISNUMBER(Regressions!T156),ROUND(Regressions!T156, 1), NA())</f>
        <v>8.8000000000000007</v>
      </c>
      <c r="S146" s="271">
        <f>IF(ISNUMBER(Regressions!U156),ROUND(Regressions!U156, 1), NA())</f>
        <v>39.6</v>
      </c>
    </row>
    <row xmlns:x14ac="http://schemas.microsoft.com/office/spreadsheetml/2009/9/ac" r="147" x14ac:dyDescent="0.2">
      <c r="A147" s="377" t="str">
        <f>IF(ISBLANK(Regressions!A157), " ", Regressions!A157)</f>
        <v>Ghana</v>
      </c>
      <c r="B147" s="378">
        <f>IF(ISBLANK(Regressions!B157), " ", Regressions!B157)</f>
        <v>2019</v>
      </c>
      <c r="C147" s="383" t="str">
        <f>IF(ISBLANK(Regressions!C157), " ", Regressions!C157)</f>
        <v>Primary</v>
      </c>
      <c r="D147" s="379">
        <f>IF(ISBLANK(Regressions!D157), " ", Regressions!D157)</f>
        <v>4624929</v>
      </c>
      <c r="E147" s="269">
        <f>IF(ISNUMBER(Regressions!E157),ROUND(Regressions!E157, 1), NA())</f>
        <v>87.3</v>
      </c>
      <c r="F147" s="380">
        <f>IF(ISNUMBER(Regressions!F157),ROUND(Regressions!F157, 1), NA())</f>
        <v>87.3</v>
      </c>
      <c r="G147" s="270">
        <f>IF(ISNUMBER(Regressions!G157),ROUND(Regressions!G157, 1), NA())</f>
        <v>77.599999999999994</v>
      </c>
      <c r="H147" s="381">
        <f>IF(ISNUMBER(Regressions!H157),ROUND(Regressions!H157, 1), NA())</f>
        <v>9.6999999999999993</v>
      </c>
      <c r="I147" s="271">
        <f>IF(ISNUMBER(Regressions!I157),ROUND(Regressions!I157, 1), NA())</f>
        <v>12.7</v>
      </c>
      <c r="J147" s="382">
        <f>IF(ISNUMBER(Regressions!K157),ROUND(Regressions!K157, 1), NA())</f>
        <v>77.3</v>
      </c>
      <c r="K147" s="380">
        <f>IF(ISNUMBER(Regressions!L157),ROUND(Regressions!L157, 1), NA())</f>
        <v>77.3</v>
      </c>
      <c r="L147" s="272">
        <f>IF(ISNUMBER(Regressions!M157),ROUND(Regressions!M157, 1), NA())</f>
        <v>62.2</v>
      </c>
      <c r="M147" s="381">
        <f>IF(ISNUMBER(Regressions!N157),ROUND(Regressions!N157, 1), NA())</f>
        <v>15</v>
      </c>
      <c r="N147" s="271">
        <f>IF(ISNUMBER(Regressions!O157),ROUND(Regressions!O157, 1), NA())</f>
        <v>22.7</v>
      </c>
      <c r="O147" s="382">
        <f>IF(ISNUMBER(Regressions!Q157),ROUND(Regressions!Q157, 1), NA())</f>
        <v>65.2</v>
      </c>
      <c r="P147" s="380">
        <f>IF(ISNUMBER(Regressions!R157),ROUND(Regressions!R157, 1), NA())</f>
        <v>60.4</v>
      </c>
      <c r="Q147" s="273">
        <f>IF(ISNUMBER(Regressions!S157),ROUND(Regressions!S157, 1), NA())</f>
        <v>51.6</v>
      </c>
      <c r="R147" s="381">
        <f>IF(ISNUMBER(Regressions!T157),ROUND(Regressions!T157, 1), NA())</f>
        <v>8.8000000000000007</v>
      </c>
      <c r="S147" s="271">
        <f>IF(ISNUMBER(Regressions!U157),ROUND(Regressions!U157, 1), NA())</f>
        <v>39.6</v>
      </c>
    </row>
    <row xmlns:x14ac="http://schemas.microsoft.com/office/spreadsheetml/2009/9/ac" r="148" x14ac:dyDescent="0.2">
      <c r="A148" s="377" t="str">
        <f>IF(ISBLANK(Regressions!A158), " ", Regressions!A158)</f>
        <v>Ghana</v>
      </c>
      <c r="B148" s="378">
        <f>IF(ISBLANK(Regressions!B158), " ", Regressions!B158)</f>
        <v>2020</v>
      </c>
      <c r="C148" s="383" t="str">
        <f>IF(ISBLANK(Regressions!C158), " ", Regressions!C158)</f>
        <v>Primary</v>
      </c>
      <c r="D148" s="379">
        <f>IF(ISBLANK(Regressions!D158), " ", Regressions!D158)</f>
        <v>4732420</v>
      </c>
      <c r="E148" s="269">
        <f>IF(ISNUMBER(Regressions!E158),ROUND(Regressions!E158, 1), NA())</f>
        <v>89.9</v>
      </c>
      <c r="F148" s="380">
        <f>IF(ISNUMBER(Regressions!F158),ROUND(Regressions!F158, 1), NA())</f>
        <v>89.1</v>
      </c>
      <c r="G148" s="270">
        <f>IF(ISNUMBER(Regressions!G158),ROUND(Regressions!G158, 1), NA())</f>
        <v>77.599999999999994</v>
      </c>
      <c r="H148" s="381">
        <f>IF(ISNUMBER(Regressions!H158),ROUND(Regressions!H158, 1), NA())</f>
        <v>11.5</v>
      </c>
      <c r="I148" s="271">
        <f>IF(ISNUMBER(Regressions!I158),ROUND(Regressions!I158, 1), NA())</f>
        <v>10.9</v>
      </c>
      <c r="J148" s="382">
        <f>IF(ISNUMBER(Regressions!K158),ROUND(Regressions!K158, 1), NA())</f>
        <v>78.900000000000006</v>
      </c>
      <c r="K148" s="380">
        <f>IF(ISNUMBER(Regressions!L158),ROUND(Regressions!L158, 1), NA())</f>
        <v>78.900000000000006</v>
      </c>
      <c r="L148" s="272">
        <f>IF(ISNUMBER(Regressions!M158),ROUND(Regressions!M158, 1), NA())</f>
        <v>62.2</v>
      </c>
      <c r="M148" s="381">
        <f>IF(ISNUMBER(Regressions!N158),ROUND(Regressions!N158, 1), NA())</f>
        <v>16.7</v>
      </c>
      <c r="N148" s="271">
        <f>IF(ISNUMBER(Regressions!O158),ROUND(Regressions!O158, 1), NA())</f>
        <v>21.1</v>
      </c>
      <c r="O148" s="382">
        <f>IF(ISNUMBER(Regressions!Q158),ROUND(Regressions!Q158, 1), NA())</f>
        <v>65.2</v>
      </c>
      <c r="P148" s="380">
        <f>IF(ISNUMBER(Regressions!R158),ROUND(Regressions!R158, 1), NA())</f>
        <v>60.4</v>
      </c>
      <c r="Q148" s="273">
        <f>IF(ISNUMBER(Regressions!S158),ROUND(Regressions!S158, 1), NA())</f>
        <v>51.6</v>
      </c>
      <c r="R148" s="381">
        <f>IF(ISNUMBER(Regressions!T158),ROUND(Regressions!T158, 1), NA())</f>
        <v>8.8000000000000007</v>
      </c>
      <c r="S148" s="271">
        <f>IF(ISNUMBER(Regressions!U158),ROUND(Regressions!U158, 1), NA())</f>
        <v>39.6</v>
      </c>
    </row>
    <row xmlns:x14ac="http://schemas.microsoft.com/office/spreadsheetml/2009/9/ac" r="149" x14ac:dyDescent="0.2">
      <c r="A149" s="432" t="str">
        <f>IF(ISBLANK(Regressions!A159), " ", Regressions!A159)</f>
        <v>Ghana</v>
      </c>
      <c r="B149" s="433">
        <f>IF(ISBLANK(Regressions!B159), " ", Regressions!B159)</f>
        <v>2021</v>
      </c>
      <c r="C149" s="434" t="str">
        <f>IF(ISBLANK(Regressions!C159), " ", Regressions!C159)</f>
        <v>Primary</v>
      </c>
      <c r="D149" s="435">
        <f>IF(ISBLANK(Regressions!D159), " ", Regressions!D159)</f>
        <v>4830735</v>
      </c>
      <c r="E149" s="438">
        <f>IF(ISNUMBER(Regressions!E159),ROUND(Regressions!E159, 1), NA())</f>
        <v>92.5</v>
      </c>
      <c r="F149" s="436">
        <f>IF(ISNUMBER(Regressions!F159),ROUND(Regressions!F159, 1), NA())</f>
        <v>89.1</v>
      </c>
      <c r="G149" s="439">
        <f>IF(ISNUMBER(Regressions!G159),ROUND(Regressions!G159, 1), NA())</f>
        <v>77.599999999999994</v>
      </c>
      <c r="H149" s="437">
        <f>IF(ISNUMBER(Regressions!H159),ROUND(Regressions!H159, 1), NA())</f>
        <v>11.5</v>
      </c>
      <c r="I149" s="440">
        <f>IF(ISNUMBER(Regressions!I159),ROUND(Regressions!I159, 1), NA())</f>
        <v>10.9</v>
      </c>
      <c r="J149" s="438">
        <f>IF(ISNUMBER(Regressions!K159),ROUND(Regressions!K159, 1), NA())</f>
        <v>80.599999999999994</v>
      </c>
      <c r="K149" s="436">
        <f>IF(ISNUMBER(Regressions!L159),ROUND(Regressions!L159, 1), NA())</f>
        <v>80.599999999999994</v>
      </c>
      <c r="L149" s="441">
        <f>IF(ISNUMBER(Regressions!M159),ROUND(Regressions!M159, 1), NA())</f>
        <v>62.2</v>
      </c>
      <c r="M149" s="437">
        <f>IF(ISNUMBER(Regressions!N159),ROUND(Regressions!N159, 1), NA())</f>
        <v>18.399999999999999</v>
      </c>
      <c r="N149" s="440">
        <f>IF(ISNUMBER(Regressions!O159),ROUND(Regressions!O159, 1), NA())</f>
        <v>19.399999999999999</v>
      </c>
      <c r="O149" s="438">
        <f>IF(ISNUMBER(Regressions!Q159),ROUND(Regressions!Q159, 1), NA())</f>
        <v>65.2</v>
      </c>
      <c r="P149" s="436">
        <f>IF(ISNUMBER(Regressions!R159),ROUND(Regressions!R159, 1), NA())</f>
        <v>60.4</v>
      </c>
      <c r="Q149" s="442">
        <f>IF(ISNUMBER(Regressions!S159),ROUND(Regressions!S159, 1), NA())</f>
        <v>51.6</v>
      </c>
      <c r="R149" s="437">
        <f>IF(ISNUMBER(Regressions!T159),ROUND(Regressions!T159, 1), NA())</f>
        <v>8.8000000000000007</v>
      </c>
      <c r="S149" s="440">
        <f>IF(ISNUMBER(Regressions!U159),ROUND(Regressions!U159, 1), NA())</f>
        <v>39.6</v>
      </c>
      <c r="T149" s="431"/>
      <c r="U149" s="431"/>
      <c r="V149" s="431"/>
      <c r="W149" s="431"/>
      <c r="X149" s="431"/>
      <c r="Y149" s="431"/>
      <c r="Z149" s="431"/>
      <c r="AA149" s="431"/>
      <c r="AB149" s="431"/>
      <c r="AC149" s="431"/>
    </row>
    <row xmlns:x14ac="http://schemas.microsoft.com/office/spreadsheetml/2009/9/ac" r="150" x14ac:dyDescent="0.2">
      <c r="A150" s="377" t="str">
        <f>IF(ISBLANK(Regressions!A160), " ", Regressions!A160)</f>
        <v>Ghana</v>
      </c>
      <c r="B150" s="378">
        <f>IF(ISBLANK(Regressions!B160), " ", Regressions!B160)</f>
        <v>2022</v>
      </c>
      <c r="C150" s="383" t="str">
        <f>IF(ISBLANK(Regressions!C160), " ", Regressions!C160)</f>
        <v>Primary</v>
      </c>
      <c r="D150" s="379">
        <f>IF(ISBLANK(Regressions!D160), " ", Regressions!D160)</f>
        <v>4931459</v>
      </c>
      <c r="E150" s="269">
        <f>IF(ISNUMBER(Regressions!E160),ROUND(Regressions!E160, 1), NA())</f>
        <v>95.1</v>
      </c>
      <c r="F150" s="380">
        <f>IF(ISNUMBER(Regressions!F160),ROUND(Regressions!F160, 1), NA())</f>
        <v>89.1</v>
      </c>
      <c r="G150" s="270">
        <f>IF(ISNUMBER(Regressions!G160),ROUND(Regressions!G160, 1), NA())</f>
        <v>77.599999999999994</v>
      </c>
      <c r="H150" s="381">
        <f>IF(ISNUMBER(Regressions!H160),ROUND(Regressions!H160, 1), NA())</f>
        <v>11.5</v>
      </c>
      <c r="I150" s="271">
        <f>IF(ISNUMBER(Regressions!I160),ROUND(Regressions!I160, 1), NA())</f>
        <v>10.9</v>
      </c>
      <c r="J150" s="382">
        <f>IF(ISNUMBER(Regressions!K160),ROUND(Regressions!K160, 1), NA())</f>
        <v>82.3</v>
      </c>
      <c r="K150" s="380">
        <f>IF(ISNUMBER(Regressions!L160),ROUND(Regressions!L160, 1), NA())</f>
        <v>82.3</v>
      </c>
      <c r="L150" s="272">
        <f>IF(ISNUMBER(Regressions!M160),ROUND(Regressions!M160, 1), NA())</f>
        <v>62.2</v>
      </c>
      <c r="M150" s="381">
        <f>IF(ISNUMBER(Regressions!N160),ROUND(Regressions!N160, 1), NA())</f>
        <v>20.100000000000001</v>
      </c>
      <c r="N150" s="271">
        <f>IF(ISNUMBER(Regressions!O160),ROUND(Regressions!O160, 1), NA())</f>
        <v>17.7</v>
      </c>
      <c r="O150" s="382">
        <f>IF(ISNUMBER(Regressions!Q160),ROUND(Regressions!Q160, 1), NA())</f>
        <v>65.2</v>
      </c>
      <c r="P150" s="380">
        <f>IF(ISNUMBER(Regressions!R160),ROUND(Regressions!R160, 1), NA())</f>
        <v>60.4</v>
      </c>
      <c r="Q150" s="273">
        <f>IF(ISNUMBER(Regressions!S160),ROUND(Regressions!S160, 1), NA())</f>
        <v>51.6</v>
      </c>
      <c r="R150" s="381">
        <f>IF(ISNUMBER(Regressions!T160),ROUND(Regressions!T160, 1), NA())</f>
        <v>8.8000000000000007</v>
      </c>
      <c r="S150" s="271">
        <f>IF(ISNUMBER(Regressions!U160),ROUND(Regressions!U160, 1), NA())</f>
        <v>39.6</v>
      </c>
    </row>
    <row xmlns:x14ac="http://schemas.microsoft.com/office/spreadsheetml/2009/9/ac" r="151" x14ac:dyDescent="0.2">
      <c r="A151" s="384" t="str">
        <f>IF(ISBLANK(Regressions!A161), " ", Regressions!A161)</f>
        <v>Ghana</v>
      </c>
      <c r="B151" s="385">
        <f>IF(ISBLANK(Regressions!B161), " ", Regressions!B161)</f>
        <v>2023</v>
      </c>
      <c r="C151" s="386" t="str">
        <f>IF(ISBLANK(Regressions!C161), " ", Regressions!C161)</f>
        <v>Primary</v>
      </c>
      <c r="D151" s="387">
        <f>IF(ISBLANK(Regressions!D161), " ", Regressions!D161)</f>
        <v>4934519</v>
      </c>
      <c r="E151" s="388">
        <f>IF(ISNUMBER(Regressions!E161),ROUND(Regressions!E161, 1), NA())</f>
        <v>97.7</v>
      </c>
      <c r="F151" s="389">
        <f>IF(ISNUMBER(Regressions!F161),ROUND(Regressions!F161, 1), NA())</f>
        <v>89.1</v>
      </c>
      <c r="G151" s="390">
        <f>IF(ISNUMBER(Regressions!G161),ROUND(Regressions!G161, 1), NA())</f>
        <v>77.599999999999994</v>
      </c>
      <c r="H151" s="391">
        <f>IF(ISNUMBER(Regressions!H161),ROUND(Regressions!H161, 1), NA())</f>
        <v>11.5</v>
      </c>
      <c r="I151" s="392">
        <f>IF(ISNUMBER(Regressions!I161),ROUND(Regressions!I161, 1), NA())</f>
        <v>10.9</v>
      </c>
      <c r="J151" s="393">
        <f>IF(ISNUMBER(Regressions!K161),ROUND(Regressions!K161, 1), NA())</f>
        <v>84</v>
      </c>
      <c r="K151" s="389">
        <f>IF(ISNUMBER(Regressions!L161),ROUND(Regressions!L161, 1), NA())</f>
        <v>82.9</v>
      </c>
      <c r="L151" s="394">
        <f>IF(ISNUMBER(Regressions!M161),ROUND(Regressions!M161, 1), NA())</f>
        <v>62.2</v>
      </c>
      <c r="M151" s="391">
        <f>IF(ISNUMBER(Regressions!N161),ROUND(Regressions!N161, 1), NA())</f>
        <v>20.7</v>
      </c>
      <c r="N151" s="392">
        <f>IF(ISNUMBER(Regressions!O161),ROUND(Regressions!O161, 1), NA())</f>
        <v>17.100000000000001</v>
      </c>
      <c r="O151" s="393">
        <f>IF(ISNUMBER(Regressions!Q161),ROUND(Regressions!Q161, 1), NA())</f>
        <v>65.2</v>
      </c>
      <c r="P151" s="389">
        <f>IF(ISNUMBER(Regressions!R161),ROUND(Regressions!R161, 1), NA())</f>
        <v>60.4</v>
      </c>
      <c r="Q151" s="395">
        <f>IF(ISNUMBER(Regressions!S161),ROUND(Regressions!S161, 1), NA())</f>
        <v>51.6</v>
      </c>
      <c r="R151" s="391">
        <f>IF(ISNUMBER(Regressions!T161),ROUND(Regressions!T161, 1), NA())</f>
        <v>8.8000000000000007</v>
      </c>
      <c r="S151" s="392">
        <f>IF(ISNUMBER(Regressions!U161),ROUND(Regressions!U161, 1), NA())</f>
        <v>39.6</v>
      </c>
    </row>
    <row xmlns:x14ac="http://schemas.microsoft.com/office/spreadsheetml/2009/9/ac" r="152" hidden="true" x14ac:dyDescent="0.2">
      <c r="A152" s="377" t="str">
        <f>IF(ISBLANK(Regressions!A162), " ", Regressions!A162)</f>
        <v>Ghana</v>
      </c>
      <c r="B152" s="378">
        <f>IF(ISBLANK(Regressions!B162), " ", Regressions!B162)</f>
        <v>2024</v>
      </c>
      <c r="C152" s="383" t="str">
        <f>IF(ISBLANK(Regressions!C162), " ", Regressions!C162)</f>
        <v>Primary</v>
      </c>
      <c r="D152" s="379" t="str">
        <f>IF(ISBLANK(Regressions!D162), " ", Regressions!D162)</f>
        <v> </v>
      </c>
      <c r="E152" s="269" t="e">
        <f>IF(ISNUMBER(Regressions!E162),ROUND(Regressions!E162, 1), NA())</f>
        <v>#N/A</v>
      </c>
      <c r="F152" s="380" t="e">
        <f>IF(ISNUMBER(Regressions!F162),ROUND(Regressions!F162, 1), NA())</f>
        <v>#N/A</v>
      </c>
      <c r="G152" s="270" t="e">
        <f>IF(ISNUMBER(Regressions!G162),ROUND(Regressions!G162, 1), NA())</f>
        <v>#N/A</v>
      </c>
      <c r="H152" s="381" t="e">
        <f>IF(ISNUMBER(Regressions!H162),ROUND(Regressions!H162, 1), NA())</f>
        <v>#N/A</v>
      </c>
      <c r="I152" s="271" t="e">
        <f>IF(ISNUMBER(Regressions!I162),ROUND(Regressions!I162, 1), NA())</f>
        <v>#N/A</v>
      </c>
      <c r="J152" s="382" t="e">
        <f>IF(ISNUMBER(Regressions!K162),ROUND(Regressions!K162, 1), NA())</f>
        <v>#N/A</v>
      </c>
      <c r="K152" s="380" t="e">
        <f>IF(ISNUMBER(Regressions!L162),ROUND(Regressions!L162, 1), NA())</f>
        <v>#N/A</v>
      </c>
      <c r="L152" s="272" t="e">
        <f>IF(ISNUMBER(Regressions!M162),ROUND(Regressions!M162, 1), NA())</f>
        <v>#N/A</v>
      </c>
      <c r="M152" s="381" t="e">
        <f>IF(ISNUMBER(Regressions!N162),ROUND(Regressions!N162, 1), NA())</f>
        <v>#N/A</v>
      </c>
      <c r="N152" s="271" t="e">
        <f>IF(ISNUMBER(Regressions!O162),ROUND(Regressions!O162, 1), NA())</f>
        <v>#N/A</v>
      </c>
      <c r="O152" s="382" t="e">
        <f>IF(ISNUMBER(Regressions!Q162),ROUND(Regressions!Q162, 1), NA())</f>
        <v>#N/A</v>
      </c>
      <c r="P152" s="380" t="e">
        <f>IF(ISNUMBER(Regressions!R162),ROUND(Regressions!R162, 1), NA())</f>
        <v>#N/A</v>
      </c>
      <c r="Q152" s="273" t="e">
        <f>IF(ISNUMBER(Regressions!S162),ROUND(Regressions!S162, 1), NA())</f>
        <v>#N/A</v>
      </c>
      <c r="R152" s="381" t="e">
        <f>IF(ISNUMBER(Regressions!T162),ROUND(Regressions!T162, 1), NA())</f>
        <v>#N/A</v>
      </c>
      <c r="S152" s="271" t="e">
        <f>IF(ISNUMBER(Regressions!U162),ROUND(Regressions!U162, 1), NA())</f>
        <v>#N/A</v>
      </c>
    </row>
    <row xmlns:x14ac="http://schemas.microsoft.com/office/spreadsheetml/2009/9/ac" r="153" hidden="true" x14ac:dyDescent="0.2">
      <c r="A153" s="377" t="str">
        <f>IF(ISBLANK(Regressions!A163), " ", Regressions!A163)</f>
        <v>Ghana</v>
      </c>
      <c r="B153" s="378">
        <f>IF(ISBLANK(Regressions!B163), " ", Regressions!B163)</f>
        <v>2025</v>
      </c>
      <c r="C153" s="383" t="str">
        <f>IF(ISBLANK(Regressions!C163), " ", Regressions!C163)</f>
        <v>Primary</v>
      </c>
      <c r="D153" s="379" t="str">
        <f>IF(ISBLANK(Regressions!D163), " ", Regressions!D163)</f>
        <v> </v>
      </c>
      <c r="E153" s="269" t="e">
        <f>IF(ISNUMBER(Regressions!E163),ROUND(Regressions!E163, 1), NA())</f>
        <v>#N/A</v>
      </c>
      <c r="F153" s="380" t="e">
        <f>IF(ISNUMBER(Regressions!F163),ROUND(Regressions!F163, 1), NA())</f>
        <v>#N/A</v>
      </c>
      <c r="G153" s="270" t="e">
        <f>IF(ISNUMBER(Regressions!G163),ROUND(Regressions!G163, 1), NA())</f>
        <v>#N/A</v>
      </c>
      <c r="H153" s="381" t="e">
        <f>IF(ISNUMBER(Regressions!H163),ROUND(Regressions!H163, 1), NA())</f>
        <v>#N/A</v>
      </c>
      <c r="I153" s="271" t="e">
        <f>IF(ISNUMBER(Regressions!I163),ROUND(Regressions!I163, 1), NA())</f>
        <v>#N/A</v>
      </c>
      <c r="J153" s="382" t="e">
        <f>IF(ISNUMBER(Regressions!K163),ROUND(Regressions!K163, 1), NA())</f>
        <v>#N/A</v>
      </c>
      <c r="K153" s="380" t="e">
        <f>IF(ISNUMBER(Regressions!L163),ROUND(Regressions!L163, 1), NA())</f>
        <v>#N/A</v>
      </c>
      <c r="L153" s="272" t="e">
        <f>IF(ISNUMBER(Regressions!M163),ROUND(Regressions!M163, 1), NA())</f>
        <v>#N/A</v>
      </c>
      <c r="M153" s="381" t="e">
        <f>IF(ISNUMBER(Regressions!N163),ROUND(Regressions!N163, 1), NA())</f>
        <v>#N/A</v>
      </c>
      <c r="N153" s="271" t="e">
        <f>IF(ISNUMBER(Regressions!O163),ROUND(Regressions!O163, 1), NA())</f>
        <v>#N/A</v>
      </c>
      <c r="O153" s="382" t="e">
        <f>IF(ISNUMBER(Regressions!Q163),ROUND(Regressions!Q163, 1), NA())</f>
        <v>#N/A</v>
      </c>
      <c r="P153" s="380" t="e">
        <f>IF(ISNUMBER(Regressions!R163),ROUND(Regressions!R163, 1), NA())</f>
        <v>#N/A</v>
      </c>
      <c r="Q153" s="273" t="e">
        <f>IF(ISNUMBER(Regressions!S163),ROUND(Regressions!S163, 1), NA())</f>
        <v>#N/A</v>
      </c>
      <c r="R153" s="381" t="e">
        <f>IF(ISNUMBER(Regressions!T163),ROUND(Regressions!T163, 1), NA())</f>
        <v>#N/A</v>
      </c>
      <c r="S153" s="271" t="e">
        <f>IF(ISNUMBER(Regressions!U163),ROUND(Regressions!U163, 1), NA())</f>
        <v>#N/A</v>
      </c>
    </row>
    <row xmlns:x14ac="http://schemas.microsoft.com/office/spreadsheetml/2009/9/ac" r="154" hidden="true" x14ac:dyDescent="0.2">
      <c r="A154" s="377" t="str">
        <f>IF(ISBLANK(Regressions!A164), " ", Regressions!A164)</f>
        <v>Ghana</v>
      </c>
      <c r="B154" s="378">
        <f>IF(ISBLANK(Regressions!B164), " ", Regressions!B164)</f>
        <v>2026</v>
      </c>
      <c r="C154" s="383" t="str">
        <f>IF(ISBLANK(Regressions!C164), " ", Regressions!C164)</f>
        <v>Primary</v>
      </c>
      <c r="D154" s="379" t="str">
        <f>IF(ISBLANK(Regressions!D164), " ", Regressions!D164)</f>
        <v> </v>
      </c>
      <c r="E154" s="269" t="e">
        <f>IF(ISNUMBER(Regressions!E164),ROUND(Regressions!E164, 1), NA())</f>
        <v>#N/A</v>
      </c>
      <c r="F154" s="380" t="e">
        <f>IF(ISNUMBER(Regressions!F164),ROUND(Regressions!F164, 1), NA())</f>
        <v>#N/A</v>
      </c>
      <c r="G154" s="270" t="e">
        <f>IF(ISNUMBER(Regressions!G164),ROUND(Regressions!G164, 1), NA())</f>
        <v>#N/A</v>
      </c>
      <c r="H154" s="381" t="e">
        <f>IF(ISNUMBER(Regressions!H164),ROUND(Regressions!H164, 1), NA())</f>
        <v>#N/A</v>
      </c>
      <c r="I154" s="271" t="e">
        <f>IF(ISNUMBER(Regressions!I164),ROUND(Regressions!I164, 1), NA())</f>
        <v>#N/A</v>
      </c>
      <c r="J154" s="382" t="e">
        <f>IF(ISNUMBER(Regressions!K164),ROUND(Regressions!K164, 1), NA())</f>
        <v>#N/A</v>
      </c>
      <c r="K154" s="380" t="e">
        <f>IF(ISNUMBER(Regressions!L164),ROUND(Regressions!L164, 1), NA())</f>
        <v>#N/A</v>
      </c>
      <c r="L154" s="272" t="e">
        <f>IF(ISNUMBER(Regressions!M164),ROUND(Regressions!M164, 1), NA())</f>
        <v>#N/A</v>
      </c>
      <c r="M154" s="381" t="e">
        <f>IF(ISNUMBER(Regressions!N164),ROUND(Regressions!N164, 1), NA())</f>
        <v>#N/A</v>
      </c>
      <c r="N154" s="271" t="e">
        <f>IF(ISNUMBER(Regressions!O164),ROUND(Regressions!O164, 1), NA())</f>
        <v>#N/A</v>
      </c>
      <c r="O154" s="382" t="e">
        <f>IF(ISNUMBER(Regressions!Q164),ROUND(Regressions!Q164, 1), NA())</f>
        <v>#N/A</v>
      </c>
      <c r="P154" s="380" t="e">
        <f>IF(ISNUMBER(Regressions!R164),ROUND(Regressions!R164, 1), NA())</f>
        <v>#N/A</v>
      </c>
      <c r="Q154" s="273" t="e">
        <f>IF(ISNUMBER(Regressions!S164),ROUND(Regressions!S164, 1), NA())</f>
        <v>#N/A</v>
      </c>
      <c r="R154" s="381" t="e">
        <f>IF(ISNUMBER(Regressions!T164),ROUND(Regressions!T164, 1), NA())</f>
        <v>#N/A</v>
      </c>
      <c r="S154" s="271" t="e">
        <f>IF(ISNUMBER(Regressions!U164),ROUND(Regressions!U164, 1), NA())</f>
        <v>#N/A</v>
      </c>
    </row>
    <row xmlns:x14ac="http://schemas.microsoft.com/office/spreadsheetml/2009/9/ac" r="155" hidden="true" x14ac:dyDescent="0.2">
      <c r="A155" s="377" t="str">
        <f>IF(ISBLANK(Regressions!A165), " ", Regressions!A165)</f>
        <v>Ghana</v>
      </c>
      <c r="B155" s="378">
        <f>IF(ISBLANK(Regressions!B165), " ", Regressions!B165)</f>
        <v>2027</v>
      </c>
      <c r="C155" s="383" t="str">
        <f>IF(ISBLANK(Regressions!C165), " ", Regressions!C165)</f>
        <v>Primary</v>
      </c>
      <c r="D155" s="379" t="str">
        <f>IF(ISBLANK(Regressions!D165), " ", Regressions!D165)</f>
        <v> </v>
      </c>
      <c r="E155" s="269" t="e">
        <f>IF(ISNUMBER(Regressions!E165),ROUND(Regressions!E165, 1), NA())</f>
        <v>#N/A</v>
      </c>
      <c r="F155" s="380" t="e">
        <f>IF(ISNUMBER(Regressions!F165),ROUND(Regressions!F165, 1), NA())</f>
        <v>#N/A</v>
      </c>
      <c r="G155" s="270" t="e">
        <f>IF(ISNUMBER(Regressions!G165),ROUND(Regressions!G165, 1), NA())</f>
        <v>#N/A</v>
      </c>
      <c r="H155" s="381" t="e">
        <f>IF(ISNUMBER(Regressions!H165),ROUND(Regressions!H165, 1), NA())</f>
        <v>#N/A</v>
      </c>
      <c r="I155" s="271" t="e">
        <f>IF(ISNUMBER(Regressions!I165),ROUND(Regressions!I165, 1), NA())</f>
        <v>#N/A</v>
      </c>
      <c r="J155" s="382" t="e">
        <f>IF(ISNUMBER(Regressions!K165),ROUND(Regressions!K165, 1), NA())</f>
        <v>#N/A</v>
      </c>
      <c r="K155" s="380" t="e">
        <f>IF(ISNUMBER(Regressions!L165),ROUND(Regressions!L165, 1), NA())</f>
        <v>#N/A</v>
      </c>
      <c r="L155" s="272" t="e">
        <f>IF(ISNUMBER(Regressions!M165),ROUND(Regressions!M165, 1), NA())</f>
        <v>#N/A</v>
      </c>
      <c r="M155" s="381" t="e">
        <f>IF(ISNUMBER(Regressions!N165),ROUND(Regressions!N165, 1), NA())</f>
        <v>#N/A</v>
      </c>
      <c r="N155" s="271" t="e">
        <f>IF(ISNUMBER(Regressions!O165),ROUND(Regressions!O165, 1), NA())</f>
        <v>#N/A</v>
      </c>
      <c r="O155" s="382" t="e">
        <f>IF(ISNUMBER(Regressions!Q165),ROUND(Regressions!Q165, 1), NA())</f>
        <v>#N/A</v>
      </c>
      <c r="P155" s="380" t="e">
        <f>IF(ISNUMBER(Regressions!R165),ROUND(Regressions!R165, 1), NA())</f>
        <v>#N/A</v>
      </c>
      <c r="Q155" s="273" t="e">
        <f>IF(ISNUMBER(Regressions!S165),ROUND(Regressions!S165, 1), NA())</f>
        <v>#N/A</v>
      </c>
      <c r="R155" s="381" t="e">
        <f>IF(ISNUMBER(Regressions!T165),ROUND(Regressions!T165, 1), NA())</f>
        <v>#N/A</v>
      </c>
      <c r="S155" s="271" t="e">
        <f>IF(ISNUMBER(Regressions!U165),ROUND(Regressions!U165, 1), NA())</f>
        <v>#N/A</v>
      </c>
    </row>
    <row xmlns:x14ac="http://schemas.microsoft.com/office/spreadsheetml/2009/9/ac" r="156" hidden="true" x14ac:dyDescent="0.2">
      <c r="A156" s="377" t="str">
        <f>IF(ISBLANK(Regressions!A166), " ", Regressions!A166)</f>
        <v>Ghana</v>
      </c>
      <c r="B156" s="378">
        <f>IF(ISBLANK(Regressions!B166), " ", Regressions!B166)</f>
        <v>2028</v>
      </c>
      <c r="C156" s="383" t="str">
        <f>IF(ISBLANK(Regressions!C166), " ", Regressions!C166)</f>
        <v>Primary</v>
      </c>
      <c r="D156" s="379" t="str">
        <f>IF(ISBLANK(Regressions!D166), " ", Regressions!D166)</f>
        <v> </v>
      </c>
      <c r="E156" s="269" t="e">
        <f>IF(ISNUMBER(Regressions!E166),ROUND(Regressions!E166, 1), NA())</f>
        <v>#N/A</v>
      </c>
      <c r="F156" s="380" t="e">
        <f>IF(ISNUMBER(Regressions!F166),ROUND(Regressions!F166, 1), NA())</f>
        <v>#N/A</v>
      </c>
      <c r="G156" s="270" t="e">
        <f>IF(ISNUMBER(Regressions!G166),ROUND(Regressions!G166, 1), NA())</f>
        <v>#N/A</v>
      </c>
      <c r="H156" s="381" t="e">
        <f>IF(ISNUMBER(Regressions!H166),ROUND(Regressions!H166, 1), NA())</f>
        <v>#N/A</v>
      </c>
      <c r="I156" s="271" t="e">
        <f>IF(ISNUMBER(Regressions!I166),ROUND(Regressions!I166, 1), NA())</f>
        <v>#N/A</v>
      </c>
      <c r="J156" s="382" t="e">
        <f>IF(ISNUMBER(Regressions!K166),ROUND(Regressions!K166, 1), NA())</f>
        <v>#N/A</v>
      </c>
      <c r="K156" s="380" t="e">
        <f>IF(ISNUMBER(Regressions!L166),ROUND(Regressions!L166, 1), NA())</f>
        <v>#N/A</v>
      </c>
      <c r="L156" s="272" t="e">
        <f>IF(ISNUMBER(Regressions!M166),ROUND(Regressions!M166, 1), NA())</f>
        <v>#N/A</v>
      </c>
      <c r="M156" s="381" t="e">
        <f>IF(ISNUMBER(Regressions!N166),ROUND(Regressions!N166, 1), NA())</f>
        <v>#N/A</v>
      </c>
      <c r="N156" s="271" t="e">
        <f>IF(ISNUMBER(Regressions!O166),ROUND(Regressions!O166, 1), NA())</f>
        <v>#N/A</v>
      </c>
      <c r="O156" s="382" t="e">
        <f>IF(ISNUMBER(Regressions!Q166),ROUND(Regressions!Q166, 1), NA())</f>
        <v>#N/A</v>
      </c>
      <c r="P156" s="380" t="e">
        <f>IF(ISNUMBER(Regressions!R166),ROUND(Regressions!R166, 1), NA())</f>
        <v>#N/A</v>
      </c>
      <c r="Q156" s="273" t="e">
        <f>IF(ISNUMBER(Regressions!S166),ROUND(Regressions!S166, 1), NA())</f>
        <v>#N/A</v>
      </c>
      <c r="R156" s="381" t="e">
        <f>IF(ISNUMBER(Regressions!T166),ROUND(Regressions!T166, 1), NA())</f>
        <v>#N/A</v>
      </c>
      <c r="S156" s="271" t="e">
        <f>IF(ISNUMBER(Regressions!U166),ROUND(Regressions!U166, 1), NA())</f>
        <v>#N/A</v>
      </c>
    </row>
    <row xmlns:x14ac="http://schemas.microsoft.com/office/spreadsheetml/2009/9/ac" r="157" hidden="true" x14ac:dyDescent="0.2">
      <c r="A157" s="377" t="str">
        <f>IF(ISBLANK(Regressions!A167), " ", Regressions!A167)</f>
        <v>Ghana</v>
      </c>
      <c r="B157" s="378">
        <f>IF(ISBLANK(Regressions!B167), " ", Regressions!B167)</f>
        <v>2029</v>
      </c>
      <c r="C157" s="383" t="str">
        <f>IF(ISBLANK(Regressions!C167), " ", Regressions!C167)</f>
        <v>Primary</v>
      </c>
      <c r="D157" s="379" t="str">
        <f>IF(ISBLANK(Regressions!D167), " ", Regressions!D167)</f>
        <v> </v>
      </c>
      <c r="E157" s="269" t="e">
        <f>IF(ISNUMBER(Regressions!E167),ROUND(Regressions!E167, 1), NA())</f>
        <v>#N/A</v>
      </c>
      <c r="F157" s="380" t="e">
        <f>IF(ISNUMBER(Regressions!F167),ROUND(Regressions!F167, 1), NA())</f>
        <v>#N/A</v>
      </c>
      <c r="G157" s="270" t="e">
        <f>IF(ISNUMBER(Regressions!G167),ROUND(Regressions!G167, 1), NA())</f>
        <v>#N/A</v>
      </c>
      <c r="H157" s="381" t="e">
        <f>IF(ISNUMBER(Regressions!H167),ROUND(Regressions!H167, 1), NA())</f>
        <v>#N/A</v>
      </c>
      <c r="I157" s="271" t="e">
        <f>IF(ISNUMBER(Regressions!I167),ROUND(Regressions!I167, 1), NA())</f>
        <v>#N/A</v>
      </c>
      <c r="J157" s="382" t="e">
        <f>IF(ISNUMBER(Regressions!K167),ROUND(Regressions!K167, 1), NA())</f>
        <v>#N/A</v>
      </c>
      <c r="K157" s="380" t="e">
        <f>IF(ISNUMBER(Regressions!L167),ROUND(Regressions!L167, 1), NA())</f>
        <v>#N/A</v>
      </c>
      <c r="L157" s="272" t="e">
        <f>IF(ISNUMBER(Regressions!M167),ROUND(Regressions!M167, 1), NA())</f>
        <v>#N/A</v>
      </c>
      <c r="M157" s="381" t="e">
        <f>IF(ISNUMBER(Regressions!N167),ROUND(Regressions!N167, 1), NA())</f>
        <v>#N/A</v>
      </c>
      <c r="N157" s="271" t="e">
        <f>IF(ISNUMBER(Regressions!O167),ROUND(Regressions!O167, 1), NA())</f>
        <v>#N/A</v>
      </c>
      <c r="O157" s="382" t="e">
        <f>IF(ISNUMBER(Regressions!Q167),ROUND(Regressions!Q167, 1), NA())</f>
        <v>#N/A</v>
      </c>
      <c r="P157" s="380" t="e">
        <f>IF(ISNUMBER(Regressions!R167),ROUND(Regressions!R167, 1), NA())</f>
        <v>#N/A</v>
      </c>
      <c r="Q157" s="273" t="e">
        <f>IF(ISNUMBER(Regressions!S167),ROUND(Regressions!S167, 1), NA())</f>
        <v>#N/A</v>
      </c>
      <c r="R157" s="381" t="e">
        <f>IF(ISNUMBER(Regressions!T167),ROUND(Regressions!T167, 1), NA())</f>
        <v>#N/A</v>
      </c>
      <c r="S157" s="271" t="e">
        <f>IF(ISNUMBER(Regressions!U167),ROUND(Regressions!U167, 1), NA())</f>
        <v>#N/A</v>
      </c>
    </row>
    <row xmlns:x14ac="http://schemas.microsoft.com/office/spreadsheetml/2009/9/ac" r="158" hidden="true" x14ac:dyDescent="0.2">
      <c r="A158" s="377" t="str">
        <f>IF(ISBLANK(Regressions!A168), " ", Regressions!A168)</f>
        <v>Ghana</v>
      </c>
      <c r="B158" s="378">
        <f>IF(ISBLANK(Regressions!B168), " ", Regressions!B168)</f>
        <v>2030</v>
      </c>
      <c r="C158" s="383" t="str">
        <f>IF(ISBLANK(Regressions!C168), " ", Regressions!C168)</f>
        <v>Primary</v>
      </c>
      <c r="D158" s="379" t="str">
        <f>IF(ISBLANK(Regressions!D168), " ", Regressions!D168)</f>
        <v> </v>
      </c>
      <c r="E158" s="269" t="e">
        <f>IF(ISNUMBER(Regressions!E168),ROUND(Regressions!E168, 1), NA())</f>
        <v>#N/A</v>
      </c>
      <c r="F158" s="380" t="e">
        <f>IF(ISNUMBER(Regressions!F168),ROUND(Regressions!F168, 1), NA())</f>
        <v>#N/A</v>
      </c>
      <c r="G158" s="270" t="e">
        <f>IF(ISNUMBER(Regressions!G168),ROUND(Regressions!G168, 1), NA())</f>
        <v>#N/A</v>
      </c>
      <c r="H158" s="381" t="e">
        <f>IF(ISNUMBER(Regressions!H168),ROUND(Regressions!H168, 1), NA())</f>
        <v>#N/A</v>
      </c>
      <c r="I158" s="271" t="e">
        <f>IF(ISNUMBER(Regressions!I168),ROUND(Regressions!I168, 1), NA())</f>
        <v>#N/A</v>
      </c>
      <c r="J158" s="382" t="e">
        <f>IF(ISNUMBER(Regressions!K168),ROUND(Regressions!K168, 1), NA())</f>
        <v>#N/A</v>
      </c>
      <c r="K158" s="380" t="e">
        <f>IF(ISNUMBER(Regressions!L168),ROUND(Regressions!L168, 1), NA())</f>
        <v>#N/A</v>
      </c>
      <c r="L158" s="272" t="e">
        <f>IF(ISNUMBER(Regressions!M168),ROUND(Regressions!M168, 1), NA())</f>
        <v>#N/A</v>
      </c>
      <c r="M158" s="381" t="e">
        <f>IF(ISNUMBER(Regressions!N168),ROUND(Regressions!N168, 1), NA())</f>
        <v>#N/A</v>
      </c>
      <c r="N158" s="271" t="e">
        <f>IF(ISNUMBER(Regressions!O168),ROUND(Regressions!O168, 1), NA())</f>
        <v>#N/A</v>
      </c>
      <c r="O158" s="382" t="e">
        <f>IF(ISNUMBER(Regressions!Q168),ROUND(Regressions!Q168, 1), NA())</f>
        <v>#N/A</v>
      </c>
      <c r="P158" s="380" t="e">
        <f>IF(ISNUMBER(Regressions!R168),ROUND(Regressions!R168, 1), NA())</f>
        <v>#N/A</v>
      </c>
      <c r="Q158" s="273" t="e">
        <f>IF(ISNUMBER(Regressions!S168),ROUND(Regressions!S168, 1), NA())</f>
        <v>#N/A</v>
      </c>
      <c r="R158" s="381" t="e">
        <f>IF(ISNUMBER(Regressions!T168),ROUND(Regressions!T168, 1), NA())</f>
        <v>#N/A</v>
      </c>
      <c r="S158" s="271" t="e">
        <f>IF(ISNUMBER(Regressions!U168),ROUND(Regressions!U168, 1), NA())</f>
        <v>#N/A</v>
      </c>
    </row>
    <row xmlns:x14ac="http://schemas.microsoft.com/office/spreadsheetml/2009/9/ac" r="159" x14ac:dyDescent="0.2">
      <c r="A159" s="377" t="str">
        <f>IF(ISBLANK(Regressions!A169), " ", Regressions!A169)</f>
        <v>Ghana</v>
      </c>
      <c r="B159" s="378">
        <f>IF(ISBLANK(Regressions!B169), " ", Regressions!B169)</f>
        <v>2000</v>
      </c>
      <c r="C159" s="383" t="str">
        <f>IF(ISBLANK(Regressions!C169), " ", Regressions!C169)</f>
        <v>Secondary</v>
      </c>
      <c r="D159" s="379">
        <f>IF(ISBLANK(Regressions!D169), " ", Regressions!D169)</f>
        <v>3396405</v>
      </c>
      <c r="E159" s="269">
        <f>IF(ISNUMBER(Regressions!E169),ROUND(Regressions!E169, 1), NA())</f>
        <v>81.900000000000006</v>
      </c>
      <c r="F159" s="380">
        <f>IF(ISNUMBER(Regressions!F169),ROUND(Regressions!F169, 1), NA())</f>
        <v>79.7</v>
      </c>
      <c r="G159" s="270" t="e">
        <f>IF(ISNUMBER(Regressions!G169),ROUND(Regressions!G169, 1), NA())</f>
        <v>#N/A</v>
      </c>
      <c r="H159" s="381" t="e">
        <f>IF(ISNUMBER(Regressions!H169),ROUND(Regressions!H169, 1), NA())</f>
        <v>#N/A</v>
      </c>
      <c r="I159" s="271">
        <f>IF(ISNUMBER(Regressions!I169),ROUND(Regressions!I169, 1), NA())</f>
        <v>20.3</v>
      </c>
      <c r="J159" s="382">
        <f>IF(ISNUMBER(Regressions!K169),ROUND(Regressions!K169, 1), NA())</f>
        <v>76.099999999999994</v>
      </c>
      <c r="K159" s="380" t="e">
        <f>IF(ISNUMBER(Regressions!L169),ROUND(Regressions!L169, 1), NA())</f>
        <v>#N/A</v>
      </c>
      <c r="L159" s="272" t="e">
        <f>IF(ISNUMBER(Regressions!M169),ROUND(Regressions!M169, 1), NA())</f>
        <v>#N/A</v>
      </c>
      <c r="M159" s="381" t="e">
        <f>IF(ISNUMBER(Regressions!N169),ROUND(Regressions!N169, 1), NA())</f>
        <v>#N/A</v>
      </c>
      <c r="N159" s="271" t="e">
        <f>IF(ISNUMBER(Regressions!O169),ROUND(Regressions!O169, 1), NA())</f>
        <v>#N/A</v>
      </c>
      <c r="O159" s="382" t="e">
        <f>IF(ISNUMBER(Regressions!Q169),ROUND(Regressions!Q169, 1), NA())</f>
        <v>#N/A</v>
      </c>
      <c r="P159" s="380" t="e">
        <f>IF(ISNUMBER(Regressions!R169),ROUND(Regressions!R169, 1), NA())</f>
        <v>#N/A</v>
      </c>
      <c r="Q159" s="273" t="e">
        <f>IF(ISNUMBER(Regressions!S169),ROUND(Regressions!S169, 1), NA())</f>
        <v>#N/A</v>
      </c>
      <c r="R159" s="381" t="e">
        <f>IF(ISNUMBER(Regressions!T169),ROUND(Regressions!T169, 1), NA())</f>
        <v>#N/A</v>
      </c>
      <c r="S159" s="271" t="e">
        <f>IF(ISNUMBER(Regressions!U169),ROUND(Regressions!U169, 1), NA())</f>
        <v>#N/A</v>
      </c>
    </row>
    <row xmlns:x14ac="http://schemas.microsoft.com/office/spreadsheetml/2009/9/ac" r="160" x14ac:dyDescent="0.2">
      <c r="A160" s="377" t="str">
        <f>IF(ISBLANK(Regressions!A170), " ", Regressions!A170)</f>
        <v>Ghana</v>
      </c>
      <c r="B160" s="378">
        <f>IF(ISBLANK(Regressions!B170), " ", Regressions!B170)</f>
        <v>2001</v>
      </c>
      <c r="C160" s="383" t="str">
        <f>IF(ISBLANK(Regressions!C170), " ", Regressions!C170)</f>
        <v>Secondary</v>
      </c>
      <c r="D160" s="379">
        <f>IF(ISBLANK(Regressions!D170), " ", Regressions!D170)</f>
        <v>3457215</v>
      </c>
      <c r="E160" s="269">
        <f>IF(ISNUMBER(Regressions!E170),ROUND(Regressions!E170, 1), NA())</f>
        <v>81.900000000000006</v>
      </c>
      <c r="F160" s="380">
        <f>IF(ISNUMBER(Regressions!F170),ROUND(Regressions!F170, 1), NA())</f>
        <v>79.7</v>
      </c>
      <c r="G160" s="270" t="e">
        <f>IF(ISNUMBER(Regressions!G170),ROUND(Regressions!G170, 1), NA())</f>
        <v>#N/A</v>
      </c>
      <c r="H160" s="381" t="e">
        <f>IF(ISNUMBER(Regressions!H170),ROUND(Regressions!H170, 1), NA())</f>
        <v>#N/A</v>
      </c>
      <c r="I160" s="271">
        <f>IF(ISNUMBER(Regressions!I170),ROUND(Regressions!I170, 1), NA())</f>
        <v>20.3</v>
      </c>
      <c r="J160" s="382">
        <f>IF(ISNUMBER(Regressions!K170),ROUND(Regressions!K170, 1), NA())</f>
        <v>76.099999999999994</v>
      </c>
      <c r="K160" s="380" t="e">
        <f>IF(ISNUMBER(Regressions!L170),ROUND(Regressions!L170, 1), NA())</f>
        <v>#N/A</v>
      </c>
      <c r="L160" s="272" t="e">
        <f>IF(ISNUMBER(Regressions!M170),ROUND(Regressions!M170, 1), NA())</f>
        <v>#N/A</v>
      </c>
      <c r="M160" s="381" t="e">
        <f>IF(ISNUMBER(Regressions!N170),ROUND(Regressions!N170, 1), NA())</f>
        <v>#N/A</v>
      </c>
      <c r="N160" s="271" t="e">
        <f>IF(ISNUMBER(Regressions!O170),ROUND(Regressions!O170, 1), NA())</f>
        <v>#N/A</v>
      </c>
      <c r="O160" s="382" t="e">
        <f>IF(ISNUMBER(Regressions!Q170),ROUND(Regressions!Q170, 1), NA())</f>
        <v>#N/A</v>
      </c>
      <c r="P160" s="380" t="e">
        <f>IF(ISNUMBER(Regressions!R170),ROUND(Regressions!R170, 1), NA())</f>
        <v>#N/A</v>
      </c>
      <c r="Q160" s="273" t="e">
        <f>IF(ISNUMBER(Regressions!S170),ROUND(Regressions!S170, 1), NA())</f>
        <v>#N/A</v>
      </c>
      <c r="R160" s="381" t="e">
        <f>IF(ISNUMBER(Regressions!T170),ROUND(Regressions!T170, 1), NA())</f>
        <v>#N/A</v>
      </c>
      <c r="S160" s="271" t="e">
        <f>IF(ISNUMBER(Regressions!U170),ROUND(Regressions!U170, 1), NA())</f>
        <v>#N/A</v>
      </c>
    </row>
    <row xmlns:x14ac="http://schemas.microsoft.com/office/spreadsheetml/2009/9/ac" r="161" x14ac:dyDescent="0.2">
      <c r="A161" s="377" t="str">
        <f>IF(ISBLANK(Regressions!A171), " ", Regressions!A171)</f>
        <v>Ghana</v>
      </c>
      <c r="B161" s="378">
        <f>IF(ISBLANK(Regressions!B171), " ", Regressions!B171)</f>
        <v>2002</v>
      </c>
      <c r="C161" s="383" t="str">
        <f>IF(ISBLANK(Regressions!C171), " ", Regressions!C171)</f>
        <v>Secondary</v>
      </c>
      <c r="D161" s="379">
        <f>IF(ISBLANK(Regressions!D171), " ", Regressions!D171)</f>
        <v>3507126</v>
      </c>
      <c r="E161" s="269">
        <f>IF(ISNUMBER(Regressions!E171),ROUND(Regressions!E171, 1), NA())</f>
        <v>81.900000000000006</v>
      </c>
      <c r="F161" s="380">
        <f>IF(ISNUMBER(Regressions!F171),ROUND(Regressions!F171, 1), NA())</f>
        <v>79.7</v>
      </c>
      <c r="G161" s="270" t="e">
        <f>IF(ISNUMBER(Regressions!G171),ROUND(Regressions!G171, 1), NA())</f>
        <v>#N/A</v>
      </c>
      <c r="H161" s="381" t="e">
        <f>IF(ISNUMBER(Regressions!H171),ROUND(Regressions!H171, 1), NA())</f>
        <v>#N/A</v>
      </c>
      <c r="I161" s="271">
        <f>IF(ISNUMBER(Regressions!I171),ROUND(Regressions!I171, 1), NA())</f>
        <v>20.3</v>
      </c>
      <c r="J161" s="382">
        <f>IF(ISNUMBER(Regressions!K171),ROUND(Regressions!K171, 1), NA())</f>
        <v>76.099999999999994</v>
      </c>
      <c r="K161" s="380" t="e">
        <f>IF(ISNUMBER(Regressions!L171),ROUND(Regressions!L171, 1), NA())</f>
        <v>#N/A</v>
      </c>
      <c r="L161" s="272" t="e">
        <f>IF(ISNUMBER(Regressions!M171),ROUND(Regressions!M171, 1), NA())</f>
        <v>#N/A</v>
      </c>
      <c r="M161" s="381" t="e">
        <f>IF(ISNUMBER(Regressions!N171),ROUND(Regressions!N171, 1), NA())</f>
        <v>#N/A</v>
      </c>
      <c r="N161" s="271" t="e">
        <f>IF(ISNUMBER(Regressions!O171),ROUND(Regressions!O171, 1), NA())</f>
        <v>#N/A</v>
      </c>
      <c r="O161" s="382" t="e">
        <f>IF(ISNUMBER(Regressions!Q171),ROUND(Regressions!Q171, 1), NA())</f>
        <v>#N/A</v>
      </c>
      <c r="P161" s="380" t="e">
        <f>IF(ISNUMBER(Regressions!R171),ROUND(Regressions!R171, 1), NA())</f>
        <v>#N/A</v>
      </c>
      <c r="Q161" s="273" t="e">
        <f>IF(ISNUMBER(Regressions!S171),ROUND(Regressions!S171, 1), NA())</f>
        <v>#N/A</v>
      </c>
      <c r="R161" s="381" t="e">
        <f>IF(ISNUMBER(Regressions!T171),ROUND(Regressions!T171, 1), NA())</f>
        <v>#N/A</v>
      </c>
      <c r="S161" s="271" t="e">
        <f>IF(ISNUMBER(Regressions!U171),ROUND(Regressions!U171, 1), NA())</f>
        <v>#N/A</v>
      </c>
    </row>
    <row xmlns:x14ac="http://schemas.microsoft.com/office/spreadsheetml/2009/9/ac" r="162" x14ac:dyDescent="0.2">
      <c r="A162" s="377" t="str">
        <f>IF(ISBLANK(Regressions!A172), " ", Regressions!A172)</f>
        <v>Ghana</v>
      </c>
      <c r="B162" s="378">
        <f>IF(ISBLANK(Regressions!B172), " ", Regressions!B172)</f>
        <v>2003</v>
      </c>
      <c r="C162" s="383" t="str">
        <f>IF(ISBLANK(Regressions!C172), " ", Regressions!C172)</f>
        <v>Secondary</v>
      </c>
      <c r="D162" s="379">
        <f>IF(ISBLANK(Regressions!D172), " ", Regressions!D172)</f>
        <v>3541954</v>
      </c>
      <c r="E162" s="269">
        <f>IF(ISNUMBER(Regressions!E172),ROUND(Regressions!E172, 1), NA())</f>
        <v>81.900000000000006</v>
      </c>
      <c r="F162" s="380">
        <f>IF(ISNUMBER(Regressions!F172),ROUND(Regressions!F172, 1), NA())</f>
        <v>79.7</v>
      </c>
      <c r="G162" s="270" t="e">
        <f>IF(ISNUMBER(Regressions!G172),ROUND(Regressions!G172, 1), NA())</f>
        <v>#N/A</v>
      </c>
      <c r="H162" s="381" t="e">
        <f>IF(ISNUMBER(Regressions!H172),ROUND(Regressions!H172, 1), NA())</f>
        <v>#N/A</v>
      </c>
      <c r="I162" s="271">
        <f>IF(ISNUMBER(Regressions!I172),ROUND(Regressions!I172, 1), NA())</f>
        <v>20.3</v>
      </c>
      <c r="J162" s="382">
        <f>IF(ISNUMBER(Regressions!K172),ROUND(Regressions!K172, 1), NA())</f>
        <v>76.099999999999994</v>
      </c>
      <c r="K162" s="380" t="e">
        <f>IF(ISNUMBER(Regressions!L172),ROUND(Regressions!L172, 1), NA())</f>
        <v>#N/A</v>
      </c>
      <c r="L162" s="272" t="e">
        <f>IF(ISNUMBER(Regressions!M172),ROUND(Regressions!M172, 1), NA())</f>
        <v>#N/A</v>
      </c>
      <c r="M162" s="381" t="e">
        <f>IF(ISNUMBER(Regressions!N172),ROUND(Regressions!N172, 1), NA())</f>
        <v>#N/A</v>
      </c>
      <c r="N162" s="271" t="e">
        <f>IF(ISNUMBER(Regressions!O172),ROUND(Regressions!O172, 1), NA())</f>
        <v>#N/A</v>
      </c>
      <c r="O162" s="382" t="e">
        <f>IF(ISNUMBER(Regressions!Q172),ROUND(Regressions!Q172, 1), NA())</f>
        <v>#N/A</v>
      </c>
      <c r="P162" s="380" t="e">
        <f>IF(ISNUMBER(Regressions!R172),ROUND(Regressions!R172, 1), NA())</f>
        <v>#N/A</v>
      </c>
      <c r="Q162" s="273" t="e">
        <f>IF(ISNUMBER(Regressions!S172),ROUND(Regressions!S172, 1), NA())</f>
        <v>#N/A</v>
      </c>
      <c r="R162" s="381" t="e">
        <f>IF(ISNUMBER(Regressions!T172),ROUND(Regressions!T172, 1), NA())</f>
        <v>#N/A</v>
      </c>
      <c r="S162" s="271" t="e">
        <f>IF(ISNUMBER(Regressions!U172),ROUND(Regressions!U172, 1), NA())</f>
        <v>#N/A</v>
      </c>
    </row>
    <row xmlns:x14ac="http://schemas.microsoft.com/office/spreadsheetml/2009/9/ac" r="163" x14ac:dyDescent="0.2">
      <c r="A163" s="377" t="str">
        <f>IF(ISBLANK(Regressions!A173), " ", Regressions!A173)</f>
        <v>Ghana</v>
      </c>
      <c r="B163" s="378">
        <f>IF(ISBLANK(Regressions!B173), " ", Regressions!B173)</f>
        <v>2004</v>
      </c>
      <c r="C163" s="383" t="str">
        <f>IF(ISBLANK(Regressions!C173), " ", Regressions!C173)</f>
        <v>Secondary</v>
      </c>
      <c r="D163" s="379">
        <f>IF(ISBLANK(Regressions!D173), " ", Regressions!D173)</f>
        <v>3590546</v>
      </c>
      <c r="E163" s="269">
        <f>IF(ISNUMBER(Regressions!E173),ROUND(Regressions!E173, 1), NA())</f>
        <v>81.900000000000006</v>
      </c>
      <c r="F163" s="380">
        <f>IF(ISNUMBER(Regressions!F173),ROUND(Regressions!F173, 1), NA())</f>
        <v>79.7</v>
      </c>
      <c r="G163" s="270" t="e">
        <f>IF(ISNUMBER(Regressions!G173),ROUND(Regressions!G173, 1), NA())</f>
        <v>#N/A</v>
      </c>
      <c r="H163" s="381" t="e">
        <f>IF(ISNUMBER(Regressions!H173),ROUND(Regressions!H173, 1), NA())</f>
        <v>#N/A</v>
      </c>
      <c r="I163" s="271">
        <f>IF(ISNUMBER(Regressions!I173),ROUND(Regressions!I173, 1), NA())</f>
        <v>20.3</v>
      </c>
      <c r="J163" s="382">
        <f>IF(ISNUMBER(Regressions!K173),ROUND(Regressions!K173, 1), NA())</f>
        <v>77.099999999999994</v>
      </c>
      <c r="K163" s="380" t="e">
        <f>IF(ISNUMBER(Regressions!L173),ROUND(Regressions!L173, 1), NA())</f>
        <v>#N/A</v>
      </c>
      <c r="L163" s="272" t="e">
        <f>IF(ISNUMBER(Regressions!M173),ROUND(Regressions!M173, 1), NA())</f>
        <v>#N/A</v>
      </c>
      <c r="M163" s="381" t="e">
        <f>IF(ISNUMBER(Regressions!N173),ROUND(Regressions!N173, 1), NA())</f>
        <v>#N/A</v>
      </c>
      <c r="N163" s="271" t="e">
        <f>IF(ISNUMBER(Regressions!O173),ROUND(Regressions!O173, 1), NA())</f>
        <v>#N/A</v>
      </c>
      <c r="O163" s="382" t="e">
        <f>IF(ISNUMBER(Regressions!Q173),ROUND(Regressions!Q173, 1), NA())</f>
        <v>#N/A</v>
      </c>
      <c r="P163" s="380" t="e">
        <f>IF(ISNUMBER(Regressions!R173),ROUND(Regressions!R173, 1), NA())</f>
        <v>#N/A</v>
      </c>
      <c r="Q163" s="273" t="e">
        <f>IF(ISNUMBER(Regressions!S173),ROUND(Regressions!S173, 1), NA())</f>
        <v>#N/A</v>
      </c>
      <c r="R163" s="381" t="e">
        <f>IF(ISNUMBER(Regressions!T173),ROUND(Regressions!T173, 1), NA())</f>
        <v>#N/A</v>
      </c>
      <c r="S163" s="271" t="e">
        <f>IF(ISNUMBER(Regressions!U173),ROUND(Regressions!U173, 1), NA())</f>
        <v>#N/A</v>
      </c>
    </row>
    <row xmlns:x14ac="http://schemas.microsoft.com/office/spreadsheetml/2009/9/ac" r="164" x14ac:dyDescent="0.2">
      <c r="A164" s="377" t="str">
        <f>IF(ISBLANK(Regressions!A174), " ", Regressions!A174)</f>
        <v>Ghana</v>
      </c>
      <c r="B164" s="378">
        <f>IF(ISBLANK(Regressions!B174), " ", Regressions!B174)</f>
        <v>2005</v>
      </c>
      <c r="C164" s="383" t="str">
        <f>IF(ISBLANK(Regressions!C174), " ", Regressions!C174)</f>
        <v>Secondary</v>
      </c>
      <c r="D164" s="379">
        <f>IF(ISBLANK(Regressions!D174), " ", Regressions!D174)</f>
        <v>3633946</v>
      </c>
      <c r="E164" s="269">
        <f>IF(ISNUMBER(Regressions!E174),ROUND(Regressions!E174, 1), NA())</f>
        <v>83</v>
      </c>
      <c r="F164" s="380">
        <f>IF(ISNUMBER(Regressions!F174),ROUND(Regressions!F174, 1), NA())</f>
        <v>80.5</v>
      </c>
      <c r="G164" s="270" t="e">
        <f>IF(ISNUMBER(Regressions!G174),ROUND(Regressions!G174, 1), NA())</f>
        <v>#N/A</v>
      </c>
      <c r="H164" s="381" t="e">
        <f>IF(ISNUMBER(Regressions!H174),ROUND(Regressions!H174, 1), NA())</f>
        <v>#N/A</v>
      </c>
      <c r="I164" s="271">
        <f>IF(ISNUMBER(Regressions!I174),ROUND(Regressions!I174, 1), NA())</f>
        <v>19.5</v>
      </c>
      <c r="J164" s="382">
        <f>IF(ISNUMBER(Regressions!K174),ROUND(Regressions!K174, 1), NA())</f>
        <v>78.099999999999994</v>
      </c>
      <c r="K164" s="380" t="e">
        <f>IF(ISNUMBER(Regressions!L174),ROUND(Regressions!L174, 1), NA())</f>
        <v>#N/A</v>
      </c>
      <c r="L164" s="272" t="e">
        <f>IF(ISNUMBER(Regressions!M174),ROUND(Regressions!M174, 1), NA())</f>
        <v>#N/A</v>
      </c>
      <c r="M164" s="381" t="e">
        <f>IF(ISNUMBER(Regressions!N174),ROUND(Regressions!N174, 1), NA())</f>
        <v>#N/A</v>
      </c>
      <c r="N164" s="271" t="e">
        <f>IF(ISNUMBER(Regressions!O174),ROUND(Regressions!O174, 1), NA())</f>
        <v>#N/A</v>
      </c>
      <c r="O164" s="382" t="e">
        <f>IF(ISNUMBER(Regressions!Q174),ROUND(Regressions!Q174, 1), NA())</f>
        <v>#N/A</v>
      </c>
      <c r="P164" s="380" t="e">
        <f>IF(ISNUMBER(Regressions!R174),ROUND(Regressions!R174, 1), NA())</f>
        <v>#N/A</v>
      </c>
      <c r="Q164" s="273" t="e">
        <f>IF(ISNUMBER(Regressions!S174),ROUND(Regressions!S174, 1), NA())</f>
        <v>#N/A</v>
      </c>
      <c r="R164" s="381" t="e">
        <f>IF(ISNUMBER(Regressions!T174),ROUND(Regressions!T174, 1), NA())</f>
        <v>#N/A</v>
      </c>
      <c r="S164" s="271" t="e">
        <f>IF(ISNUMBER(Regressions!U174),ROUND(Regressions!U174, 1), NA())</f>
        <v>#N/A</v>
      </c>
    </row>
    <row xmlns:x14ac="http://schemas.microsoft.com/office/spreadsheetml/2009/9/ac" r="165" x14ac:dyDescent="0.2">
      <c r="A165" s="377" t="str">
        <f>IF(ISBLANK(Regressions!A175), " ", Regressions!A175)</f>
        <v>Ghana</v>
      </c>
      <c r="B165" s="378">
        <f>IF(ISBLANK(Regressions!B175), " ", Regressions!B175)</f>
        <v>2006</v>
      </c>
      <c r="C165" s="383" t="str">
        <f>IF(ISBLANK(Regressions!C175), " ", Regressions!C175)</f>
        <v>Secondary</v>
      </c>
      <c r="D165" s="379">
        <f>IF(ISBLANK(Regressions!D175), " ", Regressions!D175)</f>
        <v>3670213</v>
      </c>
      <c r="E165" s="269">
        <f>IF(ISNUMBER(Regressions!E175),ROUND(Regressions!E175, 1), NA())</f>
        <v>84.1</v>
      </c>
      <c r="F165" s="380">
        <f>IF(ISNUMBER(Regressions!F175),ROUND(Regressions!F175, 1), NA())</f>
        <v>81.400000000000006</v>
      </c>
      <c r="G165" s="270" t="e">
        <f>IF(ISNUMBER(Regressions!G175),ROUND(Regressions!G175, 1), NA())</f>
        <v>#N/A</v>
      </c>
      <c r="H165" s="381" t="e">
        <f>IF(ISNUMBER(Regressions!H175),ROUND(Regressions!H175, 1), NA())</f>
        <v>#N/A</v>
      </c>
      <c r="I165" s="271">
        <f>IF(ISNUMBER(Regressions!I175),ROUND(Regressions!I175, 1), NA())</f>
        <v>18.600000000000001</v>
      </c>
      <c r="J165" s="382">
        <f>IF(ISNUMBER(Regressions!K175),ROUND(Regressions!K175, 1), NA())</f>
        <v>79.2</v>
      </c>
      <c r="K165" s="380" t="e">
        <f>IF(ISNUMBER(Regressions!L175),ROUND(Regressions!L175, 1), NA())</f>
        <v>#N/A</v>
      </c>
      <c r="L165" s="272" t="e">
        <f>IF(ISNUMBER(Regressions!M175),ROUND(Regressions!M175, 1), NA())</f>
        <v>#N/A</v>
      </c>
      <c r="M165" s="381" t="e">
        <f>IF(ISNUMBER(Regressions!N175),ROUND(Regressions!N175, 1), NA())</f>
        <v>#N/A</v>
      </c>
      <c r="N165" s="271" t="e">
        <f>IF(ISNUMBER(Regressions!O175),ROUND(Regressions!O175, 1), NA())</f>
        <v>#N/A</v>
      </c>
      <c r="O165" s="382" t="e">
        <f>IF(ISNUMBER(Regressions!Q175),ROUND(Regressions!Q175, 1), NA())</f>
        <v>#N/A</v>
      </c>
      <c r="P165" s="380" t="e">
        <f>IF(ISNUMBER(Regressions!R175),ROUND(Regressions!R175, 1), NA())</f>
        <v>#N/A</v>
      </c>
      <c r="Q165" s="273" t="e">
        <f>IF(ISNUMBER(Regressions!S175),ROUND(Regressions!S175, 1), NA())</f>
        <v>#N/A</v>
      </c>
      <c r="R165" s="381" t="e">
        <f>IF(ISNUMBER(Regressions!T175),ROUND(Regressions!T175, 1), NA())</f>
        <v>#N/A</v>
      </c>
      <c r="S165" s="271" t="e">
        <f>IF(ISNUMBER(Regressions!U175),ROUND(Regressions!U175, 1), NA())</f>
        <v>#N/A</v>
      </c>
    </row>
    <row xmlns:x14ac="http://schemas.microsoft.com/office/spreadsheetml/2009/9/ac" r="166" x14ac:dyDescent="0.2">
      <c r="A166" s="377" t="str">
        <f>IF(ISBLANK(Regressions!A176), " ", Regressions!A176)</f>
        <v>Ghana</v>
      </c>
      <c r="B166" s="378">
        <f>IF(ISBLANK(Regressions!B176), " ", Regressions!B176)</f>
        <v>2007</v>
      </c>
      <c r="C166" s="383" t="str">
        <f>IF(ISBLANK(Regressions!C176), " ", Regressions!C176)</f>
        <v>Secondary</v>
      </c>
      <c r="D166" s="379">
        <f>IF(ISBLANK(Regressions!D176), " ", Regressions!D176)</f>
        <v>3697624</v>
      </c>
      <c r="E166" s="269">
        <f>IF(ISNUMBER(Regressions!E176),ROUND(Regressions!E176, 1), NA())</f>
        <v>85.2</v>
      </c>
      <c r="F166" s="380">
        <f>IF(ISNUMBER(Regressions!F176),ROUND(Regressions!F176, 1), NA())</f>
        <v>82.2</v>
      </c>
      <c r="G166" s="270" t="e">
        <f>IF(ISNUMBER(Regressions!G176),ROUND(Regressions!G176, 1), NA())</f>
        <v>#N/A</v>
      </c>
      <c r="H166" s="381" t="e">
        <f>IF(ISNUMBER(Regressions!H176),ROUND(Regressions!H176, 1), NA())</f>
        <v>#N/A</v>
      </c>
      <c r="I166" s="271">
        <f>IF(ISNUMBER(Regressions!I176),ROUND(Regressions!I176, 1), NA())</f>
        <v>17.8</v>
      </c>
      <c r="J166" s="382">
        <f>IF(ISNUMBER(Regressions!K176),ROUND(Regressions!K176, 1), NA())</f>
        <v>80.2</v>
      </c>
      <c r="K166" s="380" t="e">
        <f>IF(ISNUMBER(Regressions!L176),ROUND(Regressions!L176, 1), NA())</f>
        <v>#N/A</v>
      </c>
      <c r="L166" s="272" t="e">
        <f>IF(ISNUMBER(Regressions!M176),ROUND(Regressions!M176, 1), NA())</f>
        <v>#N/A</v>
      </c>
      <c r="M166" s="381" t="e">
        <f>IF(ISNUMBER(Regressions!N176),ROUND(Regressions!N176, 1), NA())</f>
        <v>#N/A</v>
      </c>
      <c r="N166" s="271" t="e">
        <f>IF(ISNUMBER(Regressions!O176),ROUND(Regressions!O176, 1), NA())</f>
        <v>#N/A</v>
      </c>
      <c r="O166" s="382" t="e">
        <f>IF(ISNUMBER(Regressions!Q176),ROUND(Regressions!Q176, 1), NA())</f>
        <v>#N/A</v>
      </c>
      <c r="P166" s="380" t="e">
        <f>IF(ISNUMBER(Regressions!R176),ROUND(Regressions!R176, 1), NA())</f>
        <v>#N/A</v>
      </c>
      <c r="Q166" s="273" t="e">
        <f>IF(ISNUMBER(Regressions!S176),ROUND(Regressions!S176, 1), NA())</f>
        <v>#N/A</v>
      </c>
      <c r="R166" s="381" t="e">
        <f>IF(ISNUMBER(Regressions!T176),ROUND(Regressions!T176, 1), NA())</f>
        <v>#N/A</v>
      </c>
      <c r="S166" s="271" t="e">
        <f>IF(ISNUMBER(Regressions!U176),ROUND(Regressions!U176, 1), NA())</f>
        <v>#N/A</v>
      </c>
    </row>
    <row xmlns:x14ac="http://schemas.microsoft.com/office/spreadsheetml/2009/9/ac" r="167" x14ac:dyDescent="0.2">
      <c r="A167" s="377" t="str">
        <f>IF(ISBLANK(Regressions!A177), " ", Regressions!A177)</f>
        <v>Ghana</v>
      </c>
      <c r="B167" s="378">
        <f>IF(ISBLANK(Regressions!B177), " ", Regressions!B177)</f>
        <v>2008</v>
      </c>
      <c r="C167" s="383" t="str">
        <f>IF(ISBLANK(Regressions!C177), " ", Regressions!C177)</f>
        <v>Secondary</v>
      </c>
      <c r="D167" s="379">
        <f>IF(ISBLANK(Regressions!D177), " ", Regressions!D177)</f>
        <v>3726695</v>
      </c>
      <c r="E167" s="269">
        <f>IF(ISNUMBER(Regressions!E177),ROUND(Regressions!E177, 1), NA())</f>
        <v>86.3</v>
      </c>
      <c r="F167" s="380">
        <f>IF(ISNUMBER(Regressions!F177),ROUND(Regressions!F177, 1), NA())</f>
        <v>83.1</v>
      </c>
      <c r="G167" s="270" t="e">
        <f>IF(ISNUMBER(Regressions!G177),ROUND(Regressions!G177, 1), NA())</f>
        <v>#N/A</v>
      </c>
      <c r="H167" s="381" t="e">
        <f>IF(ISNUMBER(Regressions!H177),ROUND(Regressions!H177, 1), NA())</f>
        <v>#N/A</v>
      </c>
      <c r="I167" s="271">
        <f>IF(ISNUMBER(Regressions!I177),ROUND(Regressions!I177, 1), NA())</f>
        <v>16.899999999999999</v>
      </c>
      <c r="J167" s="382">
        <f>IF(ISNUMBER(Regressions!K177),ROUND(Regressions!K177, 1), NA())</f>
        <v>81.2</v>
      </c>
      <c r="K167" s="380" t="e">
        <f>IF(ISNUMBER(Regressions!L177),ROUND(Regressions!L177, 1), NA())</f>
        <v>#N/A</v>
      </c>
      <c r="L167" s="272" t="e">
        <f>IF(ISNUMBER(Regressions!M177),ROUND(Regressions!M177, 1), NA())</f>
        <v>#N/A</v>
      </c>
      <c r="M167" s="381" t="e">
        <f>IF(ISNUMBER(Regressions!N177),ROUND(Regressions!N177, 1), NA())</f>
        <v>#N/A</v>
      </c>
      <c r="N167" s="271" t="e">
        <f>IF(ISNUMBER(Regressions!O177),ROUND(Regressions!O177, 1), NA())</f>
        <v>#N/A</v>
      </c>
      <c r="O167" s="382" t="e">
        <f>IF(ISNUMBER(Regressions!Q177),ROUND(Regressions!Q177, 1), NA())</f>
        <v>#N/A</v>
      </c>
      <c r="P167" s="380" t="e">
        <f>IF(ISNUMBER(Regressions!R177),ROUND(Regressions!R177, 1), NA())</f>
        <v>#N/A</v>
      </c>
      <c r="Q167" s="273" t="e">
        <f>IF(ISNUMBER(Regressions!S177),ROUND(Regressions!S177, 1), NA())</f>
        <v>#N/A</v>
      </c>
      <c r="R167" s="381" t="e">
        <f>IF(ISNUMBER(Regressions!T177),ROUND(Regressions!T177, 1), NA())</f>
        <v>#N/A</v>
      </c>
      <c r="S167" s="271" t="e">
        <f>IF(ISNUMBER(Regressions!U177),ROUND(Regressions!U177, 1), NA())</f>
        <v>#N/A</v>
      </c>
    </row>
    <row xmlns:x14ac="http://schemas.microsoft.com/office/spreadsheetml/2009/9/ac" r="168" x14ac:dyDescent="0.2">
      <c r="A168" s="377" t="str">
        <f>IF(ISBLANK(Regressions!A178), " ", Regressions!A178)</f>
        <v>Ghana</v>
      </c>
      <c r="B168" s="378">
        <f>IF(ISBLANK(Regressions!B178), " ", Regressions!B178)</f>
        <v>2009</v>
      </c>
      <c r="C168" s="383" t="str">
        <f>IF(ISBLANK(Regressions!C178), " ", Regressions!C178)</f>
        <v>Secondary</v>
      </c>
      <c r="D168" s="379">
        <f>IF(ISBLANK(Regressions!D178), " ", Regressions!D178)</f>
        <v>3753999</v>
      </c>
      <c r="E168" s="269">
        <f>IF(ISNUMBER(Regressions!E178),ROUND(Regressions!E178, 1), NA())</f>
        <v>87.5</v>
      </c>
      <c r="F168" s="380">
        <f>IF(ISNUMBER(Regressions!F178),ROUND(Regressions!F178, 1), NA())</f>
        <v>83.9</v>
      </c>
      <c r="G168" s="270" t="e">
        <f>IF(ISNUMBER(Regressions!G178),ROUND(Regressions!G178, 1), NA())</f>
        <v>#N/A</v>
      </c>
      <c r="H168" s="381" t="e">
        <f>IF(ISNUMBER(Regressions!H178),ROUND(Regressions!H178, 1), NA())</f>
        <v>#N/A</v>
      </c>
      <c r="I168" s="271">
        <f>IF(ISNUMBER(Regressions!I178),ROUND(Regressions!I178, 1), NA())</f>
        <v>16.100000000000001</v>
      </c>
      <c r="J168" s="382">
        <f>IF(ISNUMBER(Regressions!K178),ROUND(Regressions!K178, 1), NA())</f>
        <v>82.2</v>
      </c>
      <c r="K168" s="380" t="e">
        <f>IF(ISNUMBER(Regressions!L178),ROUND(Regressions!L178, 1), NA())</f>
        <v>#N/A</v>
      </c>
      <c r="L168" s="272" t="e">
        <f>IF(ISNUMBER(Regressions!M178),ROUND(Regressions!M178, 1), NA())</f>
        <v>#N/A</v>
      </c>
      <c r="M168" s="381" t="e">
        <f>IF(ISNUMBER(Regressions!N178),ROUND(Regressions!N178, 1), NA())</f>
        <v>#N/A</v>
      </c>
      <c r="N168" s="271" t="e">
        <f>IF(ISNUMBER(Regressions!O178),ROUND(Regressions!O178, 1), NA())</f>
        <v>#N/A</v>
      </c>
      <c r="O168" s="382" t="e">
        <f>IF(ISNUMBER(Regressions!Q178),ROUND(Regressions!Q178, 1), NA())</f>
        <v>#N/A</v>
      </c>
      <c r="P168" s="380" t="e">
        <f>IF(ISNUMBER(Regressions!R178),ROUND(Regressions!R178, 1), NA())</f>
        <v>#N/A</v>
      </c>
      <c r="Q168" s="273" t="e">
        <f>IF(ISNUMBER(Regressions!S178),ROUND(Regressions!S178, 1), NA())</f>
        <v>#N/A</v>
      </c>
      <c r="R168" s="381" t="e">
        <f>IF(ISNUMBER(Regressions!T178),ROUND(Regressions!T178, 1), NA())</f>
        <v>#N/A</v>
      </c>
      <c r="S168" s="271" t="e">
        <f>IF(ISNUMBER(Regressions!U178),ROUND(Regressions!U178, 1), NA())</f>
        <v>#N/A</v>
      </c>
    </row>
    <row xmlns:x14ac="http://schemas.microsoft.com/office/spreadsheetml/2009/9/ac" r="169" x14ac:dyDescent="0.2">
      <c r="A169" s="377" t="str">
        <f>IF(ISBLANK(Regressions!A179), " ", Regressions!A179)</f>
        <v>Ghana</v>
      </c>
      <c r="B169" s="378">
        <f>IF(ISBLANK(Regressions!B179), " ", Regressions!B179)</f>
        <v>2010</v>
      </c>
      <c r="C169" s="383" t="str">
        <f>IF(ISBLANK(Regressions!C179), " ", Regressions!C179)</f>
        <v>Secondary</v>
      </c>
      <c r="D169" s="379">
        <f>IF(ISBLANK(Regressions!D179), " ", Regressions!D179)</f>
        <v>3786387</v>
      </c>
      <c r="E169" s="269">
        <f>IF(ISNUMBER(Regressions!E179),ROUND(Regressions!E179, 1), NA())</f>
        <v>88.6</v>
      </c>
      <c r="F169" s="380">
        <f>IF(ISNUMBER(Regressions!F179),ROUND(Regressions!F179, 1), NA())</f>
        <v>84.8</v>
      </c>
      <c r="G169" s="270" t="e">
        <f>IF(ISNUMBER(Regressions!G179),ROUND(Regressions!G179, 1), NA())</f>
        <v>#N/A</v>
      </c>
      <c r="H169" s="381" t="e">
        <f>IF(ISNUMBER(Regressions!H179),ROUND(Regressions!H179, 1), NA())</f>
        <v>#N/A</v>
      </c>
      <c r="I169" s="271">
        <f>IF(ISNUMBER(Regressions!I179),ROUND(Regressions!I179, 1), NA())</f>
        <v>15.2</v>
      </c>
      <c r="J169" s="382">
        <f>IF(ISNUMBER(Regressions!K179),ROUND(Regressions!K179, 1), NA())</f>
        <v>83.3</v>
      </c>
      <c r="K169" s="380" t="e">
        <f>IF(ISNUMBER(Regressions!L179),ROUND(Regressions!L179, 1), NA())</f>
        <v>#N/A</v>
      </c>
      <c r="L169" s="272" t="e">
        <f>IF(ISNUMBER(Regressions!M179),ROUND(Regressions!M179, 1), NA())</f>
        <v>#N/A</v>
      </c>
      <c r="M169" s="381" t="e">
        <f>IF(ISNUMBER(Regressions!N179),ROUND(Regressions!N179, 1), NA())</f>
        <v>#N/A</v>
      </c>
      <c r="N169" s="271" t="e">
        <f>IF(ISNUMBER(Regressions!O179),ROUND(Regressions!O179, 1), NA())</f>
        <v>#N/A</v>
      </c>
      <c r="O169" s="382" t="e">
        <f>IF(ISNUMBER(Regressions!Q179),ROUND(Regressions!Q179, 1), NA())</f>
        <v>#N/A</v>
      </c>
      <c r="P169" s="380" t="e">
        <f>IF(ISNUMBER(Regressions!R179),ROUND(Regressions!R179, 1), NA())</f>
        <v>#N/A</v>
      </c>
      <c r="Q169" s="273" t="e">
        <f>IF(ISNUMBER(Regressions!S179),ROUND(Regressions!S179, 1), NA())</f>
        <v>#N/A</v>
      </c>
      <c r="R169" s="381" t="e">
        <f>IF(ISNUMBER(Regressions!T179),ROUND(Regressions!T179, 1), NA())</f>
        <v>#N/A</v>
      </c>
      <c r="S169" s="271" t="e">
        <f>IF(ISNUMBER(Regressions!U179),ROUND(Regressions!U179, 1), NA())</f>
        <v>#N/A</v>
      </c>
    </row>
    <row xmlns:x14ac="http://schemas.microsoft.com/office/spreadsheetml/2009/9/ac" r="170" x14ac:dyDescent="0.2">
      <c r="A170" s="377" t="str">
        <f>IF(ISBLANK(Regressions!A180), " ", Regressions!A180)</f>
        <v>Ghana</v>
      </c>
      <c r="B170" s="378">
        <f>IF(ISBLANK(Regressions!B180), " ", Regressions!B180)</f>
        <v>2011</v>
      </c>
      <c r="C170" s="383" t="str">
        <f>IF(ISBLANK(Regressions!C180), " ", Regressions!C180)</f>
        <v>Secondary</v>
      </c>
      <c r="D170" s="379">
        <f>IF(ISBLANK(Regressions!D180), " ", Regressions!D180)</f>
        <v>3827201</v>
      </c>
      <c r="E170" s="269">
        <f>IF(ISNUMBER(Regressions!E180),ROUND(Regressions!E180, 1), NA())</f>
        <v>89.7</v>
      </c>
      <c r="F170" s="380">
        <f>IF(ISNUMBER(Regressions!F180),ROUND(Regressions!F180, 1), NA())</f>
        <v>85.6</v>
      </c>
      <c r="G170" s="270" t="e">
        <f>IF(ISNUMBER(Regressions!G180),ROUND(Regressions!G180, 1), NA())</f>
        <v>#N/A</v>
      </c>
      <c r="H170" s="381" t="e">
        <f>IF(ISNUMBER(Regressions!H180),ROUND(Regressions!H180, 1), NA())</f>
        <v>#N/A</v>
      </c>
      <c r="I170" s="271">
        <f>IF(ISNUMBER(Regressions!I180),ROUND(Regressions!I180, 1), NA())</f>
        <v>14.4</v>
      </c>
      <c r="J170" s="382">
        <f>IF(ISNUMBER(Regressions!K180),ROUND(Regressions!K180, 1), NA())</f>
        <v>84.3</v>
      </c>
      <c r="K170" s="380" t="e">
        <f>IF(ISNUMBER(Regressions!L180),ROUND(Regressions!L180, 1), NA())</f>
        <v>#N/A</v>
      </c>
      <c r="L170" s="272" t="e">
        <f>IF(ISNUMBER(Regressions!M180),ROUND(Regressions!M180, 1), NA())</f>
        <v>#N/A</v>
      </c>
      <c r="M170" s="381" t="e">
        <f>IF(ISNUMBER(Regressions!N180),ROUND(Regressions!N180, 1), NA())</f>
        <v>#N/A</v>
      </c>
      <c r="N170" s="271" t="e">
        <f>IF(ISNUMBER(Regressions!O180),ROUND(Regressions!O180, 1), NA())</f>
        <v>#N/A</v>
      </c>
      <c r="O170" s="382" t="e">
        <f>IF(ISNUMBER(Regressions!Q180),ROUND(Regressions!Q180, 1), NA())</f>
        <v>#N/A</v>
      </c>
      <c r="P170" s="380" t="e">
        <f>IF(ISNUMBER(Regressions!R180),ROUND(Regressions!R180, 1), NA())</f>
        <v>#N/A</v>
      </c>
      <c r="Q170" s="273" t="e">
        <f>IF(ISNUMBER(Regressions!S180),ROUND(Regressions!S180, 1), NA())</f>
        <v>#N/A</v>
      </c>
      <c r="R170" s="381" t="e">
        <f>IF(ISNUMBER(Regressions!T180),ROUND(Regressions!T180, 1), NA())</f>
        <v>#N/A</v>
      </c>
      <c r="S170" s="271" t="e">
        <f>IF(ISNUMBER(Regressions!U180),ROUND(Regressions!U180, 1), NA())</f>
        <v>#N/A</v>
      </c>
    </row>
    <row xmlns:x14ac="http://schemas.microsoft.com/office/spreadsheetml/2009/9/ac" r="171" x14ac:dyDescent="0.2">
      <c r="A171" s="377" t="str">
        <f>IF(ISBLANK(Regressions!A181), " ", Regressions!A181)</f>
        <v>Ghana</v>
      </c>
      <c r="B171" s="378">
        <f>IF(ISBLANK(Regressions!B181), " ", Regressions!B181)</f>
        <v>2012</v>
      </c>
      <c r="C171" s="383" t="str">
        <f>IF(ISBLANK(Regressions!C181), " ", Regressions!C181)</f>
        <v>Secondary</v>
      </c>
      <c r="D171" s="379">
        <f>IF(ISBLANK(Regressions!D181), " ", Regressions!D181)</f>
        <v>3885811</v>
      </c>
      <c r="E171" s="269">
        <f>IF(ISNUMBER(Regressions!E181),ROUND(Regressions!E181, 1), NA())</f>
        <v>90.8</v>
      </c>
      <c r="F171" s="380">
        <f>IF(ISNUMBER(Regressions!F181),ROUND(Regressions!F181, 1), NA())</f>
        <v>86.5</v>
      </c>
      <c r="G171" s="270" t="e">
        <f>IF(ISNUMBER(Regressions!G181),ROUND(Regressions!G181, 1), NA())</f>
        <v>#N/A</v>
      </c>
      <c r="H171" s="381" t="e">
        <f>IF(ISNUMBER(Regressions!H181),ROUND(Regressions!H181, 1), NA())</f>
        <v>#N/A</v>
      </c>
      <c r="I171" s="271">
        <f>IF(ISNUMBER(Regressions!I181),ROUND(Regressions!I181, 1), NA())</f>
        <v>13.5</v>
      </c>
      <c r="J171" s="382">
        <f>IF(ISNUMBER(Regressions!K181),ROUND(Regressions!K181, 1), NA())</f>
        <v>85.3</v>
      </c>
      <c r="K171" s="380" t="e">
        <f>IF(ISNUMBER(Regressions!L181),ROUND(Regressions!L181, 1), NA())</f>
        <v>#N/A</v>
      </c>
      <c r="L171" s="272" t="e">
        <f>IF(ISNUMBER(Regressions!M181),ROUND(Regressions!M181, 1), NA())</f>
        <v>#N/A</v>
      </c>
      <c r="M171" s="381" t="e">
        <f>IF(ISNUMBER(Regressions!N181),ROUND(Regressions!N181, 1), NA())</f>
        <v>#N/A</v>
      </c>
      <c r="N171" s="271" t="e">
        <f>IF(ISNUMBER(Regressions!O181),ROUND(Regressions!O181, 1), NA())</f>
        <v>#N/A</v>
      </c>
      <c r="O171" s="382" t="e">
        <f>IF(ISNUMBER(Regressions!Q181),ROUND(Regressions!Q181, 1), NA())</f>
        <v>#N/A</v>
      </c>
      <c r="P171" s="380" t="e">
        <f>IF(ISNUMBER(Regressions!R181),ROUND(Regressions!R181, 1), NA())</f>
        <v>#N/A</v>
      </c>
      <c r="Q171" s="273" t="e">
        <f>IF(ISNUMBER(Regressions!S181),ROUND(Regressions!S181, 1), NA())</f>
        <v>#N/A</v>
      </c>
      <c r="R171" s="381" t="e">
        <f>IF(ISNUMBER(Regressions!T181),ROUND(Regressions!T181, 1), NA())</f>
        <v>#N/A</v>
      </c>
      <c r="S171" s="271" t="e">
        <f>IF(ISNUMBER(Regressions!U181),ROUND(Regressions!U181, 1), NA())</f>
        <v>#N/A</v>
      </c>
    </row>
    <row xmlns:x14ac="http://schemas.microsoft.com/office/spreadsheetml/2009/9/ac" r="172" x14ac:dyDescent="0.2">
      <c r="A172" s="377" t="str">
        <f>IF(ISBLANK(Regressions!A182), " ", Regressions!A182)</f>
        <v>Ghana</v>
      </c>
      <c r="B172" s="378">
        <f>IF(ISBLANK(Regressions!B182), " ", Regressions!B182)</f>
        <v>2013</v>
      </c>
      <c r="C172" s="383" t="str">
        <f>IF(ISBLANK(Regressions!C182), " ", Regressions!C182)</f>
        <v>Secondary</v>
      </c>
      <c r="D172" s="379">
        <f>IF(ISBLANK(Regressions!D182), " ", Regressions!D182)</f>
        <v>3436198</v>
      </c>
      <c r="E172" s="269">
        <f>IF(ISNUMBER(Regressions!E182),ROUND(Regressions!E182, 1), NA())</f>
        <v>92</v>
      </c>
      <c r="F172" s="380">
        <f>IF(ISNUMBER(Regressions!F182),ROUND(Regressions!F182, 1), NA())</f>
        <v>87.3</v>
      </c>
      <c r="G172" s="270">
        <f>IF(ISNUMBER(Regressions!G182),ROUND(Regressions!G182, 1), NA())</f>
        <v>79.5</v>
      </c>
      <c r="H172" s="381">
        <f>IF(ISNUMBER(Regressions!H182),ROUND(Regressions!H182, 1), NA())</f>
        <v>7.8</v>
      </c>
      <c r="I172" s="271">
        <f>IF(ISNUMBER(Regressions!I182),ROUND(Regressions!I182, 1), NA())</f>
        <v>12.7</v>
      </c>
      <c r="J172" s="382">
        <f>IF(ISNUMBER(Regressions!K182),ROUND(Regressions!K182, 1), NA())</f>
        <v>86.4</v>
      </c>
      <c r="K172" s="380">
        <f>IF(ISNUMBER(Regressions!L182),ROUND(Regressions!L182, 1), NA())</f>
        <v>84.1</v>
      </c>
      <c r="L172" s="272" t="e">
        <f>IF(ISNUMBER(Regressions!M182),ROUND(Regressions!M182, 1), NA())</f>
        <v>#N/A</v>
      </c>
      <c r="M172" s="381" t="e">
        <f>IF(ISNUMBER(Regressions!N182),ROUND(Regressions!N182, 1), NA())</f>
        <v>#N/A</v>
      </c>
      <c r="N172" s="271">
        <f>IF(ISNUMBER(Regressions!O182),ROUND(Regressions!O182, 1), NA())</f>
        <v>15.9</v>
      </c>
      <c r="O172" s="382" t="e">
        <f>IF(ISNUMBER(Regressions!Q182),ROUND(Regressions!Q182, 1), NA())</f>
        <v>#N/A</v>
      </c>
      <c r="P172" s="380" t="e">
        <f>IF(ISNUMBER(Regressions!R182),ROUND(Regressions!R182, 1), NA())</f>
        <v>#N/A</v>
      </c>
      <c r="Q172" s="273" t="e">
        <f>IF(ISNUMBER(Regressions!S182),ROUND(Regressions!S182, 1), NA())</f>
        <v>#N/A</v>
      </c>
      <c r="R172" s="381" t="e">
        <f>IF(ISNUMBER(Regressions!T182),ROUND(Regressions!T182, 1), NA())</f>
        <v>#N/A</v>
      </c>
      <c r="S172" s="271" t="e">
        <f>IF(ISNUMBER(Regressions!U182),ROUND(Regressions!U182, 1), NA())</f>
        <v>#N/A</v>
      </c>
    </row>
    <row xmlns:x14ac="http://schemas.microsoft.com/office/spreadsheetml/2009/9/ac" r="173" x14ac:dyDescent="0.2">
      <c r="A173" s="377" t="str">
        <f>IF(ISBLANK(Regressions!A183), " ", Regressions!A183)</f>
        <v>Ghana</v>
      </c>
      <c r="B173" s="378">
        <f>IF(ISBLANK(Regressions!B183), " ", Regressions!B183)</f>
        <v>2014</v>
      </c>
      <c r="C173" s="383" t="str">
        <f>IF(ISBLANK(Regressions!C183), " ", Regressions!C183)</f>
        <v>Secondary</v>
      </c>
      <c r="D173" s="379">
        <f>IF(ISBLANK(Regressions!D183), " ", Regressions!D183)</f>
        <v>3529979</v>
      </c>
      <c r="E173" s="269">
        <f>IF(ISNUMBER(Regressions!E183),ROUND(Regressions!E183, 1), NA())</f>
        <v>93.1</v>
      </c>
      <c r="F173" s="380">
        <f>IF(ISNUMBER(Regressions!F183),ROUND(Regressions!F183, 1), NA())</f>
        <v>88.2</v>
      </c>
      <c r="G173" s="270">
        <f>IF(ISNUMBER(Regressions!G183),ROUND(Regressions!G183, 1), NA())</f>
        <v>79.5</v>
      </c>
      <c r="H173" s="381">
        <f>IF(ISNUMBER(Regressions!H183),ROUND(Regressions!H183, 1), NA())</f>
        <v>8.6999999999999993</v>
      </c>
      <c r="I173" s="271">
        <f>IF(ISNUMBER(Regressions!I183),ROUND(Regressions!I183, 1), NA())</f>
        <v>11.8</v>
      </c>
      <c r="J173" s="382">
        <f>IF(ISNUMBER(Regressions!K183),ROUND(Regressions!K183, 1), NA())</f>
        <v>87.4</v>
      </c>
      <c r="K173" s="380">
        <f>IF(ISNUMBER(Regressions!L183),ROUND(Regressions!L183, 1), NA())</f>
        <v>84.1</v>
      </c>
      <c r="L173" s="272" t="e">
        <f>IF(ISNUMBER(Regressions!M183),ROUND(Regressions!M183, 1), NA())</f>
        <v>#N/A</v>
      </c>
      <c r="M173" s="381" t="e">
        <f>IF(ISNUMBER(Regressions!N183),ROUND(Regressions!N183, 1), NA())</f>
        <v>#N/A</v>
      </c>
      <c r="N173" s="271">
        <f>IF(ISNUMBER(Regressions!O183),ROUND(Regressions!O183, 1), NA())</f>
        <v>15.9</v>
      </c>
      <c r="O173" s="382" t="e">
        <f>IF(ISNUMBER(Regressions!Q183),ROUND(Regressions!Q183, 1), NA())</f>
        <v>#N/A</v>
      </c>
      <c r="P173" s="380" t="e">
        <f>IF(ISNUMBER(Regressions!R183),ROUND(Regressions!R183, 1), NA())</f>
        <v>#N/A</v>
      </c>
      <c r="Q173" s="273" t="e">
        <f>IF(ISNUMBER(Regressions!S183),ROUND(Regressions!S183, 1), NA())</f>
        <v>#N/A</v>
      </c>
      <c r="R173" s="381" t="e">
        <f>IF(ISNUMBER(Regressions!T183),ROUND(Regressions!T183, 1), NA())</f>
        <v>#N/A</v>
      </c>
      <c r="S173" s="271" t="e">
        <f>IF(ISNUMBER(Regressions!U183),ROUND(Regressions!U183, 1), NA())</f>
        <v>#N/A</v>
      </c>
    </row>
    <row xmlns:x14ac="http://schemas.microsoft.com/office/spreadsheetml/2009/9/ac" r="174" x14ac:dyDescent="0.2">
      <c r="A174" s="377" t="str">
        <f>IF(ISBLANK(Regressions!A184), " ", Regressions!A184)</f>
        <v>Ghana</v>
      </c>
      <c r="B174" s="378">
        <f>IF(ISBLANK(Regressions!B184), " ", Regressions!B184)</f>
        <v>2015</v>
      </c>
      <c r="C174" s="383" t="str">
        <f>IF(ISBLANK(Regressions!C184), " ", Regressions!C184)</f>
        <v>Secondary</v>
      </c>
      <c r="D174" s="379">
        <f>IF(ISBLANK(Regressions!D184), " ", Regressions!D184)</f>
        <v>3635468</v>
      </c>
      <c r="E174" s="269">
        <f>IF(ISNUMBER(Regressions!E184),ROUND(Regressions!E184, 1), NA())</f>
        <v>94.2</v>
      </c>
      <c r="F174" s="380">
        <f>IF(ISNUMBER(Regressions!F184),ROUND(Regressions!F184, 1), NA())</f>
        <v>89</v>
      </c>
      <c r="G174" s="270">
        <f>IF(ISNUMBER(Regressions!G184),ROUND(Regressions!G184, 1), NA())</f>
        <v>79.5</v>
      </c>
      <c r="H174" s="381">
        <f>IF(ISNUMBER(Regressions!H184),ROUND(Regressions!H184, 1), NA())</f>
        <v>9.5</v>
      </c>
      <c r="I174" s="271">
        <f>IF(ISNUMBER(Regressions!I184),ROUND(Regressions!I184, 1), NA())</f>
        <v>11</v>
      </c>
      <c r="J174" s="382">
        <f>IF(ISNUMBER(Regressions!K184),ROUND(Regressions!K184, 1), NA())</f>
        <v>88.4</v>
      </c>
      <c r="K174" s="380">
        <f>IF(ISNUMBER(Regressions!L184),ROUND(Regressions!L184, 1), NA())</f>
        <v>84.1</v>
      </c>
      <c r="L174" s="272">
        <f>IF(ISNUMBER(Regressions!M184),ROUND(Regressions!M184, 1), NA())</f>
        <v>64.8</v>
      </c>
      <c r="M174" s="381">
        <f>IF(ISNUMBER(Regressions!N184),ROUND(Regressions!N184, 1), NA())</f>
        <v>19.3</v>
      </c>
      <c r="N174" s="271">
        <f>IF(ISNUMBER(Regressions!O184),ROUND(Regressions!O184, 1), NA())</f>
        <v>15.9</v>
      </c>
      <c r="O174" s="382">
        <f>IF(ISNUMBER(Regressions!Q184),ROUND(Regressions!Q184, 1), NA())</f>
        <v>65.3</v>
      </c>
      <c r="P174" s="380">
        <f>IF(ISNUMBER(Regressions!R184),ROUND(Regressions!R184, 1), NA())</f>
        <v>60.8</v>
      </c>
      <c r="Q174" s="273">
        <f>IF(ISNUMBER(Regressions!S184),ROUND(Regressions!S184, 1), NA())</f>
        <v>52.3</v>
      </c>
      <c r="R174" s="381">
        <f>IF(ISNUMBER(Regressions!T184),ROUND(Regressions!T184, 1), NA())</f>
        <v>8.5</v>
      </c>
      <c r="S174" s="271">
        <f>IF(ISNUMBER(Regressions!U184),ROUND(Regressions!U184, 1), NA())</f>
        <v>39.200000000000003</v>
      </c>
    </row>
    <row xmlns:x14ac="http://schemas.microsoft.com/office/spreadsheetml/2009/9/ac" r="175" x14ac:dyDescent="0.2">
      <c r="A175" s="377" t="str">
        <f>IF(ISBLANK(Regressions!A185), " ", Regressions!A185)</f>
        <v>Ghana</v>
      </c>
      <c r="B175" s="378">
        <f>IF(ISBLANK(Regressions!B185), " ", Regressions!B185)</f>
        <v>2016</v>
      </c>
      <c r="C175" s="383" t="str">
        <f>IF(ISBLANK(Regressions!C185), " ", Regressions!C185)</f>
        <v>Secondary</v>
      </c>
      <c r="D175" s="379">
        <f>IF(ISBLANK(Regressions!D185), " ", Regressions!D185)</f>
        <v>3740238</v>
      </c>
      <c r="E175" s="269">
        <f>IF(ISNUMBER(Regressions!E185),ROUND(Regressions!E185, 1), NA())</f>
        <v>95.3</v>
      </c>
      <c r="F175" s="380">
        <f>IF(ISNUMBER(Regressions!F185),ROUND(Regressions!F185, 1), NA())</f>
        <v>89.8</v>
      </c>
      <c r="G175" s="270">
        <f>IF(ISNUMBER(Regressions!G185),ROUND(Regressions!G185, 1), NA())</f>
        <v>79.5</v>
      </c>
      <c r="H175" s="381">
        <f>IF(ISNUMBER(Regressions!H185),ROUND(Regressions!H185, 1), NA())</f>
        <v>10.4</v>
      </c>
      <c r="I175" s="271">
        <f>IF(ISNUMBER(Regressions!I185),ROUND(Regressions!I185, 1), NA())</f>
        <v>10.199999999999999</v>
      </c>
      <c r="J175" s="382">
        <f>IF(ISNUMBER(Regressions!K185),ROUND(Regressions!K185, 1), NA())</f>
        <v>89.4</v>
      </c>
      <c r="K175" s="380">
        <f>IF(ISNUMBER(Regressions!L185),ROUND(Regressions!L185, 1), NA())</f>
        <v>84.1</v>
      </c>
      <c r="L175" s="272">
        <f>IF(ISNUMBER(Regressions!M185),ROUND(Regressions!M185, 1), NA())</f>
        <v>64.8</v>
      </c>
      <c r="M175" s="381">
        <f>IF(ISNUMBER(Regressions!N185),ROUND(Regressions!N185, 1), NA())</f>
        <v>19.3</v>
      </c>
      <c r="N175" s="271">
        <f>IF(ISNUMBER(Regressions!O185),ROUND(Regressions!O185, 1), NA())</f>
        <v>15.9</v>
      </c>
      <c r="O175" s="382">
        <f>IF(ISNUMBER(Regressions!Q185),ROUND(Regressions!Q185, 1), NA())</f>
        <v>65.3</v>
      </c>
      <c r="P175" s="380">
        <f>IF(ISNUMBER(Regressions!R185),ROUND(Regressions!R185, 1), NA())</f>
        <v>60.8</v>
      </c>
      <c r="Q175" s="273">
        <f>IF(ISNUMBER(Regressions!S185),ROUND(Regressions!S185, 1), NA())</f>
        <v>52.3</v>
      </c>
      <c r="R175" s="381">
        <f>IF(ISNUMBER(Regressions!T185),ROUND(Regressions!T185, 1), NA())</f>
        <v>8.5</v>
      </c>
      <c r="S175" s="271">
        <f>IF(ISNUMBER(Regressions!U185),ROUND(Regressions!U185, 1), NA())</f>
        <v>39.200000000000003</v>
      </c>
    </row>
    <row xmlns:x14ac="http://schemas.microsoft.com/office/spreadsheetml/2009/9/ac" r="176" x14ac:dyDescent="0.2">
      <c r="A176" s="377" t="str">
        <f>IF(ISBLANK(Regressions!A186), " ", Regressions!A186)</f>
        <v>Ghana</v>
      </c>
      <c r="B176" s="378">
        <f>IF(ISBLANK(Regressions!B186), " ", Regressions!B186)</f>
        <v>2017</v>
      </c>
      <c r="C176" s="383" t="str">
        <f>IF(ISBLANK(Regressions!C186), " ", Regressions!C186)</f>
        <v>Secondary</v>
      </c>
      <c r="D176" s="379">
        <f>IF(ISBLANK(Regressions!D186), " ", Regressions!D186)</f>
        <v>3842483</v>
      </c>
      <c r="E176" s="269">
        <f>IF(ISNUMBER(Regressions!E186),ROUND(Regressions!E186, 1), NA())</f>
        <v>96.4</v>
      </c>
      <c r="F176" s="380">
        <f>IF(ISNUMBER(Regressions!F186),ROUND(Regressions!F186, 1), NA())</f>
        <v>90.7</v>
      </c>
      <c r="G176" s="270">
        <f>IF(ISNUMBER(Regressions!G186),ROUND(Regressions!G186, 1), NA())</f>
        <v>79.5</v>
      </c>
      <c r="H176" s="381">
        <f>IF(ISNUMBER(Regressions!H186),ROUND(Regressions!H186, 1), NA())</f>
        <v>11.2</v>
      </c>
      <c r="I176" s="271">
        <f>IF(ISNUMBER(Regressions!I186),ROUND(Regressions!I186, 1), NA())</f>
        <v>9.3000000000000007</v>
      </c>
      <c r="J176" s="382">
        <f>IF(ISNUMBER(Regressions!K186),ROUND(Regressions!K186, 1), NA())</f>
        <v>90.5</v>
      </c>
      <c r="K176" s="380">
        <f>IF(ISNUMBER(Regressions!L186),ROUND(Regressions!L186, 1), NA())</f>
        <v>84.1</v>
      </c>
      <c r="L176" s="272">
        <f>IF(ISNUMBER(Regressions!M186),ROUND(Regressions!M186, 1), NA())</f>
        <v>64.8</v>
      </c>
      <c r="M176" s="381">
        <f>IF(ISNUMBER(Regressions!N186),ROUND(Regressions!N186, 1), NA())</f>
        <v>19.3</v>
      </c>
      <c r="N176" s="271">
        <f>IF(ISNUMBER(Regressions!O186),ROUND(Regressions!O186, 1), NA())</f>
        <v>15.9</v>
      </c>
      <c r="O176" s="382">
        <f>IF(ISNUMBER(Regressions!Q186),ROUND(Regressions!Q186, 1), NA())</f>
        <v>65.3</v>
      </c>
      <c r="P176" s="380">
        <f>IF(ISNUMBER(Regressions!R186),ROUND(Regressions!R186, 1), NA())</f>
        <v>60.8</v>
      </c>
      <c r="Q176" s="273">
        <f>IF(ISNUMBER(Regressions!S186),ROUND(Regressions!S186, 1), NA())</f>
        <v>52.3</v>
      </c>
      <c r="R176" s="381">
        <f>IF(ISNUMBER(Regressions!T186),ROUND(Regressions!T186, 1), NA())</f>
        <v>8.5</v>
      </c>
      <c r="S176" s="271">
        <f>IF(ISNUMBER(Regressions!U186),ROUND(Regressions!U186, 1), NA())</f>
        <v>39.200000000000003</v>
      </c>
    </row>
    <row xmlns:x14ac="http://schemas.microsoft.com/office/spreadsheetml/2009/9/ac" r="177" x14ac:dyDescent="0.2">
      <c r="A177" s="377" t="str">
        <f>IF(ISBLANK(Regressions!A187), " ", Regressions!A187)</f>
        <v>Ghana</v>
      </c>
      <c r="B177" s="378">
        <f>IF(ISBLANK(Regressions!B187), " ", Regressions!B187)</f>
        <v>2018</v>
      </c>
      <c r="C177" s="383" t="str">
        <f>IF(ISBLANK(Regressions!C187), " ", Regressions!C187)</f>
        <v>Secondary</v>
      </c>
      <c r="D177" s="379">
        <f>IF(ISBLANK(Regressions!D187), " ", Regressions!D187)</f>
        <v>3951283</v>
      </c>
      <c r="E177" s="269">
        <f>IF(ISNUMBER(Regressions!E187),ROUND(Regressions!E187, 1), NA())</f>
        <v>97.6</v>
      </c>
      <c r="F177" s="380">
        <f>IF(ISNUMBER(Regressions!F187),ROUND(Regressions!F187, 1), NA())</f>
        <v>91.5</v>
      </c>
      <c r="G177" s="270">
        <f>IF(ISNUMBER(Regressions!G187),ROUND(Regressions!G187, 1), NA())</f>
        <v>79.5</v>
      </c>
      <c r="H177" s="381">
        <f>IF(ISNUMBER(Regressions!H187),ROUND(Regressions!H187, 1), NA())</f>
        <v>12.1</v>
      </c>
      <c r="I177" s="271">
        <f>IF(ISNUMBER(Regressions!I187),ROUND(Regressions!I187, 1), NA())</f>
        <v>8.5</v>
      </c>
      <c r="J177" s="382">
        <f>IF(ISNUMBER(Regressions!K187),ROUND(Regressions!K187, 1), NA())</f>
        <v>91.5</v>
      </c>
      <c r="K177" s="380">
        <f>IF(ISNUMBER(Regressions!L187),ROUND(Regressions!L187, 1), NA())</f>
        <v>84.1</v>
      </c>
      <c r="L177" s="272">
        <f>IF(ISNUMBER(Regressions!M187),ROUND(Regressions!M187, 1), NA())</f>
        <v>64.8</v>
      </c>
      <c r="M177" s="381">
        <f>IF(ISNUMBER(Regressions!N187),ROUND(Regressions!N187, 1), NA())</f>
        <v>19.3</v>
      </c>
      <c r="N177" s="271">
        <f>IF(ISNUMBER(Regressions!O187),ROUND(Regressions!O187, 1), NA())</f>
        <v>15.9</v>
      </c>
      <c r="O177" s="382">
        <f>IF(ISNUMBER(Regressions!Q187),ROUND(Regressions!Q187, 1), NA())</f>
        <v>65.3</v>
      </c>
      <c r="P177" s="380">
        <f>IF(ISNUMBER(Regressions!R187),ROUND(Regressions!R187, 1), NA())</f>
        <v>60.8</v>
      </c>
      <c r="Q177" s="273">
        <f>IF(ISNUMBER(Regressions!S187),ROUND(Regressions!S187, 1), NA())</f>
        <v>52.3</v>
      </c>
      <c r="R177" s="381">
        <f>IF(ISNUMBER(Regressions!T187),ROUND(Regressions!T187, 1), NA())</f>
        <v>8.5</v>
      </c>
      <c r="S177" s="271">
        <f>IF(ISNUMBER(Regressions!U187),ROUND(Regressions!U187, 1), NA())</f>
        <v>39.200000000000003</v>
      </c>
    </row>
    <row xmlns:x14ac="http://schemas.microsoft.com/office/spreadsheetml/2009/9/ac" r="178" x14ac:dyDescent="0.2">
      <c r="A178" s="377" t="str">
        <f>IF(ISBLANK(Regressions!A188), " ", Regressions!A188)</f>
        <v>Ghana</v>
      </c>
      <c r="B178" s="378">
        <f>IF(ISBLANK(Regressions!B188), " ", Regressions!B188)</f>
        <v>2019</v>
      </c>
      <c r="C178" s="383" t="str">
        <f>IF(ISBLANK(Regressions!C188), " ", Regressions!C188)</f>
        <v>Secondary</v>
      </c>
      <c r="D178" s="379">
        <f>IF(ISBLANK(Regressions!D188), " ", Regressions!D188)</f>
        <v>4038019</v>
      </c>
      <c r="E178" s="269">
        <f>IF(ISNUMBER(Regressions!E188),ROUND(Regressions!E188, 1), NA())</f>
        <v>98.7</v>
      </c>
      <c r="F178" s="380">
        <f>IF(ISNUMBER(Regressions!F188),ROUND(Regressions!F188, 1), NA())</f>
        <v>92.4</v>
      </c>
      <c r="G178" s="270">
        <f>IF(ISNUMBER(Regressions!G188),ROUND(Regressions!G188, 1), NA())</f>
        <v>79.5</v>
      </c>
      <c r="H178" s="381">
        <f>IF(ISNUMBER(Regressions!H188),ROUND(Regressions!H188, 1), NA())</f>
        <v>12.9</v>
      </c>
      <c r="I178" s="271">
        <f>IF(ISNUMBER(Regressions!I188),ROUND(Regressions!I188, 1), NA())</f>
        <v>7.6</v>
      </c>
      <c r="J178" s="382">
        <f>IF(ISNUMBER(Regressions!K188),ROUND(Regressions!K188, 1), NA())</f>
        <v>92.5</v>
      </c>
      <c r="K178" s="380">
        <f>IF(ISNUMBER(Regressions!L188),ROUND(Regressions!L188, 1), NA())</f>
        <v>84.1</v>
      </c>
      <c r="L178" s="272">
        <f>IF(ISNUMBER(Regressions!M188),ROUND(Regressions!M188, 1), NA())</f>
        <v>64.8</v>
      </c>
      <c r="M178" s="381">
        <f>IF(ISNUMBER(Regressions!N188),ROUND(Regressions!N188, 1), NA())</f>
        <v>19.3</v>
      </c>
      <c r="N178" s="271">
        <f>IF(ISNUMBER(Regressions!O188),ROUND(Regressions!O188, 1), NA())</f>
        <v>15.9</v>
      </c>
      <c r="O178" s="382">
        <f>IF(ISNUMBER(Regressions!Q188),ROUND(Regressions!Q188, 1), NA())</f>
        <v>65.3</v>
      </c>
      <c r="P178" s="380">
        <f>IF(ISNUMBER(Regressions!R188),ROUND(Regressions!R188, 1), NA())</f>
        <v>60.8</v>
      </c>
      <c r="Q178" s="273">
        <f>IF(ISNUMBER(Regressions!S188),ROUND(Regressions!S188, 1), NA())</f>
        <v>52.3</v>
      </c>
      <c r="R178" s="381">
        <f>IF(ISNUMBER(Regressions!T188),ROUND(Regressions!T188, 1), NA())</f>
        <v>8.5</v>
      </c>
      <c r="S178" s="271">
        <f>IF(ISNUMBER(Regressions!U188),ROUND(Regressions!U188, 1), NA())</f>
        <v>39.200000000000003</v>
      </c>
    </row>
    <row xmlns:x14ac="http://schemas.microsoft.com/office/spreadsheetml/2009/9/ac" r="179" x14ac:dyDescent="0.2">
      <c r="A179" s="377" t="str">
        <f>IF(ISBLANK(Regressions!A189), " ", Regressions!A189)</f>
        <v>Ghana</v>
      </c>
      <c r="B179" s="378">
        <f>IF(ISBLANK(Regressions!B189), " ", Regressions!B189)</f>
        <v>2020</v>
      </c>
      <c r="C179" s="383" t="str">
        <f>IF(ISBLANK(Regressions!C189), " ", Regressions!C189)</f>
        <v>Secondary</v>
      </c>
      <c r="D179" s="379">
        <f>IF(ISBLANK(Regressions!D189), " ", Regressions!D189)</f>
        <v>4119117</v>
      </c>
      <c r="E179" s="269">
        <f>IF(ISNUMBER(Regressions!E189),ROUND(Regressions!E189, 1), NA())</f>
        <v>99.8</v>
      </c>
      <c r="F179" s="380">
        <f>IF(ISNUMBER(Regressions!F189),ROUND(Regressions!F189, 1), NA())</f>
        <v>93.2</v>
      </c>
      <c r="G179" s="270">
        <f>IF(ISNUMBER(Regressions!G189),ROUND(Regressions!G189, 1), NA())</f>
        <v>79.5</v>
      </c>
      <c r="H179" s="381">
        <f>IF(ISNUMBER(Regressions!H189),ROUND(Regressions!H189, 1), NA())</f>
        <v>13.8</v>
      </c>
      <c r="I179" s="271">
        <f>IF(ISNUMBER(Regressions!I189),ROUND(Regressions!I189, 1), NA())</f>
        <v>6.8</v>
      </c>
      <c r="J179" s="382">
        <f>IF(ISNUMBER(Regressions!K189),ROUND(Regressions!K189, 1), NA())</f>
        <v>93.6</v>
      </c>
      <c r="K179" s="380">
        <f>IF(ISNUMBER(Regressions!L189),ROUND(Regressions!L189, 1), NA())</f>
        <v>84.1</v>
      </c>
      <c r="L179" s="272">
        <f>IF(ISNUMBER(Regressions!M189),ROUND(Regressions!M189, 1), NA())</f>
        <v>64.8</v>
      </c>
      <c r="M179" s="381">
        <f>IF(ISNUMBER(Regressions!N189),ROUND(Regressions!N189, 1), NA())</f>
        <v>19.3</v>
      </c>
      <c r="N179" s="271">
        <f>IF(ISNUMBER(Regressions!O189),ROUND(Regressions!O189, 1), NA())</f>
        <v>15.9</v>
      </c>
      <c r="O179" s="382">
        <f>IF(ISNUMBER(Regressions!Q189),ROUND(Regressions!Q189, 1), NA())</f>
        <v>65.3</v>
      </c>
      <c r="P179" s="380">
        <f>IF(ISNUMBER(Regressions!R189),ROUND(Regressions!R189, 1), NA())</f>
        <v>60.8</v>
      </c>
      <c r="Q179" s="273">
        <f>IF(ISNUMBER(Regressions!S189),ROUND(Regressions!S189, 1), NA())</f>
        <v>52.3</v>
      </c>
      <c r="R179" s="381">
        <f>IF(ISNUMBER(Regressions!T189),ROUND(Regressions!T189, 1), NA())</f>
        <v>8.5</v>
      </c>
      <c r="S179" s="271">
        <f>IF(ISNUMBER(Regressions!U189),ROUND(Regressions!U189, 1), NA())</f>
        <v>39.200000000000003</v>
      </c>
    </row>
    <row xmlns:x14ac="http://schemas.microsoft.com/office/spreadsheetml/2009/9/ac" r="180" x14ac:dyDescent="0.2">
      <c r="A180" s="432" t="str">
        <f>IF(ISBLANK(Regressions!A190), " ", Regressions!A190)</f>
        <v>Ghana</v>
      </c>
      <c r="B180" s="433">
        <f>IF(ISBLANK(Regressions!B190), " ", Regressions!B190)</f>
        <v>2021</v>
      </c>
      <c r="C180" s="434" t="str">
        <f>IF(ISBLANK(Regressions!C190), " ", Regressions!C190)</f>
        <v>Secondary</v>
      </c>
      <c r="D180" s="435">
        <f>IF(ISBLANK(Regressions!D190), " ", Regressions!D190)</f>
        <v>4200421</v>
      </c>
      <c r="E180" s="438">
        <f>IF(ISNUMBER(Regressions!E190),ROUND(Regressions!E190, 1), NA())</f>
        <v>100</v>
      </c>
      <c r="F180" s="436">
        <f>IF(ISNUMBER(Regressions!F190),ROUND(Regressions!F190, 1), NA())</f>
        <v>94.1</v>
      </c>
      <c r="G180" s="439">
        <f>IF(ISNUMBER(Regressions!G190),ROUND(Regressions!G190, 1), NA())</f>
        <v>79.5</v>
      </c>
      <c r="H180" s="437">
        <f>IF(ISNUMBER(Regressions!H190),ROUND(Regressions!H190, 1), NA())</f>
        <v>14.6</v>
      </c>
      <c r="I180" s="440">
        <f>IF(ISNUMBER(Regressions!I190),ROUND(Regressions!I190, 1), NA())</f>
        <v>5.9</v>
      </c>
      <c r="J180" s="438">
        <f>IF(ISNUMBER(Regressions!K190),ROUND(Regressions!K190, 1), NA())</f>
        <v>94.6</v>
      </c>
      <c r="K180" s="436">
        <f>IF(ISNUMBER(Regressions!L190),ROUND(Regressions!L190, 1), NA())</f>
        <v>84.1</v>
      </c>
      <c r="L180" s="441">
        <f>IF(ISNUMBER(Regressions!M190),ROUND(Regressions!M190, 1), NA())</f>
        <v>64.8</v>
      </c>
      <c r="M180" s="437">
        <f>IF(ISNUMBER(Regressions!N190),ROUND(Regressions!N190, 1), NA())</f>
        <v>19.3</v>
      </c>
      <c r="N180" s="440">
        <f>IF(ISNUMBER(Regressions!O190),ROUND(Regressions!O190, 1), NA())</f>
        <v>15.9</v>
      </c>
      <c r="O180" s="438">
        <f>IF(ISNUMBER(Regressions!Q190),ROUND(Regressions!Q190, 1), NA())</f>
        <v>65.3</v>
      </c>
      <c r="P180" s="436">
        <f>IF(ISNUMBER(Regressions!R190),ROUND(Regressions!R190, 1), NA())</f>
        <v>60.8</v>
      </c>
      <c r="Q180" s="442">
        <f>IF(ISNUMBER(Regressions!S190),ROUND(Regressions!S190, 1), NA())</f>
        <v>52.3</v>
      </c>
      <c r="R180" s="437">
        <f>IF(ISNUMBER(Regressions!T190),ROUND(Regressions!T190, 1), NA())</f>
        <v>8.5</v>
      </c>
      <c r="S180" s="440">
        <f>IF(ISNUMBER(Regressions!U190),ROUND(Regressions!U190, 1), NA())</f>
        <v>39.200000000000003</v>
      </c>
      <c r="T180" s="431"/>
      <c r="U180" s="431"/>
      <c r="V180" s="431"/>
      <c r="W180" s="431"/>
      <c r="X180" s="431"/>
      <c r="Y180" s="431"/>
      <c r="Z180" s="431"/>
      <c r="AA180" s="431"/>
      <c r="AB180" s="431"/>
      <c r="AC180" s="431"/>
    </row>
    <row xmlns:x14ac="http://schemas.microsoft.com/office/spreadsheetml/2009/9/ac" r="181" x14ac:dyDescent="0.2">
      <c r="A181" s="377" t="str">
        <f>IF(ISBLANK(Regressions!A191), " ", Regressions!A191)</f>
        <v>Ghana</v>
      </c>
      <c r="B181" s="378">
        <f>IF(ISBLANK(Regressions!B191), " ", Regressions!B191)</f>
        <v>2022</v>
      </c>
      <c r="C181" s="383" t="str">
        <f>IF(ISBLANK(Regressions!C191), " ", Regressions!C191)</f>
        <v>Secondary</v>
      </c>
      <c r="D181" s="379">
        <f>IF(ISBLANK(Regressions!D191), " ", Regressions!D191)</f>
        <v>4284285</v>
      </c>
      <c r="E181" s="269">
        <f>IF(ISNUMBER(Regressions!E191),ROUND(Regressions!E191, 1), NA())</f>
        <v>100</v>
      </c>
      <c r="F181" s="380">
        <f>IF(ISNUMBER(Regressions!F191),ROUND(Regressions!F191, 1), NA())</f>
        <v>94.9</v>
      </c>
      <c r="G181" s="270">
        <f>IF(ISNUMBER(Regressions!G191),ROUND(Regressions!G191, 1), NA())</f>
        <v>79.5</v>
      </c>
      <c r="H181" s="381">
        <f>IF(ISNUMBER(Regressions!H191),ROUND(Regressions!H191, 1), NA())</f>
        <v>15.4</v>
      </c>
      <c r="I181" s="271">
        <f>IF(ISNUMBER(Regressions!I191),ROUND(Regressions!I191, 1), NA())</f>
        <v>5.0999999999999996</v>
      </c>
      <c r="J181" s="382">
        <f>IF(ISNUMBER(Regressions!K191),ROUND(Regressions!K191, 1), NA())</f>
        <v>95.6</v>
      </c>
      <c r="K181" s="380">
        <f>IF(ISNUMBER(Regressions!L191),ROUND(Regressions!L191, 1), NA())</f>
        <v>84.1</v>
      </c>
      <c r="L181" s="272">
        <f>IF(ISNUMBER(Regressions!M191),ROUND(Regressions!M191, 1), NA())</f>
        <v>64.8</v>
      </c>
      <c r="M181" s="381">
        <f>IF(ISNUMBER(Regressions!N191),ROUND(Regressions!N191, 1), NA())</f>
        <v>19.3</v>
      </c>
      <c r="N181" s="271">
        <f>IF(ISNUMBER(Regressions!O191),ROUND(Regressions!O191, 1), NA())</f>
        <v>15.9</v>
      </c>
      <c r="O181" s="382">
        <f>IF(ISNUMBER(Regressions!Q191),ROUND(Regressions!Q191, 1), NA())</f>
        <v>65.3</v>
      </c>
      <c r="P181" s="380">
        <f>IF(ISNUMBER(Regressions!R191),ROUND(Regressions!R191, 1), NA())</f>
        <v>60.8</v>
      </c>
      <c r="Q181" s="273">
        <f>IF(ISNUMBER(Regressions!S191),ROUND(Regressions!S191, 1), NA())</f>
        <v>52.3</v>
      </c>
      <c r="R181" s="381">
        <f>IF(ISNUMBER(Regressions!T191),ROUND(Regressions!T191, 1), NA())</f>
        <v>8.5</v>
      </c>
      <c r="S181" s="271">
        <f>IF(ISNUMBER(Regressions!U191),ROUND(Regressions!U191, 1), NA())</f>
        <v>39.200000000000003</v>
      </c>
    </row>
    <row xmlns:x14ac="http://schemas.microsoft.com/office/spreadsheetml/2009/9/ac" r="182" x14ac:dyDescent="0.2">
      <c r="A182" s="384" t="str">
        <f>IF(ISBLANK(Regressions!A192), " ", Regressions!A192)</f>
        <v>Ghana</v>
      </c>
      <c r="B182" s="385">
        <f>IF(ISBLANK(Regressions!B192), " ", Regressions!B192)</f>
        <v>2023</v>
      </c>
      <c r="C182" s="386" t="str">
        <f>IF(ISBLANK(Regressions!C192), " ", Regressions!C192)</f>
        <v>Secondary</v>
      </c>
      <c r="D182" s="387">
        <f>IF(ISBLANK(Regressions!D192), " ", Regressions!D192)</f>
        <v>4099047</v>
      </c>
      <c r="E182" s="388">
        <f>IF(ISNUMBER(Regressions!E192),ROUND(Regressions!E192, 1), NA())</f>
        <v>100</v>
      </c>
      <c r="F182" s="389">
        <f>IF(ISNUMBER(Regressions!F192),ROUND(Regressions!F192, 1), NA())</f>
        <v>95.8</v>
      </c>
      <c r="G182" s="390">
        <f>IF(ISNUMBER(Regressions!G192),ROUND(Regressions!G192, 1), NA())</f>
        <v>79.5</v>
      </c>
      <c r="H182" s="391">
        <f>IF(ISNUMBER(Regressions!H192),ROUND(Regressions!H192, 1), NA())</f>
        <v>16.3</v>
      </c>
      <c r="I182" s="392">
        <f>IF(ISNUMBER(Regressions!I192),ROUND(Regressions!I192, 1), NA())</f>
        <v>4.2</v>
      </c>
      <c r="J182" s="393">
        <f>IF(ISNUMBER(Regressions!K192),ROUND(Regressions!K192, 1), NA())</f>
        <v>96.6</v>
      </c>
      <c r="K182" s="389">
        <f>IF(ISNUMBER(Regressions!L192),ROUND(Regressions!L192, 1), NA())</f>
        <v>84.1</v>
      </c>
      <c r="L182" s="394">
        <f>IF(ISNUMBER(Regressions!M192),ROUND(Regressions!M192, 1), NA())</f>
        <v>64.8</v>
      </c>
      <c r="M182" s="391">
        <f>IF(ISNUMBER(Regressions!N192),ROUND(Regressions!N192, 1), NA())</f>
        <v>19.3</v>
      </c>
      <c r="N182" s="392">
        <f>IF(ISNUMBER(Regressions!O192),ROUND(Regressions!O192, 1), NA())</f>
        <v>15.9</v>
      </c>
      <c r="O182" s="393">
        <f>IF(ISNUMBER(Regressions!Q192),ROUND(Regressions!Q192, 1), NA())</f>
        <v>65.3</v>
      </c>
      <c r="P182" s="389">
        <f>IF(ISNUMBER(Regressions!R192),ROUND(Regressions!R192, 1), NA())</f>
        <v>60.8</v>
      </c>
      <c r="Q182" s="395">
        <f>IF(ISNUMBER(Regressions!S192),ROUND(Regressions!S192, 1), NA())</f>
        <v>52.3</v>
      </c>
      <c r="R182" s="391">
        <f>IF(ISNUMBER(Regressions!T192),ROUND(Regressions!T192, 1), NA())</f>
        <v>8.5</v>
      </c>
      <c r="S182" s="392">
        <f>IF(ISNUMBER(Regressions!U192),ROUND(Regressions!U192, 1), NA())</f>
        <v>39.200000000000003</v>
      </c>
    </row>
    <row xmlns:x14ac="http://schemas.microsoft.com/office/spreadsheetml/2009/9/ac" r="183" hidden="true" x14ac:dyDescent="0.2">
      <c r="A183" s="377" t="str">
        <f>IF(ISBLANK(Regressions!A193), " ", Regressions!A193)</f>
        <v>Ghana</v>
      </c>
      <c r="B183" s="378">
        <f>IF(ISBLANK(Regressions!B193), " ", Regressions!B193)</f>
        <v>2024</v>
      </c>
      <c r="C183" s="383" t="str">
        <f>IF(ISBLANK(Regressions!C193), " ", Regressions!C193)</f>
        <v>Secondary</v>
      </c>
      <c r="D183" s="379" t="str">
        <f>IF(ISBLANK(Regressions!D193), " ", Regressions!D193)</f>
        <v> </v>
      </c>
      <c r="E183" s="269" t="e">
        <f>IF(ISNUMBER(Regressions!E193),ROUND(Regressions!E193, 1), NA())</f>
        <v>#N/A</v>
      </c>
      <c r="F183" s="380" t="e">
        <f>IF(ISNUMBER(Regressions!F193),ROUND(Regressions!F193, 1), NA())</f>
        <v>#N/A</v>
      </c>
      <c r="G183" s="270" t="e">
        <f>IF(ISNUMBER(Regressions!G193),ROUND(Regressions!G193, 1), NA())</f>
        <v>#N/A</v>
      </c>
      <c r="H183" s="381" t="e">
        <f>IF(ISNUMBER(Regressions!H193),ROUND(Regressions!H193, 1), NA())</f>
        <v>#N/A</v>
      </c>
      <c r="I183" s="271" t="e">
        <f>IF(ISNUMBER(Regressions!I193),ROUND(Regressions!I193, 1), NA())</f>
        <v>#N/A</v>
      </c>
      <c r="J183" s="382" t="e">
        <f>IF(ISNUMBER(Regressions!K193),ROUND(Regressions!K193, 1), NA())</f>
        <v>#N/A</v>
      </c>
      <c r="K183" s="380" t="e">
        <f>IF(ISNUMBER(Regressions!L193),ROUND(Regressions!L193, 1), NA())</f>
        <v>#N/A</v>
      </c>
      <c r="L183" s="272" t="e">
        <f>IF(ISNUMBER(Regressions!M193),ROUND(Regressions!M193, 1), NA())</f>
        <v>#N/A</v>
      </c>
      <c r="M183" s="381" t="e">
        <f>IF(ISNUMBER(Regressions!N193),ROUND(Regressions!N193, 1), NA())</f>
        <v>#N/A</v>
      </c>
      <c r="N183" s="271" t="e">
        <f>IF(ISNUMBER(Regressions!O193),ROUND(Regressions!O193, 1), NA())</f>
        <v>#N/A</v>
      </c>
      <c r="O183" s="382" t="e">
        <f>IF(ISNUMBER(Regressions!Q193),ROUND(Regressions!Q193, 1), NA())</f>
        <v>#N/A</v>
      </c>
      <c r="P183" s="380" t="e">
        <f>IF(ISNUMBER(Regressions!R193),ROUND(Regressions!R193, 1), NA())</f>
        <v>#N/A</v>
      </c>
      <c r="Q183" s="273" t="e">
        <f>IF(ISNUMBER(Regressions!S193),ROUND(Regressions!S193, 1), NA())</f>
        <v>#N/A</v>
      </c>
      <c r="R183" s="381" t="e">
        <f>IF(ISNUMBER(Regressions!T193),ROUND(Regressions!T193, 1), NA())</f>
        <v>#N/A</v>
      </c>
      <c r="S183" s="271" t="e">
        <f>IF(ISNUMBER(Regressions!U193),ROUND(Regressions!U193, 1), NA())</f>
        <v>#N/A</v>
      </c>
    </row>
    <row xmlns:x14ac="http://schemas.microsoft.com/office/spreadsheetml/2009/9/ac" r="184" hidden="true" x14ac:dyDescent="0.2">
      <c r="A184" s="377" t="str">
        <f>IF(ISBLANK(Regressions!A194), " ", Regressions!A194)</f>
        <v>Ghana</v>
      </c>
      <c r="B184" s="378">
        <f>IF(ISBLANK(Regressions!B194), " ", Regressions!B194)</f>
        <v>2025</v>
      </c>
      <c r="C184" s="383" t="str">
        <f>IF(ISBLANK(Regressions!C194), " ", Regressions!C194)</f>
        <v>Secondary</v>
      </c>
      <c r="D184" s="379" t="str">
        <f>IF(ISBLANK(Regressions!D194), " ", Regressions!D194)</f>
        <v> </v>
      </c>
      <c r="E184" s="269" t="e">
        <f>IF(ISNUMBER(Regressions!E194),ROUND(Regressions!E194, 1), NA())</f>
        <v>#N/A</v>
      </c>
      <c r="F184" s="380" t="e">
        <f>IF(ISNUMBER(Regressions!F194),ROUND(Regressions!F194, 1), NA())</f>
        <v>#N/A</v>
      </c>
      <c r="G184" s="270" t="e">
        <f>IF(ISNUMBER(Regressions!G194),ROUND(Regressions!G194, 1), NA())</f>
        <v>#N/A</v>
      </c>
      <c r="H184" s="381" t="e">
        <f>IF(ISNUMBER(Regressions!H194),ROUND(Regressions!H194, 1), NA())</f>
        <v>#N/A</v>
      </c>
      <c r="I184" s="271" t="e">
        <f>IF(ISNUMBER(Regressions!I194),ROUND(Regressions!I194, 1), NA())</f>
        <v>#N/A</v>
      </c>
      <c r="J184" s="382" t="e">
        <f>IF(ISNUMBER(Regressions!K194),ROUND(Regressions!K194, 1), NA())</f>
        <v>#N/A</v>
      </c>
      <c r="K184" s="380" t="e">
        <f>IF(ISNUMBER(Regressions!L194),ROUND(Regressions!L194, 1), NA())</f>
        <v>#N/A</v>
      </c>
      <c r="L184" s="272" t="e">
        <f>IF(ISNUMBER(Regressions!M194),ROUND(Regressions!M194, 1), NA())</f>
        <v>#N/A</v>
      </c>
      <c r="M184" s="381" t="e">
        <f>IF(ISNUMBER(Regressions!N194),ROUND(Regressions!N194, 1), NA())</f>
        <v>#N/A</v>
      </c>
      <c r="N184" s="271" t="e">
        <f>IF(ISNUMBER(Regressions!O194),ROUND(Regressions!O194, 1), NA())</f>
        <v>#N/A</v>
      </c>
      <c r="O184" s="382" t="e">
        <f>IF(ISNUMBER(Regressions!Q194),ROUND(Regressions!Q194, 1), NA())</f>
        <v>#N/A</v>
      </c>
      <c r="P184" s="380" t="e">
        <f>IF(ISNUMBER(Regressions!R194),ROUND(Regressions!R194, 1), NA())</f>
        <v>#N/A</v>
      </c>
      <c r="Q184" s="273" t="e">
        <f>IF(ISNUMBER(Regressions!S194),ROUND(Regressions!S194, 1), NA())</f>
        <v>#N/A</v>
      </c>
      <c r="R184" s="381" t="e">
        <f>IF(ISNUMBER(Regressions!T194),ROUND(Regressions!T194, 1), NA())</f>
        <v>#N/A</v>
      </c>
      <c r="S184" s="271" t="e">
        <f>IF(ISNUMBER(Regressions!U194),ROUND(Regressions!U194, 1), NA())</f>
        <v>#N/A</v>
      </c>
    </row>
    <row xmlns:x14ac="http://schemas.microsoft.com/office/spreadsheetml/2009/9/ac" r="185" hidden="true" x14ac:dyDescent="0.2">
      <c r="A185" s="377" t="str">
        <f>IF(ISBLANK(Regressions!A195), " ", Regressions!A195)</f>
        <v>Ghana</v>
      </c>
      <c r="B185" s="378">
        <f>IF(ISBLANK(Regressions!B195), " ", Regressions!B195)</f>
        <v>2026</v>
      </c>
      <c r="C185" s="383" t="str">
        <f>IF(ISBLANK(Regressions!C195), " ", Regressions!C195)</f>
        <v>Secondary</v>
      </c>
      <c r="D185" s="379" t="str">
        <f>IF(ISBLANK(Regressions!D195), " ", Regressions!D195)</f>
        <v> </v>
      </c>
      <c r="E185" s="269" t="e">
        <f>IF(ISNUMBER(Regressions!E195),ROUND(Regressions!E195, 1), NA())</f>
        <v>#N/A</v>
      </c>
      <c r="F185" s="380" t="e">
        <f>IF(ISNUMBER(Regressions!F195),ROUND(Regressions!F195, 1), NA())</f>
        <v>#N/A</v>
      </c>
      <c r="G185" s="270" t="e">
        <f>IF(ISNUMBER(Regressions!G195),ROUND(Regressions!G195, 1), NA())</f>
        <v>#N/A</v>
      </c>
      <c r="H185" s="381" t="e">
        <f>IF(ISNUMBER(Regressions!H195),ROUND(Regressions!H195, 1), NA())</f>
        <v>#N/A</v>
      </c>
      <c r="I185" s="271" t="e">
        <f>IF(ISNUMBER(Regressions!I195),ROUND(Regressions!I195, 1), NA())</f>
        <v>#N/A</v>
      </c>
      <c r="J185" s="382" t="e">
        <f>IF(ISNUMBER(Regressions!K195),ROUND(Regressions!K195, 1), NA())</f>
        <v>#N/A</v>
      </c>
      <c r="K185" s="380" t="e">
        <f>IF(ISNUMBER(Regressions!L195),ROUND(Regressions!L195, 1), NA())</f>
        <v>#N/A</v>
      </c>
      <c r="L185" s="272" t="e">
        <f>IF(ISNUMBER(Regressions!M195),ROUND(Regressions!M195, 1), NA())</f>
        <v>#N/A</v>
      </c>
      <c r="M185" s="381" t="e">
        <f>IF(ISNUMBER(Regressions!N195),ROUND(Regressions!N195, 1), NA())</f>
        <v>#N/A</v>
      </c>
      <c r="N185" s="271" t="e">
        <f>IF(ISNUMBER(Regressions!O195),ROUND(Regressions!O195, 1), NA())</f>
        <v>#N/A</v>
      </c>
      <c r="O185" s="382" t="e">
        <f>IF(ISNUMBER(Regressions!Q195),ROUND(Regressions!Q195, 1), NA())</f>
        <v>#N/A</v>
      </c>
      <c r="P185" s="380" t="e">
        <f>IF(ISNUMBER(Regressions!R195),ROUND(Regressions!R195, 1), NA())</f>
        <v>#N/A</v>
      </c>
      <c r="Q185" s="273" t="e">
        <f>IF(ISNUMBER(Regressions!S195),ROUND(Regressions!S195, 1), NA())</f>
        <v>#N/A</v>
      </c>
      <c r="R185" s="381" t="e">
        <f>IF(ISNUMBER(Regressions!T195),ROUND(Regressions!T195, 1), NA())</f>
        <v>#N/A</v>
      </c>
      <c r="S185" s="271" t="e">
        <f>IF(ISNUMBER(Regressions!U195),ROUND(Regressions!U195, 1), NA())</f>
        <v>#N/A</v>
      </c>
    </row>
    <row xmlns:x14ac="http://schemas.microsoft.com/office/spreadsheetml/2009/9/ac" r="186" hidden="true" x14ac:dyDescent="0.2">
      <c r="A186" s="377" t="str">
        <f>IF(ISBLANK(Regressions!A196), " ", Regressions!A196)</f>
        <v>Ghana</v>
      </c>
      <c r="B186" s="378">
        <f>IF(ISBLANK(Regressions!B196), " ", Regressions!B196)</f>
        <v>2027</v>
      </c>
      <c r="C186" s="383" t="str">
        <f>IF(ISBLANK(Regressions!C196), " ", Regressions!C196)</f>
        <v>Secondary</v>
      </c>
      <c r="D186" s="379" t="str">
        <f>IF(ISBLANK(Regressions!D196), " ", Regressions!D196)</f>
        <v> </v>
      </c>
      <c r="E186" s="269" t="e">
        <f>IF(ISNUMBER(Regressions!E196),ROUND(Regressions!E196, 1), NA())</f>
        <v>#N/A</v>
      </c>
      <c r="F186" s="380" t="e">
        <f>IF(ISNUMBER(Regressions!F196),ROUND(Regressions!F196, 1), NA())</f>
        <v>#N/A</v>
      </c>
      <c r="G186" s="270" t="e">
        <f>IF(ISNUMBER(Regressions!G196),ROUND(Regressions!G196, 1), NA())</f>
        <v>#N/A</v>
      </c>
      <c r="H186" s="381" t="e">
        <f>IF(ISNUMBER(Regressions!H196),ROUND(Regressions!H196, 1), NA())</f>
        <v>#N/A</v>
      </c>
      <c r="I186" s="271" t="e">
        <f>IF(ISNUMBER(Regressions!I196),ROUND(Regressions!I196, 1), NA())</f>
        <v>#N/A</v>
      </c>
      <c r="J186" s="382" t="e">
        <f>IF(ISNUMBER(Regressions!K196),ROUND(Regressions!K196, 1), NA())</f>
        <v>#N/A</v>
      </c>
      <c r="K186" s="380" t="e">
        <f>IF(ISNUMBER(Regressions!L196),ROUND(Regressions!L196, 1), NA())</f>
        <v>#N/A</v>
      </c>
      <c r="L186" s="272" t="e">
        <f>IF(ISNUMBER(Regressions!M196),ROUND(Regressions!M196, 1), NA())</f>
        <v>#N/A</v>
      </c>
      <c r="M186" s="381" t="e">
        <f>IF(ISNUMBER(Regressions!N196),ROUND(Regressions!N196, 1), NA())</f>
        <v>#N/A</v>
      </c>
      <c r="N186" s="271" t="e">
        <f>IF(ISNUMBER(Regressions!O196),ROUND(Regressions!O196, 1), NA())</f>
        <v>#N/A</v>
      </c>
      <c r="O186" s="382" t="e">
        <f>IF(ISNUMBER(Regressions!Q196),ROUND(Regressions!Q196, 1), NA())</f>
        <v>#N/A</v>
      </c>
      <c r="P186" s="380" t="e">
        <f>IF(ISNUMBER(Regressions!R196),ROUND(Regressions!R196, 1), NA())</f>
        <v>#N/A</v>
      </c>
      <c r="Q186" s="273" t="e">
        <f>IF(ISNUMBER(Regressions!S196),ROUND(Regressions!S196, 1), NA())</f>
        <v>#N/A</v>
      </c>
      <c r="R186" s="381" t="e">
        <f>IF(ISNUMBER(Regressions!T196),ROUND(Regressions!T196, 1), NA())</f>
        <v>#N/A</v>
      </c>
      <c r="S186" s="271" t="e">
        <f>IF(ISNUMBER(Regressions!U196),ROUND(Regressions!U196, 1), NA())</f>
        <v>#N/A</v>
      </c>
    </row>
    <row xmlns:x14ac="http://schemas.microsoft.com/office/spreadsheetml/2009/9/ac" r="187" hidden="true" x14ac:dyDescent="0.2">
      <c r="A187" s="377" t="str">
        <f>IF(ISBLANK(Regressions!A197), " ", Regressions!A197)</f>
        <v>Ghana</v>
      </c>
      <c r="B187" s="378">
        <f>IF(ISBLANK(Regressions!B197), " ", Regressions!B197)</f>
        <v>2028</v>
      </c>
      <c r="C187" s="383" t="str">
        <f>IF(ISBLANK(Regressions!C197), " ", Regressions!C197)</f>
        <v>Secondary</v>
      </c>
      <c r="D187" s="379" t="str">
        <f>IF(ISBLANK(Regressions!D197), " ", Regressions!D197)</f>
        <v> </v>
      </c>
      <c r="E187" s="269" t="e">
        <f>IF(ISNUMBER(Regressions!E197),ROUND(Regressions!E197, 1), NA())</f>
        <v>#N/A</v>
      </c>
      <c r="F187" s="380" t="e">
        <f>IF(ISNUMBER(Regressions!F197),ROUND(Regressions!F197, 1), NA())</f>
        <v>#N/A</v>
      </c>
      <c r="G187" s="270" t="e">
        <f>IF(ISNUMBER(Regressions!G197),ROUND(Regressions!G197, 1), NA())</f>
        <v>#N/A</v>
      </c>
      <c r="H187" s="381" t="e">
        <f>IF(ISNUMBER(Regressions!H197),ROUND(Regressions!H197, 1), NA())</f>
        <v>#N/A</v>
      </c>
      <c r="I187" s="271" t="e">
        <f>IF(ISNUMBER(Regressions!I197),ROUND(Regressions!I197, 1), NA())</f>
        <v>#N/A</v>
      </c>
      <c r="J187" s="382" t="e">
        <f>IF(ISNUMBER(Regressions!K197),ROUND(Regressions!K197, 1), NA())</f>
        <v>#N/A</v>
      </c>
      <c r="K187" s="380" t="e">
        <f>IF(ISNUMBER(Regressions!L197),ROUND(Regressions!L197, 1), NA())</f>
        <v>#N/A</v>
      </c>
      <c r="L187" s="272" t="e">
        <f>IF(ISNUMBER(Regressions!M197),ROUND(Regressions!M197, 1), NA())</f>
        <v>#N/A</v>
      </c>
      <c r="M187" s="381" t="e">
        <f>IF(ISNUMBER(Regressions!N197),ROUND(Regressions!N197, 1), NA())</f>
        <v>#N/A</v>
      </c>
      <c r="N187" s="271" t="e">
        <f>IF(ISNUMBER(Regressions!O197),ROUND(Regressions!O197, 1), NA())</f>
        <v>#N/A</v>
      </c>
      <c r="O187" s="382" t="e">
        <f>IF(ISNUMBER(Regressions!Q197),ROUND(Regressions!Q197, 1), NA())</f>
        <v>#N/A</v>
      </c>
      <c r="P187" s="380" t="e">
        <f>IF(ISNUMBER(Regressions!R197),ROUND(Regressions!R197, 1), NA())</f>
        <v>#N/A</v>
      </c>
      <c r="Q187" s="273" t="e">
        <f>IF(ISNUMBER(Regressions!S197),ROUND(Regressions!S197, 1), NA())</f>
        <v>#N/A</v>
      </c>
      <c r="R187" s="381" t="e">
        <f>IF(ISNUMBER(Regressions!T197),ROUND(Regressions!T197, 1), NA())</f>
        <v>#N/A</v>
      </c>
      <c r="S187" s="271" t="e">
        <f>IF(ISNUMBER(Regressions!U197),ROUND(Regressions!U197, 1), NA())</f>
        <v>#N/A</v>
      </c>
    </row>
    <row xmlns:x14ac="http://schemas.microsoft.com/office/spreadsheetml/2009/9/ac" r="188" hidden="true" x14ac:dyDescent="0.2">
      <c r="A188" s="377" t="str">
        <f>IF(ISBLANK(Regressions!A198), " ", Regressions!A198)</f>
        <v>Ghana</v>
      </c>
      <c r="B188" s="378">
        <f>IF(ISBLANK(Regressions!B198), " ", Regressions!B198)</f>
        <v>2029</v>
      </c>
      <c r="C188" s="383" t="str">
        <f>IF(ISBLANK(Regressions!C198), " ", Regressions!C198)</f>
        <v>Secondary</v>
      </c>
      <c r="D188" s="379" t="str">
        <f>IF(ISBLANK(Regressions!D198), " ", Regressions!D198)</f>
        <v> </v>
      </c>
      <c r="E188" s="269" t="e">
        <f>IF(ISNUMBER(Regressions!E198),ROUND(Regressions!E198, 1), NA())</f>
        <v>#N/A</v>
      </c>
      <c r="F188" s="380" t="e">
        <f>IF(ISNUMBER(Regressions!F198),ROUND(Regressions!F198, 1), NA())</f>
        <v>#N/A</v>
      </c>
      <c r="G188" s="270" t="e">
        <f>IF(ISNUMBER(Regressions!G198),ROUND(Regressions!G198, 1), NA())</f>
        <v>#N/A</v>
      </c>
      <c r="H188" s="381" t="e">
        <f>IF(ISNUMBER(Regressions!H198),ROUND(Regressions!H198, 1), NA())</f>
        <v>#N/A</v>
      </c>
      <c r="I188" s="271" t="e">
        <f>IF(ISNUMBER(Regressions!I198),ROUND(Regressions!I198, 1), NA())</f>
        <v>#N/A</v>
      </c>
      <c r="J188" s="382" t="e">
        <f>IF(ISNUMBER(Regressions!K198),ROUND(Regressions!K198, 1), NA())</f>
        <v>#N/A</v>
      </c>
      <c r="K188" s="380" t="e">
        <f>IF(ISNUMBER(Regressions!L198),ROUND(Regressions!L198, 1), NA())</f>
        <v>#N/A</v>
      </c>
      <c r="L188" s="272" t="e">
        <f>IF(ISNUMBER(Regressions!M198),ROUND(Regressions!M198, 1), NA())</f>
        <v>#N/A</v>
      </c>
      <c r="M188" s="381" t="e">
        <f>IF(ISNUMBER(Regressions!N198),ROUND(Regressions!N198, 1), NA())</f>
        <v>#N/A</v>
      </c>
      <c r="N188" s="271" t="e">
        <f>IF(ISNUMBER(Regressions!O198),ROUND(Regressions!O198, 1), NA())</f>
        <v>#N/A</v>
      </c>
      <c r="O188" s="382" t="e">
        <f>IF(ISNUMBER(Regressions!Q198),ROUND(Regressions!Q198, 1), NA())</f>
        <v>#N/A</v>
      </c>
      <c r="P188" s="380" t="e">
        <f>IF(ISNUMBER(Regressions!R198),ROUND(Regressions!R198, 1), NA())</f>
        <v>#N/A</v>
      </c>
      <c r="Q188" s="273" t="e">
        <f>IF(ISNUMBER(Regressions!S198),ROUND(Regressions!S198, 1), NA())</f>
        <v>#N/A</v>
      </c>
      <c r="R188" s="381" t="e">
        <f>IF(ISNUMBER(Regressions!T198),ROUND(Regressions!T198, 1), NA())</f>
        <v>#N/A</v>
      </c>
      <c r="S188" s="271" t="e">
        <f>IF(ISNUMBER(Regressions!U198),ROUND(Regressions!U198, 1), NA())</f>
        <v>#N/A</v>
      </c>
    </row>
    <row xmlns:x14ac="http://schemas.microsoft.com/office/spreadsheetml/2009/9/ac" r="189" hidden="true" x14ac:dyDescent="0.2">
      <c r="A189" s="377" t="str">
        <f>IF(ISBLANK(Regressions!A199), " ", Regressions!A199)</f>
        <v>Ghana</v>
      </c>
      <c r="B189" s="378">
        <f>IF(ISBLANK(Regressions!B199), " ", Regressions!B199)</f>
        <v>2030</v>
      </c>
      <c r="C189" s="383" t="str">
        <f>IF(ISBLANK(Regressions!C199), " ", Regressions!C199)</f>
        <v>Secondary</v>
      </c>
      <c r="D189" s="379" t="str">
        <f>IF(ISBLANK(Regressions!D199), " ", Regressions!D199)</f>
        <v> </v>
      </c>
      <c r="E189" s="269" t="e">
        <f>IF(ISNUMBER(Regressions!E199),ROUND(Regressions!E199, 1), NA())</f>
        <v>#N/A</v>
      </c>
      <c r="F189" s="380" t="e">
        <f>IF(ISNUMBER(Regressions!F199),ROUND(Regressions!F199, 1), NA())</f>
        <v>#N/A</v>
      </c>
      <c r="G189" s="270" t="e">
        <f>IF(ISNUMBER(Regressions!G199),ROUND(Regressions!G199, 1), NA())</f>
        <v>#N/A</v>
      </c>
      <c r="H189" s="381" t="e">
        <f>IF(ISNUMBER(Regressions!H199),ROUND(Regressions!H199, 1), NA())</f>
        <v>#N/A</v>
      </c>
      <c r="I189" s="271" t="e">
        <f>IF(ISNUMBER(Regressions!I199),ROUND(Regressions!I199, 1), NA())</f>
        <v>#N/A</v>
      </c>
      <c r="J189" s="382" t="e">
        <f>IF(ISNUMBER(Regressions!K199),ROUND(Regressions!K199, 1), NA())</f>
        <v>#N/A</v>
      </c>
      <c r="K189" s="380" t="e">
        <f>IF(ISNUMBER(Regressions!L199),ROUND(Regressions!L199, 1), NA())</f>
        <v>#N/A</v>
      </c>
      <c r="L189" s="272" t="e">
        <f>IF(ISNUMBER(Regressions!M199),ROUND(Regressions!M199, 1), NA())</f>
        <v>#N/A</v>
      </c>
      <c r="M189" s="381" t="e">
        <f>IF(ISNUMBER(Regressions!N199),ROUND(Regressions!N199, 1), NA())</f>
        <v>#N/A</v>
      </c>
      <c r="N189" s="271" t="e">
        <f>IF(ISNUMBER(Regressions!O199),ROUND(Regressions!O199, 1), NA())</f>
        <v>#N/A</v>
      </c>
      <c r="O189" s="382" t="e">
        <f>IF(ISNUMBER(Regressions!Q199),ROUND(Regressions!Q199, 1), NA())</f>
        <v>#N/A</v>
      </c>
      <c r="P189" s="380" t="e">
        <f>IF(ISNUMBER(Regressions!R199),ROUND(Regressions!R199, 1), NA())</f>
        <v>#N/A</v>
      </c>
      <c r="Q189" s="273" t="e">
        <f>IF(ISNUMBER(Regressions!S199),ROUND(Regressions!S199, 1), NA())</f>
        <v>#N/A</v>
      </c>
      <c r="R189" s="381" t="e">
        <f>IF(ISNUMBER(Regressions!T199),ROUND(Regressions!T199, 1), NA())</f>
        <v>#N/A</v>
      </c>
      <c r="S189" s="271" t="e">
        <f>IF(ISNUMBER(Regressions!U199),ROUND(Regressions!U199, 1), NA())</f>
        <v>#N/A</v>
      </c>
    </row>
    <row xmlns:x14ac="http://schemas.microsoft.com/office/spreadsheetml/2009/9/ac" r="211" x14ac:dyDescent="0.2">
      <c r="A211" s="443"/>
      <c r="B211" s="444"/>
      <c r="C211" s="445"/>
      <c r="D211" s="431"/>
      <c r="E211" s="446"/>
      <c r="F211" s="446"/>
      <c r="G211" s="447"/>
      <c r="H211" s="446"/>
      <c r="I211" s="447"/>
      <c r="J211" s="448"/>
      <c r="K211" s="448"/>
      <c r="L211" s="446"/>
      <c r="M211" s="448"/>
      <c r="N211" s="449"/>
      <c r="O211" s="431"/>
      <c r="P211" s="431"/>
      <c r="Q211" s="431"/>
      <c r="R211" s="431"/>
      <c r="S211" s="431"/>
      <c r="T211" s="431"/>
      <c r="U211" s="431"/>
      <c r="V211" s="431"/>
      <c r="W211" s="431"/>
      <c r="X211" s="431"/>
      <c r="Y211" s="431"/>
      <c r="Z211" s="431"/>
      <c r="AA211" s="431"/>
      <c r="AB211" s="431"/>
      <c r="AC211" s="43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74" t="s">
        <v>13</v>
      </c>
      <c r="E2" s="36"/>
      <c r="F2" s="36"/>
      <c r="G2" s="55"/>
      <c r="H2" s="36"/>
      <c r="I2" s="36"/>
      <c r="J2" s="55"/>
      <c r="K2" s="38"/>
      <c r="L2" s="38"/>
      <c r="M2" s="55"/>
      <c r="N2" s="38"/>
      <c r="O2" s="38"/>
      <c r="P2" s="55"/>
      <c r="Q2" s="38"/>
      <c r="R2" s="38"/>
      <c r="S2" s="55"/>
      <c r="T2" s="38"/>
      <c r="U2" s="38"/>
      <c r="V2" s="275"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3"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6" t="s">
        <v>25</v>
      </c>
      <c r="E4" s="276" t="s">
        <v>19</v>
      </c>
      <c r="F4" s="277" t="s">
        <v>202</v>
      </c>
      <c r="G4" s="136" t="s">
        <v>25</v>
      </c>
      <c r="H4" s="276" t="s">
        <v>19</v>
      </c>
      <c r="I4" s="277" t="s">
        <v>202</v>
      </c>
      <c r="J4" s="136" t="s">
        <v>25</v>
      </c>
      <c r="K4" s="276" t="s">
        <v>19</v>
      </c>
      <c r="L4" s="277" t="s">
        <v>202</v>
      </c>
      <c r="M4" s="136" t="s">
        <v>25</v>
      </c>
      <c r="N4" s="276" t="s">
        <v>19</v>
      </c>
      <c r="O4" s="277" t="s">
        <v>202</v>
      </c>
      <c r="P4" s="136" t="s">
        <v>25</v>
      </c>
      <c r="Q4" s="276" t="s">
        <v>19</v>
      </c>
      <c r="R4" s="277" t="s">
        <v>202</v>
      </c>
      <c r="S4" s="136" t="s">
        <v>25</v>
      </c>
      <c r="T4" s="276" t="s">
        <v>19</v>
      </c>
      <c r="U4" s="278" t="s">
        <v>202</v>
      </c>
      <c r="V4" s="140" t="s">
        <v>25</v>
      </c>
      <c r="W4" s="141" t="s">
        <v>19</v>
      </c>
      <c r="X4" s="141" t="s">
        <v>21</v>
      </c>
      <c r="Y4" s="141" t="s">
        <v>29</v>
      </c>
      <c r="Z4" s="143" t="s">
        <v>203</v>
      </c>
      <c r="AA4" s="140" t="s">
        <v>25</v>
      </c>
      <c r="AB4" s="141" t="s">
        <v>19</v>
      </c>
      <c r="AC4" s="141" t="s">
        <v>21</v>
      </c>
      <c r="AD4" s="141" t="s">
        <v>29</v>
      </c>
      <c r="AE4" s="143" t="s">
        <v>203</v>
      </c>
      <c r="AF4" s="140" t="s">
        <v>25</v>
      </c>
      <c r="AG4" s="141" t="s">
        <v>19</v>
      </c>
      <c r="AH4" s="141" t="s">
        <v>21</v>
      </c>
      <c r="AI4" s="141" t="s">
        <v>29</v>
      </c>
      <c r="AJ4" s="143" t="s">
        <v>203</v>
      </c>
      <c r="AK4" s="140" t="s">
        <v>25</v>
      </c>
      <c r="AL4" s="141" t="s">
        <v>19</v>
      </c>
      <c r="AM4" s="141" t="s">
        <v>21</v>
      </c>
      <c r="AN4" s="141" t="s">
        <v>29</v>
      </c>
      <c r="AO4" s="143" t="s">
        <v>203</v>
      </c>
      <c r="AP4" s="140" t="s">
        <v>25</v>
      </c>
      <c r="AQ4" s="141" t="s">
        <v>19</v>
      </c>
      <c r="AR4" s="141" t="s">
        <v>21</v>
      </c>
      <c r="AS4" s="141" t="s">
        <v>29</v>
      </c>
      <c r="AT4" s="143" t="s">
        <v>203</v>
      </c>
      <c r="AU4" s="140" t="s">
        <v>25</v>
      </c>
      <c r="AV4" s="141" t="s">
        <v>19</v>
      </c>
      <c r="AW4" s="141" t="s">
        <v>21</v>
      </c>
      <c r="AX4" s="141" t="s">
        <v>29</v>
      </c>
      <c r="AY4" s="144" t="s">
        <v>203</v>
      </c>
      <c r="AZ4" s="145" t="s">
        <v>125</v>
      </c>
      <c r="BA4" s="146" t="s">
        <v>124</v>
      </c>
      <c r="BB4" s="147" t="s">
        <v>204</v>
      </c>
      <c r="BC4" s="145" t="s">
        <v>125</v>
      </c>
      <c r="BD4" s="146" t="s">
        <v>124</v>
      </c>
      <c r="BE4" s="147" t="s">
        <v>204</v>
      </c>
      <c r="BF4" s="145" t="s">
        <v>125</v>
      </c>
      <c r="BG4" s="146" t="s">
        <v>124</v>
      </c>
      <c r="BH4" s="147" t="s">
        <v>204</v>
      </c>
      <c r="BI4" s="145" t="s">
        <v>125</v>
      </c>
      <c r="BJ4" s="146" t="s">
        <v>124</v>
      </c>
      <c r="BK4" s="147" t="s">
        <v>204</v>
      </c>
      <c r="BL4" s="145" t="s">
        <v>125</v>
      </c>
      <c r="BM4" s="146" t="s">
        <v>124</v>
      </c>
      <c r="BN4" s="147" t="s">
        <v>204</v>
      </c>
      <c r="BO4" s="145" t="s">
        <v>125</v>
      </c>
      <c r="BP4" s="146" t="s">
        <v>124</v>
      </c>
      <c r="BQ4" s="147" t="s">
        <v>204</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6" t="s">
        <v>135</v>
      </c>
      <c r="E5" s="137" t="s">
        <v>42</v>
      </c>
      <c r="F5" s="138" t="s">
        <v>215</v>
      </c>
      <c r="G5" s="136" t="s">
        <v>136</v>
      </c>
      <c r="H5" s="137" t="s">
        <v>43</v>
      </c>
      <c r="I5" s="138" t="s">
        <v>216</v>
      </c>
      <c r="J5" s="136" t="s">
        <v>137</v>
      </c>
      <c r="K5" s="137" t="s">
        <v>44</v>
      </c>
      <c r="L5" s="138" t="s">
        <v>217</v>
      </c>
      <c r="M5" s="136" t="s">
        <v>138</v>
      </c>
      <c r="N5" s="137" t="s">
        <v>86</v>
      </c>
      <c r="O5" s="138" t="s">
        <v>218</v>
      </c>
      <c r="P5" s="136" t="s">
        <v>139</v>
      </c>
      <c r="Q5" s="137" t="s">
        <v>87</v>
      </c>
      <c r="R5" s="138" t="s">
        <v>219</v>
      </c>
      <c r="S5" s="136" t="s">
        <v>140</v>
      </c>
      <c r="T5" s="137" t="s">
        <v>88</v>
      </c>
      <c r="U5" s="139" t="s">
        <v>220</v>
      </c>
      <c r="V5" s="140" t="s">
        <v>129</v>
      </c>
      <c r="W5" s="141" t="s">
        <v>45</v>
      </c>
      <c r="X5" s="142" t="s">
        <v>65</v>
      </c>
      <c r="Y5" s="142" t="s">
        <v>66</v>
      </c>
      <c r="Z5" s="143" t="s">
        <v>221</v>
      </c>
      <c r="AA5" s="140" t="s">
        <v>130</v>
      </c>
      <c r="AB5" s="141" t="s">
        <v>46</v>
      </c>
      <c r="AC5" s="142" t="s">
        <v>67</v>
      </c>
      <c r="AD5" s="142" t="s">
        <v>68</v>
      </c>
      <c r="AE5" s="143" t="s">
        <v>222</v>
      </c>
      <c r="AF5" s="140" t="s">
        <v>131</v>
      </c>
      <c r="AG5" s="141" t="s">
        <v>47</v>
      </c>
      <c r="AH5" s="142" t="s">
        <v>69</v>
      </c>
      <c r="AI5" s="142" t="s">
        <v>70</v>
      </c>
      <c r="AJ5" s="143" t="s">
        <v>223</v>
      </c>
      <c r="AK5" s="140" t="s">
        <v>132</v>
      </c>
      <c r="AL5" s="141" t="s">
        <v>71</v>
      </c>
      <c r="AM5" s="142" t="s">
        <v>72</v>
      </c>
      <c r="AN5" s="142" t="s">
        <v>73</v>
      </c>
      <c r="AO5" s="143" t="s">
        <v>224</v>
      </c>
      <c r="AP5" s="140" t="s">
        <v>133</v>
      </c>
      <c r="AQ5" s="141" t="s">
        <v>74</v>
      </c>
      <c r="AR5" s="142" t="s">
        <v>75</v>
      </c>
      <c r="AS5" s="142" t="s">
        <v>76</v>
      </c>
      <c r="AT5" s="143" t="s">
        <v>225</v>
      </c>
      <c r="AU5" s="140" t="s">
        <v>134</v>
      </c>
      <c r="AV5" s="141" t="s">
        <v>77</v>
      </c>
      <c r="AW5" s="142" t="s">
        <v>78</v>
      </c>
      <c r="AX5" s="142" t="s">
        <v>79</v>
      </c>
      <c r="AY5" s="144" t="s">
        <v>226</v>
      </c>
      <c r="AZ5" s="145" t="s">
        <v>80</v>
      </c>
      <c r="BA5" s="146" t="s">
        <v>114</v>
      </c>
      <c r="BB5" s="147" t="s">
        <v>227</v>
      </c>
      <c r="BC5" s="145" t="s">
        <v>85</v>
      </c>
      <c r="BD5" s="146" t="s">
        <v>115</v>
      </c>
      <c r="BE5" s="147" t="s">
        <v>228</v>
      </c>
      <c r="BF5" s="145" t="s">
        <v>84</v>
      </c>
      <c r="BG5" s="146" t="s">
        <v>116</v>
      </c>
      <c r="BH5" s="147" t="s">
        <v>229</v>
      </c>
      <c r="BI5" s="145" t="s">
        <v>83</v>
      </c>
      <c r="BJ5" s="146" t="s">
        <v>117</v>
      </c>
      <c r="BK5" s="147" t="s">
        <v>230</v>
      </c>
      <c r="BL5" s="145" t="s">
        <v>82</v>
      </c>
      <c r="BM5" s="146" t="s">
        <v>118</v>
      </c>
      <c r="BN5" s="147" t="s">
        <v>231</v>
      </c>
      <c r="BO5" s="145" t="s">
        <v>81</v>
      </c>
      <c r="BP5" s="146" t="s">
        <v>119</v>
      </c>
      <c r="BQ5" s="147" t="s">
        <v>232</v>
      </c>
    </row>
    <row xmlns:x14ac="http://schemas.microsoft.com/office/spreadsheetml/2009/9/ac" r="6" x14ac:dyDescent="0.2">
      <c r="A6" s="36" t="str">
        <f>IF('Water Data'!$B$2="","",'Water Data'!$B$2)</f>
        <v>GHA_2002_EMIS</v>
      </c>
      <c r="B6" s="36" t="str">
        <f>+'Water Data'!C2</f>
        <v>EMIS</v>
      </c>
      <c r="C6" s="375">
        <f>+IF(ISNUMBER(VALUE(MID(A6,5,4))), VALUE(MID(A6, 5,4)),"")</f>
        <v>2002</v>
      </c>
      <c r="D6" s="96">
        <f>+IF(AND(ISTEXT('Water Data'!B2),BS6="Yes"),100-'Water Data'!D4,IF(AND(ISTEXT('Water Data'!B2),BS6="No",ISNUMBER('Water Data'!D4)),CONCATENATE("[",ROUND(100-'Water Data'!D4,0),"]"),NA()))</f>
        <v>47.64586709886548</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f>+IF(AND(ISTEXT('Water Data'!B2),CB6="Yes"),100-'Water Data'!G4,IF(AND(ISTEXT('Water Data'!B2),CB6="No",ISNUMBER('Water Data'!G4)),CONCATENATE("[",ROUND(100-'Water Data'!G4,0),"]"),NA()))</f>
        <v>53.160492445439274</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f>+IF(AND(ISTEXT('Water Data'!B2),CE6="Yes"),100-'Water Data'!H4,IF(AND(ISTEXT('Water Data'!B2),CE6="No",ISNUMBER('Water Data'!H4)),CONCATENATE("[",ROUND(100-'Water Data'!H4,0),"]"),NA()))</f>
        <v>44.715834248079034</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str">
        <f>+IF(AND(ISTEXT('Water Data'!B2),CH6="Yes"),100-'Water Data'!I4,IF(AND(ISTEXT('Water Data'!B2),CH6="No",ISNUMBER('Water Data'!I4)),CONCATENATE("[",ROUND(100-'Water Data'!I4,0),"]"),NA()))</f>
        <v>[48]</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57.108589951377631</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f>+IF(AND(ISTEXT('Sanitation Data'!B2),CZ6="Yes"),100-'Sanitation Data'!G4,IF(AND(ISTEXT('Sanitation Data'!B2),CZ6="No",ISNUMBER('Sanitation Data'!G4)),CONCATENATE("[",ROUND(100-'Sanitation Data'!G4,0),"]"),NA()))</f>
        <v>54.87409065472859</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59.707738748627882</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str">
        <f>+IF(AND(ISTEXT('Sanitation Data'!B2),DJ6="Yes"),100-'Sanitation Data'!I4,IF(AND(ISTEXT('Sanitation Data'!B2),DJ6="No",ISNUMBER('Sanitation Data'!I4)),CONCATENATE("[",ROUND(100-'Sanitation Data'!I4,0),"]"),NA()))</f>
        <v>[55]</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319"/>
      <c r="BS6" s="319" t="str">
        <f>+'Water Data'!D27</f>
        <v>Yes</v>
      </c>
      <c r="BT6" s="319">
        <f>+'Water Data'!D28</f>
        <v>0</v>
      </c>
      <c r="BU6" s="319">
        <f>+'Water Data'!D29</f>
        <v>0</v>
      </c>
      <c r="BV6" s="319">
        <f>+'Water Data'!E27</f>
        <v>0</v>
      </c>
      <c r="BW6" s="319">
        <f>+'Water Data'!E28</f>
        <v>0</v>
      </c>
      <c r="BX6" s="319">
        <f>+'Water Data'!E29</f>
        <v>0</v>
      </c>
      <c r="BY6" s="319">
        <f>+'Water Data'!F27</f>
        <v>0</v>
      </c>
      <c r="BZ6" s="319">
        <f>+'Water Data'!F28</f>
        <v>0</v>
      </c>
      <c r="CA6" s="319">
        <f>+'Water Data'!F29</f>
        <v>0</v>
      </c>
      <c r="CB6" s="319" t="str">
        <f>+'Water Data'!G27</f>
        <v>Yes</v>
      </c>
      <c r="CC6" s="319">
        <f>+'Water Data'!G28</f>
        <v>0</v>
      </c>
      <c r="CD6" s="319">
        <f>+'Water Data'!G29</f>
        <v>0</v>
      </c>
      <c r="CE6" s="319" t="str">
        <f>+'Water Data'!H27</f>
        <v>Yes</v>
      </c>
      <c r="CF6" s="319">
        <f>+'Water Data'!H28</f>
        <v>0</v>
      </c>
      <c r="CG6" s="319">
        <f>+'Water Data'!H29</f>
        <v>0</v>
      </c>
      <c r="CH6" s="319" t="str">
        <f>+'Water Data'!I27</f>
        <v>No</v>
      </c>
      <c r="CI6" s="319">
        <f>+'Water Data'!I28</f>
        <v>0</v>
      </c>
      <c r="CJ6" s="319">
        <f>+'Water Data'!I29</f>
        <v>0</v>
      </c>
      <c r="CK6" s="319" t="str">
        <f>+'Sanitation Data'!D28</f>
        <v>Yes</v>
      </c>
      <c r="CL6" s="319">
        <f>+'Sanitation Data'!D29</f>
        <v>0</v>
      </c>
      <c r="CM6" s="319">
        <f>+'Sanitation Data'!D30</f>
        <v>0</v>
      </c>
      <c r="CN6" s="319">
        <f>+'Sanitation Data'!D31</f>
        <v>0</v>
      </c>
      <c r="CO6" s="319">
        <f>+'Sanitation Data'!D32</f>
        <v>0</v>
      </c>
      <c r="CP6" s="319">
        <f>+'Sanitation Data'!E28</f>
        <v>0</v>
      </c>
      <c r="CQ6" s="319">
        <f>+'Sanitation Data'!E29</f>
        <v>0</v>
      </c>
      <c r="CR6" s="319">
        <f>+'Sanitation Data'!E30</f>
        <v>0</v>
      </c>
      <c r="CS6" s="319">
        <f>+'Sanitation Data'!E31</f>
        <v>0</v>
      </c>
      <c r="CT6" s="319">
        <f>+'Sanitation Data'!E32</f>
        <v>0</v>
      </c>
      <c r="CU6" s="319">
        <f>+'Sanitation Data'!F28</f>
        <v>0</v>
      </c>
      <c r="CV6" s="319">
        <f>+'Sanitation Data'!F29</f>
        <v>0</v>
      </c>
      <c r="CW6" s="319">
        <f>+'Sanitation Data'!F30</f>
        <v>0</v>
      </c>
      <c r="CX6" s="319">
        <f>+'Sanitation Data'!F31</f>
        <v>0</v>
      </c>
      <c r="CY6" s="319">
        <f>+'Sanitation Data'!F32</f>
        <v>0</v>
      </c>
      <c r="CZ6" s="319" t="str">
        <f>+'Sanitation Data'!G28</f>
        <v>Yes</v>
      </c>
      <c r="DA6" s="319">
        <f>+'Sanitation Data'!G29</f>
        <v>0</v>
      </c>
      <c r="DB6" s="319">
        <f>+'Sanitation Data'!G30</f>
        <v>0</v>
      </c>
      <c r="DC6" s="319">
        <f>+'Sanitation Data'!G31</f>
        <v>0</v>
      </c>
      <c r="DD6" s="319">
        <f>+'Sanitation Data'!G32</f>
        <v>0</v>
      </c>
      <c r="DE6" s="319" t="str">
        <f>+'Sanitation Data'!H28</f>
        <v>Yes</v>
      </c>
      <c r="DF6" s="319">
        <f>+'Sanitation Data'!H29</f>
        <v>0</v>
      </c>
      <c r="DG6" s="319">
        <f>+'Sanitation Data'!H30</f>
        <v>0</v>
      </c>
      <c r="DH6" s="319">
        <f>+'Sanitation Data'!H31</f>
        <v>0</v>
      </c>
      <c r="DI6" s="319">
        <f>+'Sanitation Data'!H32</f>
        <v>0</v>
      </c>
      <c r="DJ6" s="319" t="str">
        <f>+'Sanitation Data'!I28</f>
        <v>No</v>
      </c>
      <c r="DK6" s="319">
        <f>+'Sanitation Data'!I29</f>
        <v>0</v>
      </c>
      <c r="DL6" s="319">
        <f>+'Sanitation Data'!I30</f>
        <v>0</v>
      </c>
      <c r="DM6" s="319">
        <f>+'Sanitation Data'!I31</f>
        <v>0</v>
      </c>
      <c r="DN6" s="319">
        <f>+'Sanitation Data'!I32</f>
        <v>0</v>
      </c>
      <c r="DO6" s="319">
        <f>+'Hygiene Data'!D11</f>
        <v>0</v>
      </c>
      <c r="DP6" s="319">
        <f>+'Hygiene Data'!D12</f>
        <v>0</v>
      </c>
      <c r="DQ6" s="319">
        <f>+'Hygiene Data'!D13</f>
        <v>0</v>
      </c>
      <c r="DR6" s="319">
        <f>+'Hygiene Data'!E11</f>
        <v>0</v>
      </c>
      <c r="DS6" s="319">
        <f>+'Hygiene Data'!E12</f>
        <v>0</v>
      </c>
      <c r="DT6" s="319">
        <f>+'Hygiene Data'!E13</f>
        <v>0</v>
      </c>
      <c r="DU6" s="319">
        <f>+'Hygiene Data'!F11</f>
        <v>0</v>
      </c>
      <c r="DV6" s="319">
        <f>+'Hygiene Data'!F12</f>
        <v>0</v>
      </c>
      <c r="DW6" s="319">
        <f>+'Hygiene Data'!F13</f>
        <v>0</v>
      </c>
      <c r="DX6" s="319">
        <f>+'Hygiene Data'!G11</f>
        <v>0</v>
      </c>
      <c r="DY6" s="319">
        <f>+'Hygiene Data'!G12</f>
        <v>0</v>
      </c>
      <c r="DZ6" s="319">
        <f>+'Hygiene Data'!G13</f>
        <v>0</v>
      </c>
      <c r="EA6" s="319">
        <f>+'Hygiene Data'!H11</f>
        <v>0</v>
      </c>
      <c r="EB6" s="319">
        <f>+'Hygiene Data'!H12</f>
        <v>0</v>
      </c>
      <c r="EC6" s="319">
        <f>+'Hygiene Data'!H13</f>
        <v>0</v>
      </c>
      <c r="ED6" s="319">
        <f>+'Hygiene Data'!I11</f>
        <v>0</v>
      </c>
      <c r="EE6" s="319">
        <f>+'Hygiene Data'!I12</f>
        <v>0</v>
      </c>
      <c r="EF6" s="319">
        <f>+'Hygiene Data'!I13</f>
        <v>0</v>
      </c>
    </row>
    <row xmlns:x14ac="http://schemas.microsoft.com/office/spreadsheetml/2009/9/ac" r="7" x14ac:dyDescent="0.2">
      <c r="A7" s="36" t="str">
        <f ca="true">+IF(OFFSET('Water Data'!$B$2,0,10*ROW('Water Data'!E1))="","",OFFSET('Water Data'!$B$2,0,10*ROW('Water Data'!E1)))</f>
        <v>GHA_2003_EMIS</v>
      </c>
      <c r="B7" s="36" t="str">
        <f ca="true">+IF(OFFSET('Water Data'!$C$2,0,10*ROW('Water Data'!F1))="","",OFFSET('Water Data'!$C$2,0,10*ROW('Water Data'!F1)))</f>
        <v>EMIS</v>
      </c>
      <c r="C7" s="375">
        <f t="shared" ref="C7:C70" ca="true" si="0">+IF(ISNUMBER(VALUE(MID(A7,5,4))), VALUE(MID(A7, 5,4)),"")</f>
        <v>2003</v>
      </c>
      <c r="D7" s="96">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47.507716467748864</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52.858909293266557</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44.686696230598677</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str">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[47]</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55.972493139815512</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55.670562047857544</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56.898648165367284</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str">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[55]</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19"/>
      <c r="BS7" s="319" t="str">
        <f ca="true">+IF(OFFSET('Water Data'!$D$27,0,10*ROW('Water Data'!D1))="","",OFFSET('Water Data'!$D$27,0,10*ROW('Water Data'!D1)))</f>
        <v>Yes</v>
      </c>
      <c r="BT7" s="319" t="str">
        <f ca="true">+IF(OFFSET('Water Data'!$D$28,0,10*ROW('Water Data'!D1))="","",OFFSET('Water Data'!$D$28,0,10*ROW('Water Data'!D1)))</f>
        <v/>
      </c>
      <c r="BU7" s="319" t="str">
        <f ca="true">+IF(OFFSET('Water Data'!$D$29,0,10*ROW('Water Data'!D1))="","",OFFSET('Water Data'!$D$29,0,10*ROW('Water Data'!D1)))</f>
        <v/>
      </c>
      <c r="BV7" s="319" t="str">
        <f ca="true">+IF(OFFSET('Water Data'!$E$27,0,10*ROW('Water Data'!E1))="","",OFFSET('Water Data'!$E$27,0,10*ROW('Water Data'!E1)))</f>
        <v/>
      </c>
      <c r="BW7" s="319" t="str">
        <f ca="true">+IF(OFFSET('Water Data'!$E$28,0,10*ROW('Water Data'!E1))="","",OFFSET('Water Data'!$E$28,0,10*ROW('Water Data'!E1)))</f>
        <v/>
      </c>
      <c r="BX7" s="319" t="str">
        <f ca="true">+IF(OFFSET('Water Data'!$E$29,0,10*ROW('Water Data'!E1))="","",OFFSET('Water Data'!$E$29,0,10*ROW('Water Data'!E1)))</f>
        <v/>
      </c>
      <c r="BY7" s="319" t="str">
        <f ca="true">+IF(OFFSET('Water Data'!$F$27,0,10*ROW('Water Data'!F1))="","",OFFSET('Water Data'!$F$27,0,10*ROW('Water Data'!F1)))</f>
        <v/>
      </c>
      <c r="BZ7" s="319" t="str">
        <f ca="true">+IF(OFFSET('Water Data'!$F$28,0,10*ROW('Water Data'!F1))="","",OFFSET('Water Data'!$F$28,0,10*ROW('Water Data'!F1)))</f>
        <v/>
      </c>
      <c r="CA7" s="319" t="str">
        <f ca="true">+IF(OFFSET('Water Data'!$F$29,0,10*ROW('Water Data'!F1))="","",OFFSET('Water Data'!$F$29,0,10*ROW('Water Data'!F1)))</f>
        <v/>
      </c>
      <c r="CB7" s="319" t="str">
        <f ca="true">+IF(OFFSET('Water Data'!$G$27,0,10*ROW('Water Data'!G1))="","",OFFSET('Water Data'!$G$27,0,10*ROW('Water Data'!G1)))</f>
        <v>Yes</v>
      </c>
      <c r="CC7" s="319" t="str">
        <f ca="true">+IF(OFFSET('Water Data'!$G$28,0,10*ROW('Water Data'!G1))="","",OFFSET('Water Data'!$G$28,0,10*ROW('Water Data'!G1)))</f>
        <v/>
      </c>
      <c r="CD7" s="319" t="str">
        <f ca="true">+IF(OFFSET('Water Data'!$G$29,0,10*ROW('Water Data'!G1))="","",OFFSET('Water Data'!$G$29,0,10*ROW('Water Data'!G1)))</f>
        <v/>
      </c>
      <c r="CE7" s="319" t="str">
        <f ca="true">+IF(OFFSET('Water Data'!$H$27,0,10*ROW('Water Data'!H1))="","",OFFSET('Water Data'!$H$27,0,10*ROW('Water Data'!H1)))</f>
        <v>Yes</v>
      </c>
      <c r="CF7" s="319" t="str">
        <f ca="true">+IF(OFFSET('Water Data'!$H$28,0,10*ROW('Water Data'!H1))="","",OFFSET('Water Data'!$H$28,0,10*ROW('Water Data'!H1)))</f>
        <v/>
      </c>
      <c r="CG7" s="319" t="str">
        <f ca="true">+IF(OFFSET('Water Data'!$H$29,0,10*ROW('Water Data'!H1))="","",OFFSET('Water Data'!$H$29,0,10*ROW('Water Data'!H1)))</f>
        <v/>
      </c>
      <c r="CH7" s="319" t="str">
        <f ca="true">+IF(OFFSET('Water Data'!$I$27,0,10*ROW('Water Data'!I1))="","",OFFSET('Water Data'!$I$27,0,10*ROW('Water Data'!I1)))</f>
        <v>No</v>
      </c>
      <c r="CI7" s="319" t="str">
        <f ca="true">+IF(OFFSET('Water Data'!$I$28,0,10*ROW('Water Data'!I1))="","",OFFSET('Water Data'!$I$28,0,10*ROW('Water Data'!I1)))</f>
        <v/>
      </c>
      <c r="CJ7" s="319" t="str">
        <f ca="true">+IF(OFFSET('Water Data'!$I$29,0,10*ROW('Water Data'!I1))="","",OFFSET('Water Data'!$I$29,0,10*ROW('Water Data'!I1)))</f>
        <v/>
      </c>
      <c r="CK7" s="319" t="str">
        <f ca="true">+IF(OFFSET('Sanitation Data'!$D$28,0,10*ROW('Sanitation Data'!D1))="","",OFFSET('Sanitation Data'!$D$28,0,10*ROW('Sanitation Data'!D1)))</f>
        <v>Yes</v>
      </c>
      <c r="CL7" s="319" t="str">
        <f ca="true">+IF(OFFSET('Sanitation Data'!$D$29,0,10*ROW('Sanitation Data'!D1))="","",OFFSET('Sanitation Data'!$D$29,0,10*ROW('Sanitation Data'!D1)))</f>
        <v/>
      </c>
      <c r="CM7" s="319" t="str">
        <f ca="true">+IF(OFFSET('Sanitation Data'!$D$30,0,10*ROW('Sanitation Data'!D1))="","",OFFSET('Sanitation Data'!$D$30,0,10*ROW('Sanitation Data'!D1)))</f>
        <v/>
      </c>
      <c r="CN7" s="319" t="str">
        <f ca="true">+IF(OFFSET('Sanitation Data'!$D$31,0,10*ROW('Sanitation Data'!D1))="","",OFFSET('Sanitation Data'!$D$31,0,10*ROW('Sanitation Data'!D1)))</f>
        <v/>
      </c>
      <c r="CO7" s="319" t="str">
        <f ca="true">+IF(OFFSET('Sanitation Data'!$D$32,0,10*ROW('Sanitation Data'!D1))="","",OFFSET('Sanitation Data'!$D$32,0,10*ROW('Sanitation Data'!D1)))</f>
        <v/>
      </c>
      <c r="CP7" s="319" t="str">
        <f ca="true">+IF(OFFSET('Sanitation Data'!$E$28,0,10*ROW('Sanitation Data'!E1))="","",OFFSET('Sanitation Data'!$E$28,0,10*ROW('Sanitation Data'!E1)))</f>
        <v/>
      </c>
      <c r="CQ7" s="319" t="str">
        <f ca="true">+IF(OFFSET('Sanitation Data'!$E$29,0,10*ROW('Sanitation Data'!E1))="","",OFFSET('Sanitation Data'!$E$29,0,10*ROW('Sanitation Data'!E1)))</f>
        <v/>
      </c>
      <c r="CR7" s="319" t="str">
        <f ca="true">+IF(OFFSET('Sanitation Data'!$E$30,0,10*ROW('Sanitation Data'!E1))="","",OFFSET('Sanitation Data'!$E$30,0,10*ROW('Sanitation Data'!E1)))</f>
        <v/>
      </c>
      <c r="CS7" s="319" t="str">
        <f ca="true">+IF(OFFSET('Sanitation Data'!$E$31,0,10*ROW('Sanitation Data'!E1))="","",OFFSET('Sanitation Data'!$E$31,0,10*ROW('Sanitation Data'!E1)))</f>
        <v/>
      </c>
      <c r="CT7" s="319" t="str">
        <f ca="true">+IF(OFFSET('Sanitation Data'!$E$32,0,10*ROW('Sanitation Data'!E1))="","",OFFSET('Sanitation Data'!$E$32,0,10*ROW('Sanitation Data'!E1)))</f>
        <v/>
      </c>
      <c r="CU7" s="319" t="str">
        <f ca="true">+IF(OFFSET('Sanitation Data'!$F$28,0,10*ROW('Sanitation Data'!F1))="","",OFFSET('Sanitation Data'!$F$28,0,10*ROW('Sanitation Data'!F1)))</f>
        <v/>
      </c>
      <c r="CV7" s="319" t="str">
        <f ca="true">+IF(OFFSET('Sanitation Data'!$F$29,0,10*ROW('Sanitation Data'!F1))="","",OFFSET('Sanitation Data'!$F$29,0,10*ROW('Sanitation Data'!F1)))</f>
        <v/>
      </c>
      <c r="CW7" s="319" t="str">
        <f ca="true">+IF(OFFSET('Sanitation Data'!$F$30,0,10*ROW('Sanitation Data'!F1))="","",OFFSET('Sanitation Data'!$F$30,0,10*ROW('Sanitation Data'!F1)))</f>
        <v/>
      </c>
      <c r="CX7" s="319" t="str">
        <f ca="true">+IF(OFFSET('Sanitation Data'!$F$31,0,10*ROW('Sanitation Data'!F1))="","",OFFSET('Sanitation Data'!$F$31,0,10*ROW('Sanitation Data'!F1)))</f>
        <v/>
      </c>
      <c r="CY7" s="319" t="str">
        <f ca="true">+IF(OFFSET('Sanitation Data'!$F$32,0,10*ROW('Sanitation Data'!F1))="","",OFFSET('Sanitation Data'!$F$32,0,10*ROW('Sanitation Data'!F1)))</f>
        <v/>
      </c>
      <c r="CZ7" s="319" t="str">
        <f ca="true">+IF(OFFSET('Sanitation Data'!$G$28,0,10*ROW('Sanitation Data'!G1))="","",OFFSET('Sanitation Data'!$G$28,0,10*ROW('Sanitation Data'!G1)))</f>
        <v>Yes</v>
      </c>
      <c r="DA7" s="319" t="str">
        <f ca="true">+IF(OFFSET('Sanitation Data'!$G$29,0,10*ROW('Sanitation Data'!G1))="","",OFFSET('Sanitation Data'!$G$29,0,10*ROW('Sanitation Data'!G1)))</f>
        <v/>
      </c>
      <c r="DB7" s="319" t="str">
        <f ca="true">+IF(OFFSET('Sanitation Data'!$G$30,0,10*ROW('Sanitation Data'!G1))="","",OFFSET('Sanitation Data'!$G$30,0,10*ROW('Sanitation Data'!G1)))</f>
        <v/>
      </c>
      <c r="DC7" s="319" t="str">
        <f ca="true">+IF(OFFSET('Sanitation Data'!$G$31,0,10*ROW('Sanitation Data'!G1))="","",OFFSET('Sanitation Data'!$G$31,0,10*ROW('Sanitation Data'!G1)))</f>
        <v/>
      </c>
      <c r="DD7" s="319" t="str">
        <f ca="true">+IF(OFFSET('Sanitation Data'!$G$32,0,10*ROW('Sanitation Data'!G1))="","",OFFSET('Sanitation Data'!$G$32,0,10*ROW('Sanitation Data'!G1)))</f>
        <v/>
      </c>
      <c r="DE7" s="319" t="str">
        <f ca="true">+IF(OFFSET('Sanitation Data'!$H$28,0,10*ROW('Sanitation Data'!H1))="","",OFFSET('Sanitation Data'!$H$28,0,10*ROW('Sanitation Data'!H1)))</f>
        <v>Yes</v>
      </c>
      <c r="DF7" s="319" t="str">
        <f ca="true">+IF(OFFSET('Sanitation Data'!$H$29,0,10*ROW('Sanitation Data'!H1))="","",OFFSET('Sanitation Data'!$H$29,0,10*ROW('Sanitation Data'!H1)))</f>
        <v/>
      </c>
      <c r="DG7" s="319" t="str">
        <f ca="true">+IF(OFFSET('Sanitation Data'!$H$30,0,10*ROW('Sanitation Data'!H1))="","",OFFSET('Sanitation Data'!$H$30,0,10*ROW('Sanitation Data'!H1)))</f>
        <v/>
      </c>
      <c r="DH7" s="319" t="str">
        <f ca="true">+IF(OFFSET('Sanitation Data'!$H$31,0,10*ROW('Sanitation Data'!H1))="","",OFFSET('Sanitation Data'!$H$31,0,10*ROW('Sanitation Data'!H1)))</f>
        <v/>
      </c>
      <c r="DI7" s="319" t="str">
        <f ca="true">+IF(OFFSET('Sanitation Data'!$H$32,0,10*ROW('Sanitation Data'!H1))="","",OFFSET('Sanitation Data'!$H$32,0,10*ROW('Sanitation Data'!H1)))</f>
        <v/>
      </c>
      <c r="DJ7" s="319" t="str">
        <f ca="true">+IF(OFFSET('Sanitation Data'!$I$28,0,10*ROW('Sanitation Data'!I1))="","",OFFSET('Sanitation Data'!$I$28,0,10*ROW('Sanitation Data'!I1)))</f>
        <v>No</v>
      </c>
      <c r="DK7" s="319" t="str">
        <f ca="true">+IF(OFFSET('Sanitation Data'!$I$29,0,10*ROW('Sanitation Data'!I1))="","",OFFSET('Sanitation Data'!$I$29,0,10*ROW('Sanitation Data'!I1)))</f>
        <v/>
      </c>
      <c r="DL7" s="319" t="str">
        <f ca="true">+IF(OFFSET('Sanitation Data'!$I$30,0,10*ROW('Sanitation Data'!I1))="","",OFFSET('Sanitation Data'!$I$30,0,10*ROW('Sanitation Data'!I1)))</f>
        <v/>
      </c>
      <c r="DM7" s="319" t="str">
        <f ca="true">+IF(OFFSET('Sanitation Data'!$I$31,0,10*ROW('Sanitation Data'!I1))="","",OFFSET('Sanitation Data'!$I$31,0,10*ROW('Sanitation Data'!I1)))</f>
        <v/>
      </c>
      <c r="DN7" s="319" t="str">
        <f ca="true">+IF(OFFSET('Sanitation Data'!$I$32,0,10*ROW('Sanitation Data'!I1))="","",OFFSET('Sanitation Data'!$I$32,0,10*ROW('Sanitation Data'!I1)))</f>
        <v/>
      </c>
      <c r="DO7" s="319" t="str">
        <f ca="true">+IF(OFFSET('Hygiene Data'!$D$11,0,10*ROW('Hygiene Data'!D1))="","",OFFSET('Hygiene Data'!$D$11,0,10*ROW('Hygiene Data'!D1)))</f>
        <v/>
      </c>
      <c r="DP7" s="319" t="str">
        <f ca="true">+IF(OFFSET('Hygiene Data'!$D$12,0,10*ROW('Hygiene Data'!D1))="","",OFFSET('Hygiene Data'!$D$12,0,10*ROW('Hygiene Data'!D1)))</f>
        <v/>
      </c>
      <c r="DQ7" s="319" t="str">
        <f ca="true">+IF(OFFSET('Hygiene Data'!$D$13,0,10*ROW('Hygiene Data'!D1))="","",OFFSET('Hygiene Data'!$D$13,0,10*ROW('Hygiene Data'!D1)))</f>
        <v/>
      </c>
      <c r="DR7" s="319" t="str">
        <f ca="true">+IF(OFFSET('Hygiene Data'!$E$11,0,10*ROW('Hygiene Data'!E1))="","",OFFSET('Hygiene Data'!$E$11,0,10*ROW('Hygiene Data'!E1)))</f>
        <v/>
      </c>
      <c r="DS7" s="319" t="str">
        <f ca="true">+IF(OFFSET('Hygiene Data'!$E$12,0,10*ROW('Hygiene Data'!E1))="","",OFFSET('Hygiene Data'!$E$12,0,10*ROW('Hygiene Data'!E1)))</f>
        <v/>
      </c>
      <c r="DT7" s="319" t="str">
        <f ca="true">+IF(OFFSET('Hygiene Data'!$E$13,0,10*ROW('Hygiene Data'!E1))="","",OFFSET('Hygiene Data'!$E$13,0,10*ROW('Hygiene Data'!E1)))</f>
        <v/>
      </c>
      <c r="DU7" s="319" t="str">
        <f ca="true">+IF(OFFSET('Hygiene Data'!$F$11,0,10*ROW('Hygiene Data'!F1))="","",OFFSET('Hygiene Data'!$F$11,0,10*ROW('Hygiene Data'!F1)))</f>
        <v/>
      </c>
      <c r="DV7" s="319" t="str">
        <f ca="true">+IF(OFFSET('Hygiene Data'!$F$12,0,10*ROW('Hygiene Data'!F1))="","",OFFSET('Hygiene Data'!$F$12,0,10*ROW('Hygiene Data'!F1)))</f>
        <v/>
      </c>
      <c r="DW7" s="319" t="str">
        <f ca="true">+IF(OFFSET('Hygiene Data'!$F$13,0,10*ROW('Hygiene Data'!F1))="","",OFFSET('Hygiene Data'!$F$13,0,10*ROW('Hygiene Data'!F1)))</f>
        <v/>
      </c>
      <c r="DX7" s="319" t="str">
        <f ca="true">+IF(OFFSET('Hygiene Data'!$G$11,0,10*ROW('Hygiene Data'!G1))="","",OFFSET('Hygiene Data'!$G$11,0,10*ROW('Hygiene Data'!G1)))</f>
        <v/>
      </c>
      <c r="DY7" s="319" t="str">
        <f ca="true">+IF(OFFSET('Hygiene Data'!$G$12,0,10*ROW('Hygiene Data'!G1))="","",OFFSET('Hygiene Data'!$G$12,0,10*ROW('Hygiene Data'!G1)))</f>
        <v/>
      </c>
      <c r="DZ7" s="319" t="str">
        <f ca="true">+IF(OFFSET('Hygiene Data'!$G$13,0,10*ROW('Hygiene Data'!G1))="","",OFFSET('Hygiene Data'!$G$13,0,10*ROW('Hygiene Data'!G1)))</f>
        <v/>
      </c>
      <c r="EA7" s="319" t="str">
        <f ca="true">+IF(OFFSET('Hygiene Data'!$H$11,0,10*ROW('Hygiene Data'!H1))="","",OFFSET('Hygiene Data'!$H$11,0,10*ROW('Hygiene Data'!H1)))</f>
        <v/>
      </c>
      <c r="EB7" s="319" t="str">
        <f ca="true">+IF(OFFSET('Hygiene Data'!$H$12,0,10*ROW('Hygiene Data'!H1))="","",OFFSET('Hygiene Data'!$H$12,0,10*ROW('Hygiene Data'!H1)))</f>
        <v/>
      </c>
      <c r="EC7" s="319" t="str">
        <f ca="true">+IF(OFFSET('Hygiene Data'!$H$13,0,10*ROW('Hygiene Data'!H1))="","",OFFSET('Hygiene Data'!$H$13,0,10*ROW('Hygiene Data'!H1)))</f>
        <v/>
      </c>
      <c r="ED7" s="319" t="str">
        <f ca="true">+IF(OFFSET('Hygiene Data'!$I$11,0,10*ROW('Hygiene Data'!I1))="","",OFFSET('Hygiene Data'!$I$11,0,10*ROW('Hygiene Data'!I1)))</f>
        <v/>
      </c>
      <c r="EE7" s="319" t="str">
        <f ca="true">+IF(OFFSET('Hygiene Data'!$I$12,0,10*ROW('Hygiene Data'!I1))="","",OFFSET('Hygiene Data'!$I$12,0,10*ROW('Hygiene Data'!I1)))</f>
        <v/>
      </c>
      <c r="EF7" s="319"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GHA_2004_EMIS</v>
      </c>
      <c r="B8" s="36" t="str">
        <f ca="true">+IF(OFFSET('Water Data'!$C$2,0,10*ROW('Water Data'!F2))="","",OFFSET('Water Data'!$C$2,0,10*ROW('Water Data'!F2)))</f>
        <v>EMIS</v>
      </c>
      <c r="C8" s="375">
        <f t="shared" ca="true" si="0"/>
        <v>2004</v>
      </c>
      <c r="D8" s="96">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47.347436587605692</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52.378347975144635</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44.287482043915446</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str">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[47]</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53.405744323759464</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54.960359974287556</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53.48519050550653</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str">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[51]</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19"/>
      <c r="BS8" s="319" t="str">
        <f ca="true">+IF(OFFSET('Water Data'!$D$27,0,10*ROW('Water Data'!D2))="","",OFFSET('Water Data'!$D$27,0,10*ROW('Water Data'!D2)))</f>
        <v>Yes</v>
      </c>
      <c r="BT8" s="319" t="str">
        <f ca="true">+IF(OFFSET('Water Data'!$D$28,0,10*ROW('Water Data'!D2))="","",OFFSET('Water Data'!$D$28,0,10*ROW('Water Data'!D2)))</f>
        <v/>
      </c>
      <c r="BU8" s="319" t="str">
        <f ca="true">+IF(OFFSET('Water Data'!$D$29,0,10*ROW('Water Data'!D2))="","",OFFSET('Water Data'!$D$29,0,10*ROW('Water Data'!D2)))</f>
        <v/>
      </c>
      <c r="BV8" s="319" t="str">
        <f ca="true">+IF(OFFSET('Water Data'!$E$27,0,10*ROW('Water Data'!E2))="","",OFFSET('Water Data'!$E$27,0,10*ROW('Water Data'!E2)))</f>
        <v/>
      </c>
      <c r="BW8" s="319" t="str">
        <f ca="true">+IF(OFFSET('Water Data'!$E$28,0,10*ROW('Water Data'!E2))="","",OFFSET('Water Data'!$E$28,0,10*ROW('Water Data'!E2)))</f>
        <v/>
      </c>
      <c r="BX8" s="319" t="str">
        <f ca="true">+IF(OFFSET('Water Data'!$E$29,0,10*ROW('Water Data'!E2))="","",OFFSET('Water Data'!$E$29,0,10*ROW('Water Data'!E2)))</f>
        <v/>
      </c>
      <c r="BY8" s="319" t="str">
        <f ca="true">+IF(OFFSET('Water Data'!$F$27,0,10*ROW('Water Data'!F2))="","",OFFSET('Water Data'!$F$27,0,10*ROW('Water Data'!F2)))</f>
        <v/>
      </c>
      <c r="BZ8" s="319" t="str">
        <f ca="true">+IF(OFFSET('Water Data'!$F$28,0,10*ROW('Water Data'!F2))="","",OFFSET('Water Data'!$F$28,0,10*ROW('Water Data'!F2)))</f>
        <v/>
      </c>
      <c r="CA8" s="319" t="str">
        <f ca="true">+IF(OFFSET('Water Data'!$F$29,0,10*ROW('Water Data'!F2))="","",OFFSET('Water Data'!$F$29,0,10*ROW('Water Data'!F2)))</f>
        <v/>
      </c>
      <c r="CB8" s="319" t="str">
        <f ca="true">+IF(OFFSET('Water Data'!$G$27,0,10*ROW('Water Data'!G2))="","",OFFSET('Water Data'!$G$27,0,10*ROW('Water Data'!G2)))</f>
        <v>Yes</v>
      </c>
      <c r="CC8" s="319" t="str">
        <f ca="true">+IF(OFFSET('Water Data'!$G$28,0,10*ROW('Water Data'!G2))="","",OFFSET('Water Data'!$G$28,0,10*ROW('Water Data'!G2)))</f>
        <v/>
      </c>
      <c r="CD8" s="319" t="str">
        <f ca="true">+IF(OFFSET('Water Data'!$G$29,0,10*ROW('Water Data'!G2))="","",OFFSET('Water Data'!$G$29,0,10*ROW('Water Data'!G2)))</f>
        <v/>
      </c>
      <c r="CE8" s="319" t="str">
        <f ca="true">+IF(OFFSET('Water Data'!$H$27,0,10*ROW('Water Data'!H2))="","",OFFSET('Water Data'!$H$27,0,10*ROW('Water Data'!H2)))</f>
        <v>Yes</v>
      </c>
      <c r="CF8" s="319" t="str">
        <f ca="true">+IF(OFFSET('Water Data'!$H$28,0,10*ROW('Water Data'!H2))="","",OFFSET('Water Data'!$H$28,0,10*ROW('Water Data'!H2)))</f>
        <v/>
      </c>
      <c r="CG8" s="319" t="str">
        <f ca="true">+IF(OFFSET('Water Data'!$H$29,0,10*ROW('Water Data'!H2))="","",OFFSET('Water Data'!$H$29,0,10*ROW('Water Data'!H2)))</f>
        <v/>
      </c>
      <c r="CH8" s="319" t="str">
        <f ca="true">+IF(OFFSET('Water Data'!$I$27,0,10*ROW('Water Data'!I2))="","",OFFSET('Water Data'!$I$27,0,10*ROW('Water Data'!I2)))</f>
        <v>No</v>
      </c>
      <c r="CI8" s="319" t="str">
        <f ca="true">+IF(OFFSET('Water Data'!$I$28,0,10*ROW('Water Data'!I2))="","",OFFSET('Water Data'!$I$28,0,10*ROW('Water Data'!I2)))</f>
        <v/>
      </c>
      <c r="CJ8" s="319" t="str">
        <f ca="true">+IF(OFFSET('Water Data'!$I$29,0,10*ROW('Water Data'!I2))="","",OFFSET('Water Data'!$I$29,0,10*ROW('Water Data'!I2)))</f>
        <v/>
      </c>
      <c r="CK8" s="319" t="str">
        <f ca="true">+IF(OFFSET('Sanitation Data'!$D$28,0,10*ROW('Sanitation Data'!D2))="","",OFFSET('Sanitation Data'!$D$28,0,10*ROW('Sanitation Data'!D2)))</f>
        <v>Yes</v>
      </c>
      <c r="CL8" s="319" t="str">
        <f ca="true">+IF(OFFSET('Sanitation Data'!$D$29,0,10*ROW('Sanitation Data'!D2))="","",OFFSET('Sanitation Data'!$D$29,0,10*ROW('Sanitation Data'!D2)))</f>
        <v/>
      </c>
      <c r="CM8" s="319" t="str">
        <f ca="true">+IF(OFFSET('Sanitation Data'!$D$30,0,10*ROW('Sanitation Data'!D2))="","",OFFSET('Sanitation Data'!$D$30,0,10*ROW('Sanitation Data'!D2)))</f>
        <v/>
      </c>
      <c r="CN8" s="319" t="str">
        <f ca="true">+IF(OFFSET('Sanitation Data'!$D$31,0,10*ROW('Sanitation Data'!D2))="","",OFFSET('Sanitation Data'!$D$31,0,10*ROW('Sanitation Data'!D2)))</f>
        <v/>
      </c>
      <c r="CO8" s="319" t="str">
        <f ca="true">+IF(OFFSET('Sanitation Data'!$D$32,0,10*ROW('Sanitation Data'!D2))="","",OFFSET('Sanitation Data'!$D$32,0,10*ROW('Sanitation Data'!D2)))</f>
        <v/>
      </c>
      <c r="CP8" s="319" t="str">
        <f ca="true">+IF(OFFSET('Sanitation Data'!$E$28,0,10*ROW('Sanitation Data'!E2))="","",OFFSET('Sanitation Data'!$E$28,0,10*ROW('Sanitation Data'!E2)))</f>
        <v/>
      </c>
      <c r="CQ8" s="319" t="str">
        <f ca="true">+IF(OFFSET('Sanitation Data'!$E$29,0,10*ROW('Sanitation Data'!E2))="","",OFFSET('Sanitation Data'!$E$29,0,10*ROW('Sanitation Data'!E2)))</f>
        <v/>
      </c>
      <c r="CR8" s="319" t="str">
        <f ca="true">+IF(OFFSET('Sanitation Data'!$E$30,0,10*ROW('Sanitation Data'!E2))="","",OFFSET('Sanitation Data'!$E$30,0,10*ROW('Sanitation Data'!E2)))</f>
        <v/>
      </c>
      <c r="CS8" s="319" t="str">
        <f ca="true">+IF(OFFSET('Sanitation Data'!$E$31,0,10*ROW('Sanitation Data'!E2))="","",OFFSET('Sanitation Data'!$E$31,0,10*ROW('Sanitation Data'!E2)))</f>
        <v/>
      </c>
      <c r="CT8" s="319" t="str">
        <f ca="true">+IF(OFFSET('Sanitation Data'!$E$32,0,10*ROW('Sanitation Data'!E2))="","",OFFSET('Sanitation Data'!$E$32,0,10*ROW('Sanitation Data'!E2)))</f>
        <v/>
      </c>
      <c r="CU8" s="319" t="str">
        <f ca="true">+IF(OFFSET('Sanitation Data'!$F$28,0,10*ROW('Sanitation Data'!F2))="","",OFFSET('Sanitation Data'!$F$28,0,10*ROW('Sanitation Data'!F2)))</f>
        <v/>
      </c>
      <c r="CV8" s="319" t="str">
        <f ca="true">+IF(OFFSET('Sanitation Data'!$F$29,0,10*ROW('Sanitation Data'!F2))="","",OFFSET('Sanitation Data'!$F$29,0,10*ROW('Sanitation Data'!F2)))</f>
        <v/>
      </c>
      <c r="CW8" s="319" t="str">
        <f ca="true">+IF(OFFSET('Sanitation Data'!$F$30,0,10*ROW('Sanitation Data'!F2))="","",OFFSET('Sanitation Data'!$F$30,0,10*ROW('Sanitation Data'!F2)))</f>
        <v/>
      </c>
      <c r="CX8" s="319" t="str">
        <f ca="true">+IF(OFFSET('Sanitation Data'!$F$31,0,10*ROW('Sanitation Data'!F2))="","",OFFSET('Sanitation Data'!$F$31,0,10*ROW('Sanitation Data'!F2)))</f>
        <v/>
      </c>
      <c r="CY8" s="319" t="str">
        <f ca="true">+IF(OFFSET('Sanitation Data'!$F$32,0,10*ROW('Sanitation Data'!F2))="","",OFFSET('Sanitation Data'!$F$32,0,10*ROW('Sanitation Data'!F2)))</f>
        <v/>
      </c>
      <c r="CZ8" s="319" t="str">
        <f ca="true">+IF(OFFSET('Sanitation Data'!$G$28,0,10*ROW('Sanitation Data'!G2))="","",OFFSET('Sanitation Data'!$G$28,0,10*ROW('Sanitation Data'!G2)))</f>
        <v>Yes</v>
      </c>
      <c r="DA8" s="319" t="str">
        <f ca="true">+IF(OFFSET('Sanitation Data'!$G$29,0,10*ROW('Sanitation Data'!G2))="","",OFFSET('Sanitation Data'!$G$29,0,10*ROW('Sanitation Data'!G2)))</f>
        <v/>
      </c>
      <c r="DB8" s="319" t="str">
        <f ca="true">+IF(OFFSET('Sanitation Data'!$G$30,0,10*ROW('Sanitation Data'!G2))="","",OFFSET('Sanitation Data'!$G$30,0,10*ROW('Sanitation Data'!G2)))</f>
        <v/>
      </c>
      <c r="DC8" s="319" t="str">
        <f ca="true">+IF(OFFSET('Sanitation Data'!$G$31,0,10*ROW('Sanitation Data'!G2))="","",OFFSET('Sanitation Data'!$G$31,0,10*ROW('Sanitation Data'!G2)))</f>
        <v/>
      </c>
      <c r="DD8" s="319" t="str">
        <f ca="true">+IF(OFFSET('Sanitation Data'!$G$32,0,10*ROW('Sanitation Data'!G2))="","",OFFSET('Sanitation Data'!$G$32,0,10*ROW('Sanitation Data'!G2)))</f>
        <v/>
      </c>
      <c r="DE8" s="319" t="str">
        <f ca="true">+IF(OFFSET('Sanitation Data'!$H$28,0,10*ROW('Sanitation Data'!H2))="","",OFFSET('Sanitation Data'!$H$28,0,10*ROW('Sanitation Data'!H2)))</f>
        <v>Yes</v>
      </c>
      <c r="DF8" s="319" t="str">
        <f ca="true">+IF(OFFSET('Sanitation Data'!$H$29,0,10*ROW('Sanitation Data'!H2))="","",OFFSET('Sanitation Data'!$H$29,0,10*ROW('Sanitation Data'!H2)))</f>
        <v/>
      </c>
      <c r="DG8" s="319" t="str">
        <f ca="true">+IF(OFFSET('Sanitation Data'!$H$30,0,10*ROW('Sanitation Data'!H2))="","",OFFSET('Sanitation Data'!$H$30,0,10*ROW('Sanitation Data'!H2)))</f>
        <v/>
      </c>
      <c r="DH8" s="319" t="str">
        <f ca="true">+IF(OFFSET('Sanitation Data'!$H$31,0,10*ROW('Sanitation Data'!H2))="","",OFFSET('Sanitation Data'!$H$31,0,10*ROW('Sanitation Data'!H2)))</f>
        <v/>
      </c>
      <c r="DI8" s="319" t="str">
        <f ca="true">+IF(OFFSET('Sanitation Data'!$H$32,0,10*ROW('Sanitation Data'!H2))="","",OFFSET('Sanitation Data'!$H$32,0,10*ROW('Sanitation Data'!H2)))</f>
        <v/>
      </c>
      <c r="DJ8" s="319" t="str">
        <f ca="true">+IF(OFFSET('Sanitation Data'!$I$28,0,10*ROW('Sanitation Data'!I2))="","",OFFSET('Sanitation Data'!$I$28,0,10*ROW('Sanitation Data'!I2)))</f>
        <v>No</v>
      </c>
      <c r="DK8" s="319" t="str">
        <f ca="true">+IF(OFFSET('Sanitation Data'!$I$29,0,10*ROW('Sanitation Data'!I2))="","",OFFSET('Sanitation Data'!$I$29,0,10*ROW('Sanitation Data'!I2)))</f>
        <v/>
      </c>
      <c r="DL8" s="319" t="str">
        <f ca="true">+IF(OFFSET('Sanitation Data'!$I$30,0,10*ROW('Sanitation Data'!I2))="","",OFFSET('Sanitation Data'!$I$30,0,10*ROW('Sanitation Data'!I2)))</f>
        <v/>
      </c>
      <c r="DM8" s="319" t="str">
        <f ca="true">+IF(OFFSET('Sanitation Data'!$I$31,0,10*ROW('Sanitation Data'!I2))="","",OFFSET('Sanitation Data'!$I$31,0,10*ROW('Sanitation Data'!I2)))</f>
        <v/>
      </c>
      <c r="DN8" s="319" t="str">
        <f ca="true">+IF(OFFSET('Sanitation Data'!$I$32,0,10*ROW('Sanitation Data'!I2))="","",OFFSET('Sanitation Data'!$I$32,0,10*ROW('Sanitation Data'!I2)))</f>
        <v/>
      </c>
      <c r="DO8" s="319" t="str">
        <f ca="true">+IF(OFFSET('Hygiene Data'!$D$11,0,10*ROW('Hygiene Data'!D2))="","",OFFSET('Hygiene Data'!$D$11,0,10*ROW('Hygiene Data'!D2)))</f>
        <v/>
      </c>
      <c r="DP8" s="319" t="str">
        <f ca="true">+IF(OFFSET('Hygiene Data'!$D$12,0,10*ROW('Hygiene Data'!D2))="","",OFFSET('Hygiene Data'!$D$12,0,10*ROW('Hygiene Data'!D2)))</f>
        <v/>
      </c>
      <c r="DQ8" s="319" t="str">
        <f ca="true">+IF(OFFSET('Hygiene Data'!$D$13,0,10*ROW('Hygiene Data'!D2))="","",OFFSET('Hygiene Data'!$D$13,0,10*ROW('Hygiene Data'!D2)))</f>
        <v/>
      </c>
      <c r="DR8" s="319" t="str">
        <f ca="true">+IF(OFFSET('Hygiene Data'!$E$11,0,10*ROW('Hygiene Data'!E2))="","",OFFSET('Hygiene Data'!$E$11,0,10*ROW('Hygiene Data'!E2)))</f>
        <v/>
      </c>
      <c r="DS8" s="319" t="str">
        <f ca="true">+IF(OFFSET('Hygiene Data'!$E$12,0,10*ROW('Hygiene Data'!E2))="","",OFFSET('Hygiene Data'!$E$12,0,10*ROW('Hygiene Data'!E2)))</f>
        <v/>
      </c>
      <c r="DT8" s="319" t="str">
        <f ca="true">+IF(OFFSET('Hygiene Data'!$E$13,0,10*ROW('Hygiene Data'!E2))="","",OFFSET('Hygiene Data'!$E$13,0,10*ROW('Hygiene Data'!E2)))</f>
        <v/>
      </c>
      <c r="DU8" s="319" t="str">
        <f ca="true">+IF(OFFSET('Hygiene Data'!$F$11,0,10*ROW('Hygiene Data'!F2))="","",OFFSET('Hygiene Data'!$F$11,0,10*ROW('Hygiene Data'!F2)))</f>
        <v/>
      </c>
      <c r="DV8" s="319" t="str">
        <f ca="true">+IF(OFFSET('Hygiene Data'!$F$12,0,10*ROW('Hygiene Data'!F2))="","",OFFSET('Hygiene Data'!$F$12,0,10*ROW('Hygiene Data'!F2)))</f>
        <v/>
      </c>
      <c r="DW8" s="319" t="str">
        <f ca="true">+IF(OFFSET('Hygiene Data'!$F$13,0,10*ROW('Hygiene Data'!F2))="","",OFFSET('Hygiene Data'!$F$13,0,10*ROW('Hygiene Data'!F2)))</f>
        <v/>
      </c>
      <c r="DX8" s="319" t="str">
        <f ca="true">+IF(OFFSET('Hygiene Data'!$G$11,0,10*ROW('Hygiene Data'!G2))="","",OFFSET('Hygiene Data'!$G$11,0,10*ROW('Hygiene Data'!G2)))</f>
        <v/>
      </c>
      <c r="DY8" s="319" t="str">
        <f ca="true">+IF(OFFSET('Hygiene Data'!$G$12,0,10*ROW('Hygiene Data'!G2))="","",OFFSET('Hygiene Data'!$G$12,0,10*ROW('Hygiene Data'!G2)))</f>
        <v/>
      </c>
      <c r="DZ8" s="319" t="str">
        <f ca="true">+IF(OFFSET('Hygiene Data'!$G$13,0,10*ROW('Hygiene Data'!G2))="","",OFFSET('Hygiene Data'!$G$13,0,10*ROW('Hygiene Data'!G2)))</f>
        <v/>
      </c>
      <c r="EA8" s="319" t="str">
        <f ca="true">+IF(OFFSET('Hygiene Data'!$H$11,0,10*ROW('Hygiene Data'!H2))="","",OFFSET('Hygiene Data'!$H$11,0,10*ROW('Hygiene Data'!H2)))</f>
        <v/>
      </c>
      <c r="EB8" s="319" t="str">
        <f ca="true">+IF(OFFSET('Hygiene Data'!$H$12,0,10*ROW('Hygiene Data'!H2))="","",OFFSET('Hygiene Data'!$H$12,0,10*ROW('Hygiene Data'!H2)))</f>
        <v/>
      </c>
      <c r="EC8" s="319" t="str">
        <f ca="true">+IF(OFFSET('Hygiene Data'!$H$13,0,10*ROW('Hygiene Data'!H2))="","",OFFSET('Hygiene Data'!$H$13,0,10*ROW('Hygiene Data'!H2)))</f>
        <v/>
      </c>
      <c r="ED8" s="319" t="str">
        <f ca="true">+IF(OFFSET('Hygiene Data'!$I$11,0,10*ROW('Hygiene Data'!I2))="","",OFFSET('Hygiene Data'!$I$11,0,10*ROW('Hygiene Data'!I2)))</f>
        <v/>
      </c>
      <c r="EE8" s="319" t="str">
        <f ca="true">+IF(OFFSET('Hygiene Data'!$I$12,0,10*ROW('Hygiene Data'!I2))="","",OFFSET('Hygiene Data'!$I$12,0,10*ROW('Hygiene Data'!I2)))</f>
        <v/>
      </c>
      <c r="EF8" s="319"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GHA_2005_EMIS</v>
      </c>
      <c r="B9" s="36" t="str">
        <f ca="true">+IF(OFFSET('Water Data'!$C$2,0,10*ROW('Water Data'!F3))="","",OFFSET('Water Data'!$C$2,0,10*ROW('Water Data'!F3)))</f>
        <v>EMIS</v>
      </c>
      <c r="C9" s="375">
        <f t="shared" ca="true" si="0"/>
        <v>2005</v>
      </c>
      <c r="D9" s="96">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52.645173047040537</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57.269708526287111</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49.567152508444892</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str">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[52]</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51.470546687385223</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54.281303913556712</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50.982109345677472</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48.713673177703669</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19"/>
      <c r="BS9" s="319" t="str">
        <f ca="true">+IF(OFFSET('Water Data'!$D$27,0,10*ROW('Water Data'!D3))="","",OFFSET('Water Data'!$D$27,0,10*ROW('Water Data'!D3)))</f>
        <v>Yes</v>
      </c>
      <c r="BT9" s="319" t="str">
        <f ca="true">+IF(OFFSET('Water Data'!$D$28,0,10*ROW('Water Data'!D3))="","",OFFSET('Water Data'!$D$28,0,10*ROW('Water Data'!D3)))</f>
        <v/>
      </c>
      <c r="BU9" s="319" t="str">
        <f ca="true">+IF(OFFSET('Water Data'!$D$29,0,10*ROW('Water Data'!D3))="","",OFFSET('Water Data'!$D$29,0,10*ROW('Water Data'!D3)))</f>
        <v/>
      </c>
      <c r="BV9" s="319" t="str">
        <f ca="true">+IF(OFFSET('Water Data'!$E$27,0,10*ROW('Water Data'!E3))="","",OFFSET('Water Data'!$E$27,0,10*ROW('Water Data'!E3)))</f>
        <v/>
      </c>
      <c r="BW9" s="319" t="str">
        <f ca="true">+IF(OFFSET('Water Data'!$E$28,0,10*ROW('Water Data'!E3))="","",OFFSET('Water Data'!$E$28,0,10*ROW('Water Data'!E3)))</f>
        <v/>
      </c>
      <c r="BX9" s="319" t="str">
        <f ca="true">+IF(OFFSET('Water Data'!$E$29,0,10*ROW('Water Data'!E3))="","",OFFSET('Water Data'!$E$29,0,10*ROW('Water Data'!E3)))</f>
        <v/>
      </c>
      <c r="BY9" s="319" t="str">
        <f ca="true">+IF(OFFSET('Water Data'!$F$27,0,10*ROW('Water Data'!F3))="","",OFFSET('Water Data'!$F$27,0,10*ROW('Water Data'!F3)))</f>
        <v/>
      </c>
      <c r="BZ9" s="319" t="str">
        <f ca="true">+IF(OFFSET('Water Data'!$F$28,0,10*ROW('Water Data'!F3))="","",OFFSET('Water Data'!$F$28,0,10*ROW('Water Data'!F3)))</f>
        <v/>
      </c>
      <c r="CA9" s="319" t="str">
        <f ca="true">+IF(OFFSET('Water Data'!$F$29,0,10*ROW('Water Data'!F3))="","",OFFSET('Water Data'!$F$29,0,10*ROW('Water Data'!F3)))</f>
        <v/>
      </c>
      <c r="CB9" s="319" t="str">
        <f ca="true">+IF(OFFSET('Water Data'!$G$27,0,10*ROW('Water Data'!G3))="","",OFFSET('Water Data'!$G$27,0,10*ROW('Water Data'!G3)))</f>
        <v>Yes</v>
      </c>
      <c r="CC9" s="319" t="str">
        <f ca="true">+IF(OFFSET('Water Data'!$G$28,0,10*ROW('Water Data'!G3))="","",OFFSET('Water Data'!$G$28,0,10*ROW('Water Data'!G3)))</f>
        <v/>
      </c>
      <c r="CD9" s="319" t="str">
        <f ca="true">+IF(OFFSET('Water Data'!$G$29,0,10*ROW('Water Data'!G3))="","",OFFSET('Water Data'!$G$29,0,10*ROW('Water Data'!G3)))</f>
        <v/>
      </c>
      <c r="CE9" s="319" t="str">
        <f ca="true">+IF(OFFSET('Water Data'!$H$27,0,10*ROW('Water Data'!H3))="","",OFFSET('Water Data'!$H$27,0,10*ROW('Water Data'!H3)))</f>
        <v>Yes</v>
      </c>
      <c r="CF9" s="319" t="str">
        <f ca="true">+IF(OFFSET('Water Data'!$H$28,0,10*ROW('Water Data'!H3))="","",OFFSET('Water Data'!$H$28,0,10*ROW('Water Data'!H3)))</f>
        <v/>
      </c>
      <c r="CG9" s="319" t="str">
        <f ca="true">+IF(OFFSET('Water Data'!$H$29,0,10*ROW('Water Data'!H3))="","",OFFSET('Water Data'!$H$29,0,10*ROW('Water Data'!H3)))</f>
        <v/>
      </c>
      <c r="CH9" s="319" t="str">
        <f ca="true">+IF(OFFSET('Water Data'!$I$27,0,10*ROW('Water Data'!I3))="","",OFFSET('Water Data'!$I$27,0,10*ROW('Water Data'!I3)))</f>
        <v>No</v>
      </c>
      <c r="CI9" s="319" t="str">
        <f ca="true">+IF(OFFSET('Water Data'!$I$28,0,10*ROW('Water Data'!I3))="","",OFFSET('Water Data'!$I$28,0,10*ROW('Water Data'!I3)))</f>
        <v/>
      </c>
      <c r="CJ9" s="319" t="str">
        <f ca="true">+IF(OFFSET('Water Data'!$I$29,0,10*ROW('Water Data'!I3))="","",OFFSET('Water Data'!$I$29,0,10*ROW('Water Data'!I3)))</f>
        <v/>
      </c>
      <c r="CK9" s="319" t="str">
        <f ca="true">+IF(OFFSET('Sanitation Data'!$D$28,0,10*ROW('Sanitation Data'!D3))="","",OFFSET('Sanitation Data'!$D$28,0,10*ROW('Sanitation Data'!D3)))</f>
        <v>Yes</v>
      </c>
      <c r="CL9" s="319" t="str">
        <f ca="true">+IF(OFFSET('Sanitation Data'!$D$29,0,10*ROW('Sanitation Data'!D3))="","",OFFSET('Sanitation Data'!$D$29,0,10*ROW('Sanitation Data'!D3)))</f>
        <v/>
      </c>
      <c r="CM9" s="319" t="str">
        <f ca="true">+IF(OFFSET('Sanitation Data'!$D$30,0,10*ROW('Sanitation Data'!D3))="","",OFFSET('Sanitation Data'!$D$30,0,10*ROW('Sanitation Data'!D3)))</f>
        <v/>
      </c>
      <c r="CN9" s="319" t="str">
        <f ca="true">+IF(OFFSET('Sanitation Data'!$D$31,0,10*ROW('Sanitation Data'!D3))="","",OFFSET('Sanitation Data'!$D$31,0,10*ROW('Sanitation Data'!D3)))</f>
        <v/>
      </c>
      <c r="CO9" s="319" t="str">
        <f ca="true">+IF(OFFSET('Sanitation Data'!$D$32,0,10*ROW('Sanitation Data'!D3))="","",OFFSET('Sanitation Data'!$D$32,0,10*ROW('Sanitation Data'!D3)))</f>
        <v/>
      </c>
      <c r="CP9" s="319" t="str">
        <f ca="true">+IF(OFFSET('Sanitation Data'!$E$28,0,10*ROW('Sanitation Data'!E3))="","",OFFSET('Sanitation Data'!$E$28,0,10*ROW('Sanitation Data'!E3)))</f>
        <v/>
      </c>
      <c r="CQ9" s="319" t="str">
        <f ca="true">+IF(OFFSET('Sanitation Data'!$E$29,0,10*ROW('Sanitation Data'!E3))="","",OFFSET('Sanitation Data'!$E$29,0,10*ROW('Sanitation Data'!E3)))</f>
        <v/>
      </c>
      <c r="CR9" s="319" t="str">
        <f ca="true">+IF(OFFSET('Sanitation Data'!$E$30,0,10*ROW('Sanitation Data'!E3))="","",OFFSET('Sanitation Data'!$E$30,0,10*ROW('Sanitation Data'!E3)))</f>
        <v/>
      </c>
      <c r="CS9" s="319" t="str">
        <f ca="true">+IF(OFFSET('Sanitation Data'!$E$31,0,10*ROW('Sanitation Data'!E3))="","",OFFSET('Sanitation Data'!$E$31,0,10*ROW('Sanitation Data'!E3)))</f>
        <v/>
      </c>
      <c r="CT9" s="319" t="str">
        <f ca="true">+IF(OFFSET('Sanitation Data'!$E$32,0,10*ROW('Sanitation Data'!E3))="","",OFFSET('Sanitation Data'!$E$32,0,10*ROW('Sanitation Data'!E3)))</f>
        <v/>
      </c>
      <c r="CU9" s="319" t="str">
        <f ca="true">+IF(OFFSET('Sanitation Data'!$F$28,0,10*ROW('Sanitation Data'!F3))="","",OFFSET('Sanitation Data'!$F$28,0,10*ROW('Sanitation Data'!F3)))</f>
        <v/>
      </c>
      <c r="CV9" s="319" t="str">
        <f ca="true">+IF(OFFSET('Sanitation Data'!$F$29,0,10*ROW('Sanitation Data'!F3))="","",OFFSET('Sanitation Data'!$F$29,0,10*ROW('Sanitation Data'!F3)))</f>
        <v/>
      </c>
      <c r="CW9" s="319" t="str">
        <f ca="true">+IF(OFFSET('Sanitation Data'!$F$30,0,10*ROW('Sanitation Data'!F3))="","",OFFSET('Sanitation Data'!$F$30,0,10*ROW('Sanitation Data'!F3)))</f>
        <v/>
      </c>
      <c r="CX9" s="319" t="str">
        <f ca="true">+IF(OFFSET('Sanitation Data'!$F$31,0,10*ROW('Sanitation Data'!F3))="","",OFFSET('Sanitation Data'!$F$31,0,10*ROW('Sanitation Data'!F3)))</f>
        <v/>
      </c>
      <c r="CY9" s="319" t="str">
        <f ca="true">+IF(OFFSET('Sanitation Data'!$F$32,0,10*ROW('Sanitation Data'!F3))="","",OFFSET('Sanitation Data'!$F$32,0,10*ROW('Sanitation Data'!F3)))</f>
        <v/>
      </c>
      <c r="CZ9" s="319" t="str">
        <f ca="true">+IF(OFFSET('Sanitation Data'!$G$28,0,10*ROW('Sanitation Data'!G3))="","",OFFSET('Sanitation Data'!$G$28,0,10*ROW('Sanitation Data'!G3)))</f>
        <v>Yes</v>
      </c>
      <c r="DA9" s="319" t="str">
        <f ca="true">+IF(OFFSET('Sanitation Data'!$G$29,0,10*ROW('Sanitation Data'!G3))="","",OFFSET('Sanitation Data'!$G$29,0,10*ROW('Sanitation Data'!G3)))</f>
        <v/>
      </c>
      <c r="DB9" s="319" t="str">
        <f ca="true">+IF(OFFSET('Sanitation Data'!$G$30,0,10*ROW('Sanitation Data'!G3))="","",OFFSET('Sanitation Data'!$G$30,0,10*ROW('Sanitation Data'!G3)))</f>
        <v/>
      </c>
      <c r="DC9" s="319" t="str">
        <f ca="true">+IF(OFFSET('Sanitation Data'!$G$31,0,10*ROW('Sanitation Data'!G3))="","",OFFSET('Sanitation Data'!$G$31,0,10*ROW('Sanitation Data'!G3)))</f>
        <v/>
      </c>
      <c r="DD9" s="319" t="str">
        <f ca="true">+IF(OFFSET('Sanitation Data'!$G$32,0,10*ROW('Sanitation Data'!G3))="","",OFFSET('Sanitation Data'!$G$32,0,10*ROW('Sanitation Data'!G3)))</f>
        <v/>
      </c>
      <c r="DE9" s="319" t="str">
        <f ca="true">+IF(OFFSET('Sanitation Data'!$H$28,0,10*ROW('Sanitation Data'!H3))="","",OFFSET('Sanitation Data'!$H$28,0,10*ROW('Sanitation Data'!H3)))</f>
        <v>Yes</v>
      </c>
      <c r="DF9" s="319" t="str">
        <f ca="true">+IF(OFFSET('Sanitation Data'!$H$29,0,10*ROW('Sanitation Data'!H3))="","",OFFSET('Sanitation Data'!$H$29,0,10*ROW('Sanitation Data'!H3)))</f>
        <v/>
      </c>
      <c r="DG9" s="319" t="str">
        <f ca="true">+IF(OFFSET('Sanitation Data'!$H$30,0,10*ROW('Sanitation Data'!H3))="","",OFFSET('Sanitation Data'!$H$30,0,10*ROW('Sanitation Data'!H3)))</f>
        <v/>
      </c>
      <c r="DH9" s="319" t="str">
        <f ca="true">+IF(OFFSET('Sanitation Data'!$H$31,0,10*ROW('Sanitation Data'!H3))="","",OFFSET('Sanitation Data'!$H$31,0,10*ROW('Sanitation Data'!H3)))</f>
        <v/>
      </c>
      <c r="DI9" s="319" t="str">
        <f ca="true">+IF(OFFSET('Sanitation Data'!$H$32,0,10*ROW('Sanitation Data'!H3))="","",OFFSET('Sanitation Data'!$H$32,0,10*ROW('Sanitation Data'!H3)))</f>
        <v/>
      </c>
      <c r="DJ9" s="319" t="str">
        <f ca="true">+IF(OFFSET('Sanitation Data'!$I$28,0,10*ROW('Sanitation Data'!I3))="","",OFFSET('Sanitation Data'!$I$28,0,10*ROW('Sanitation Data'!I3)))</f>
        <v>Yes</v>
      </c>
      <c r="DK9" s="319" t="str">
        <f ca="true">+IF(OFFSET('Sanitation Data'!$I$29,0,10*ROW('Sanitation Data'!I3))="","",OFFSET('Sanitation Data'!$I$29,0,10*ROW('Sanitation Data'!I3)))</f>
        <v/>
      </c>
      <c r="DL9" s="319" t="str">
        <f ca="true">+IF(OFFSET('Sanitation Data'!$I$30,0,10*ROW('Sanitation Data'!I3))="","",OFFSET('Sanitation Data'!$I$30,0,10*ROW('Sanitation Data'!I3)))</f>
        <v/>
      </c>
      <c r="DM9" s="319" t="str">
        <f ca="true">+IF(OFFSET('Sanitation Data'!$I$31,0,10*ROW('Sanitation Data'!I3))="","",OFFSET('Sanitation Data'!$I$31,0,10*ROW('Sanitation Data'!I3)))</f>
        <v/>
      </c>
      <c r="DN9" s="319" t="str">
        <f ca="true">+IF(OFFSET('Sanitation Data'!$I$32,0,10*ROW('Sanitation Data'!I3))="","",OFFSET('Sanitation Data'!$I$32,0,10*ROW('Sanitation Data'!I3)))</f>
        <v/>
      </c>
      <c r="DO9" s="319" t="str">
        <f ca="true">+IF(OFFSET('Hygiene Data'!$D$11,0,10*ROW('Hygiene Data'!D3))="","",OFFSET('Hygiene Data'!$D$11,0,10*ROW('Hygiene Data'!D3)))</f>
        <v/>
      </c>
      <c r="DP9" s="319" t="str">
        <f ca="true">+IF(OFFSET('Hygiene Data'!$D$12,0,10*ROW('Hygiene Data'!D3))="","",OFFSET('Hygiene Data'!$D$12,0,10*ROW('Hygiene Data'!D3)))</f>
        <v/>
      </c>
      <c r="DQ9" s="319" t="str">
        <f ca="true">+IF(OFFSET('Hygiene Data'!$D$13,0,10*ROW('Hygiene Data'!D3))="","",OFFSET('Hygiene Data'!$D$13,0,10*ROW('Hygiene Data'!D3)))</f>
        <v/>
      </c>
      <c r="DR9" s="319" t="str">
        <f ca="true">+IF(OFFSET('Hygiene Data'!$E$11,0,10*ROW('Hygiene Data'!E3))="","",OFFSET('Hygiene Data'!$E$11,0,10*ROW('Hygiene Data'!E3)))</f>
        <v/>
      </c>
      <c r="DS9" s="319" t="str">
        <f ca="true">+IF(OFFSET('Hygiene Data'!$E$12,0,10*ROW('Hygiene Data'!E3))="","",OFFSET('Hygiene Data'!$E$12,0,10*ROW('Hygiene Data'!E3)))</f>
        <v/>
      </c>
      <c r="DT9" s="319" t="str">
        <f ca="true">+IF(OFFSET('Hygiene Data'!$E$13,0,10*ROW('Hygiene Data'!E3))="","",OFFSET('Hygiene Data'!$E$13,0,10*ROW('Hygiene Data'!E3)))</f>
        <v/>
      </c>
      <c r="DU9" s="319" t="str">
        <f ca="true">+IF(OFFSET('Hygiene Data'!$F$11,0,10*ROW('Hygiene Data'!F3))="","",OFFSET('Hygiene Data'!$F$11,0,10*ROW('Hygiene Data'!F3)))</f>
        <v/>
      </c>
      <c r="DV9" s="319" t="str">
        <f ca="true">+IF(OFFSET('Hygiene Data'!$F$12,0,10*ROW('Hygiene Data'!F3))="","",OFFSET('Hygiene Data'!$F$12,0,10*ROW('Hygiene Data'!F3)))</f>
        <v/>
      </c>
      <c r="DW9" s="319" t="str">
        <f ca="true">+IF(OFFSET('Hygiene Data'!$F$13,0,10*ROW('Hygiene Data'!F3))="","",OFFSET('Hygiene Data'!$F$13,0,10*ROW('Hygiene Data'!F3)))</f>
        <v/>
      </c>
      <c r="DX9" s="319" t="str">
        <f ca="true">+IF(OFFSET('Hygiene Data'!$G$11,0,10*ROW('Hygiene Data'!G3))="","",OFFSET('Hygiene Data'!$G$11,0,10*ROW('Hygiene Data'!G3)))</f>
        <v/>
      </c>
      <c r="DY9" s="319" t="str">
        <f ca="true">+IF(OFFSET('Hygiene Data'!$G$12,0,10*ROW('Hygiene Data'!G3))="","",OFFSET('Hygiene Data'!$G$12,0,10*ROW('Hygiene Data'!G3)))</f>
        <v/>
      </c>
      <c r="DZ9" s="319" t="str">
        <f ca="true">+IF(OFFSET('Hygiene Data'!$G$13,0,10*ROW('Hygiene Data'!G3))="","",OFFSET('Hygiene Data'!$G$13,0,10*ROW('Hygiene Data'!G3)))</f>
        <v/>
      </c>
      <c r="EA9" s="319" t="str">
        <f ca="true">+IF(OFFSET('Hygiene Data'!$H$11,0,10*ROW('Hygiene Data'!H3))="","",OFFSET('Hygiene Data'!$H$11,0,10*ROW('Hygiene Data'!H3)))</f>
        <v/>
      </c>
      <c r="EB9" s="319" t="str">
        <f ca="true">+IF(OFFSET('Hygiene Data'!$H$12,0,10*ROW('Hygiene Data'!H3))="","",OFFSET('Hygiene Data'!$H$12,0,10*ROW('Hygiene Data'!H3)))</f>
        <v/>
      </c>
      <c r="EC9" s="319" t="str">
        <f ca="true">+IF(OFFSET('Hygiene Data'!$H$13,0,10*ROW('Hygiene Data'!H3))="","",OFFSET('Hygiene Data'!$H$13,0,10*ROW('Hygiene Data'!H3)))</f>
        <v/>
      </c>
      <c r="ED9" s="319" t="str">
        <f ca="true">+IF(OFFSET('Hygiene Data'!$I$11,0,10*ROW('Hygiene Data'!I3))="","",OFFSET('Hygiene Data'!$I$11,0,10*ROW('Hygiene Data'!I3)))</f>
        <v/>
      </c>
      <c r="EE9" s="319" t="str">
        <f ca="true">+IF(OFFSET('Hygiene Data'!$I$12,0,10*ROW('Hygiene Data'!I3))="","",OFFSET('Hygiene Data'!$I$12,0,10*ROW('Hygiene Data'!I3)))</f>
        <v/>
      </c>
      <c r="EF9" s="319"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GHA_2006_EMIS</v>
      </c>
      <c r="B10" s="36" t="str">
        <f ca="true">+IF(OFFSET('Water Data'!$C$2,0,10*ROW('Water Data'!F4))="","",OFFSET('Water Data'!$C$2,0,10*ROW('Water Data'!F4)))</f>
        <v>EMIS</v>
      </c>
      <c r="C10" s="375">
        <f t="shared" ca="true" si="0"/>
        <v>2006</v>
      </c>
      <c r="D10" s="96">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56.246349099935109</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59.117825171142712</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53.627947997648143</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80.004468392016776</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77.323203319228796</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56.172182632437149</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59.281200631911531</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52.198340628470632</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91.132937482067149</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19"/>
      <c r="BS10" s="319" t="str">
        <f ca="true">+IF(OFFSET('Water Data'!$D$27,0,10*ROW('Water Data'!D4))="","",OFFSET('Water Data'!$D$27,0,10*ROW('Water Data'!D4)))</f>
        <v>Yes</v>
      </c>
      <c r="BT10" s="319" t="str">
        <f ca="true">+IF(OFFSET('Water Data'!$D$28,0,10*ROW('Water Data'!D4))="","",OFFSET('Water Data'!$D$28,0,10*ROW('Water Data'!D4)))</f>
        <v/>
      </c>
      <c r="BU10" s="319" t="str">
        <f ca="true">+IF(OFFSET('Water Data'!$D$29,0,10*ROW('Water Data'!D4))="","",OFFSET('Water Data'!$D$29,0,10*ROW('Water Data'!D4)))</f>
        <v/>
      </c>
      <c r="BV10" s="319" t="str">
        <f ca="true">+IF(OFFSET('Water Data'!$E$27,0,10*ROW('Water Data'!E4))="","",OFFSET('Water Data'!$E$27,0,10*ROW('Water Data'!E4)))</f>
        <v/>
      </c>
      <c r="BW10" s="319" t="str">
        <f ca="true">+IF(OFFSET('Water Data'!$E$28,0,10*ROW('Water Data'!E4))="","",OFFSET('Water Data'!$E$28,0,10*ROW('Water Data'!E4)))</f>
        <v/>
      </c>
      <c r="BX10" s="319" t="str">
        <f ca="true">+IF(OFFSET('Water Data'!$E$29,0,10*ROW('Water Data'!E4))="","",OFFSET('Water Data'!$E$29,0,10*ROW('Water Data'!E4)))</f>
        <v/>
      </c>
      <c r="BY10" s="319" t="str">
        <f ca="true">+IF(OFFSET('Water Data'!$F$27,0,10*ROW('Water Data'!F4))="","",OFFSET('Water Data'!$F$27,0,10*ROW('Water Data'!F4)))</f>
        <v/>
      </c>
      <c r="BZ10" s="319" t="str">
        <f ca="true">+IF(OFFSET('Water Data'!$F$28,0,10*ROW('Water Data'!F4))="","",OFFSET('Water Data'!$F$28,0,10*ROW('Water Data'!F4)))</f>
        <v/>
      </c>
      <c r="CA10" s="319" t="str">
        <f ca="true">+IF(OFFSET('Water Data'!$F$29,0,10*ROW('Water Data'!F4))="","",OFFSET('Water Data'!$F$29,0,10*ROW('Water Data'!F4)))</f>
        <v/>
      </c>
      <c r="CB10" s="319" t="str">
        <f ca="true">+IF(OFFSET('Water Data'!$G$27,0,10*ROW('Water Data'!G4))="","",OFFSET('Water Data'!$G$27,0,10*ROW('Water Data'!G4)))</f>
        <v>Yes</v>
      </c>
      <c r="CC10" s="319" t="str">
        <f ca="true">+IF(OFFSET('Water Data'!$G$28,0,10*ROW('Water Data'!G4))="","",OFFSET('Water Data'!$G$28,0,10*ROW('Water Data'!G4)))</f>
        <v/>
      </c>
      <c r="CD10" s="319" t="str">
        <f ca="true">+IF(OFFSET('Water Data'!$G$29,0,10*ROW('Water Data'!G4))="","",OFFSET('Water Data'!$G$29,0,10*ROW('Water Data'!G4)))</f>
        <v/>
      </c>
      <c r="CE10" s="319" t="str">
        <f ca="true">+IF(OFFSET('Water Data'!$H$27,0,10*ROW('Water Data'!H4))="","",OFFSET('Water Data'!$H$27,0,10*ROW('Water Data'!H4)))</f>
        <v>Yes</v>
      </c>
      <c r="CF10" s="319" t="str">
        <f ca="true">+IF(OFFSET('Water Data'!$H$28,0,10*ROW('Water Data'!H4))="","",OFFSET('Water Data'!$H$28,0,10*ROW('Water Data'!H4)))</f>
        <v/>
      </c>
      <c r="CG10" s="319" t="str">
        <f ca="true">+IF(OFFSET('Water Data'!$H$29,0,10*ROW('Water Data'!H4))="","",OFFSET('Water Data'!$H$29,0,10*ROW('Water Data'!H4)))</f>
        <v/>
      </c>
      <c r="CH10" s="319" t="str">
        <f ca="true">+IF(OFFSET('Water Data'!$I$27,0,10*ROW('Water Data'!I4))="","",OFFSET('Water Data'!$I$27,0,10*ROW('Water Data'!I4)))</f>
        <v>Yes</v>
      </c>
      <c r="CI10" s="319" t="str">
        <f ca="true">+IF(OFFSET('Water Data'!$I$28,0,10*ROW('Water Data'!I4))="","",OFFSET('Water Data'!$I$28,0,10*ROW('Water Data'!I4)))</f>
        <v>Yes</v>
      </c>
      <c r="CJ10" s="319" t="str">
        <f ca="true">+IF(OFFSET('Water Data'!$I$29,0,10*ROW('Water Data'!I4))="","",OFFSET('Water Data'!$I$29,0,10*ROW('Water Data'!I4)))</f>
        <v/>
      </c>
      <c r="CK10" s="319" t="str">
        <f ca="true">+IF(OFFSET('Sanitation Data'!$D$28,0,10*ROW('Sanitation Data'!D4))="","",OFFSET('Sanitation Data'!$D$28,0,10*ROW('Sanitation Data'!D4)))</f>
        <v>Yes</v>
      </c>
      <c r="CL10" s="319" t="str">
        <f ca="true">+IF(OFFSET('Sanitation Data'!$D$29,0,10*ROW('Sanitation Data'!D4))="","",OFFSET('Sanitation Data'!$D$29,0,10*ROW('Sanitation Data'!D4)))</f>
        <v/>
      </c>
      <c r="CM10" s="319" t="str">
        <f ca="true">+IF(OFFSET('Sanitation Data'!$D$30,0,10*ROW('Sanitation Data'!D4))="","",OFFSET('Sanitation Data'!$D$30,0,10*ROW('Sanitation Data'!D4)))</f>
        <v/>
      </c>
      <c r="CN10" s="319" t="str">
        <f ca="true">+IF(OFFSET('Sanitation Data'!$D$31,0,10*ROW('Sanitation Data'!D4))="","",OFFSET('Sanitation Data'!$D$31,0,10*ROW('Sanitation Data'!D4)))</f>
        <v/>
      </c>
      <c r="CO10" s="319" t="str">
        <f ca="true">+IF(OFFSET('Sanitation Data'!$D$32,0,10*ROW('Sanitation Data'!D4))="","",OFFSET('Sanitation Data'!$D$32,0,10*ROW('Sanitation Data'!D4)))</f>
        <v/>
      </c>
      <c r="CP10" s="319" t="str">
        <f ca="true">+IF(OFFSET('Sanitation Data'!$E$28,0,10*ROW('Sanitation Data'!E4))="","",OFFSET('Sanitation Data'!$E$28,0,10*ROW('Sanitation Data'!E4)))</f>
        <v/>
      </c>
      <c r="CQ10" s="319" t="str">
        <f ca="true">+IF(OFFSET('Sanitation Data'!$E$29,0,10*ROW('Sanitation Data'!E4))="","",OFFSET('Sanitation Data'!$E$29,0,10*ROW('Sanitation Data'!E4)))</f>
        <v/>
      </c>
      <c r="CR10" s="319" t="str">
        <f ca="true">+IF(OFFSET('Sanitation Data'!$E$30,0,10*ROW('Sanitation Data'!E4))="","",OFFSET('Sanitation Data'!$E$30,0,10*ROW('Sanitation Data'!E4)))</f>
        <v/>
      </c>
      <c r="CS10" s="319" t="str">
        <f ca="true">+IF(OFFSET('Sanitation Data'!$E$31,0,10*ROW('Sanitation Data'!E4))="","",OFFSET('Sanitation Data'!$E$31,0,10*ROW('Sanitation Data'!E4)))</f>
        <v/>
      </c>
      <c r="CT10" s="319" t="str">
        <f ca="true">+IF(OFFSET('Sanitation Data'!$E$32,0,10*ROW('Sanitation Data'!E4))="","",OFFSET('Sanitation Data'!$E$32,0,10*ROW('Sanitation Data'!E4)))</f>
        <v/>
      </c>
      <c r="CU10" s="319" t="str">
        <f ca="true">+IF(OFFSET('Sanitation Data'!$F$28,0,10*ROW('Sanitation Data'!F4))="","",OFFSET('Sanitation Data'!$F$28,0,10*ROW('Sanitation Data'!F4)))</f>
        <v/>
      </c>
      <c r="CV10" s="319" t="str">
        <f ca="true">+IF(OFFSET('Sanitation Data'!$F$29,0,10*ROW('Sanitation Data'!F4))="","",OFFSET('Sanitation Data'!$F$29,0,10*ROW('Sanitation Data'!F4)))</f>
        <v/>
      </c>
      <c r="CW10" s="319" t="str">
        <f ca="true">+IF(OFFSET('Sanitation Data'!$F$30,0,10*ROW('Sanitation Data'!F4))="","",OFFSET('Sanitation Data'!$F$30,0,10*ROW('Sanitation Data'!F4)))</f>
        <v/>
      </c>
      <c r="CX10" s="319" t="str">
        <f ca="true">+IF(OFFSET('Sanitation Data'!$F$31,0,10*ROW('Sanitation Data'!F4))="","",OFFSET('Sanitation Data'!$F$31,0,10*ROW('Sanitation Data'!F4)))</f>
        <v/>
      </c>
      <c r="CY10" s="319" t="str">
        <f ca="true">+IF(OFFSET('Sanitation Data'!$F$32,0,10*ROW('Sanitation Data'!F4))="","",OFFSET('Sanitation Data'!$F$32,0,10*ROW('Sanitation Data'!F4)))</f>
        <v/>
      </c>
      <c r="CZ10" s="319" t="str">
        <f ca="true">+IF(OFFSET('Sanitation Data'!$G$28,0,10*ROW('Sanitation Data'!G4))="","",OFFSET('Sanitation Data'!$G$28,0,10*ROW('Sanitation Data'!G4)))</f>
        <v>Yes</v>
      </c>
      <c r="DA10" s="319" t="str">
        <f ca="true">+IF(OFFSET('Sanitation Data'!$G$29,0,10*ROW('Sanitation Data'!G4))="","",OFFSET('Sanitation Data'!$G$29,0,10*ROW('Sanitation Data'!G4)))</f>
        <v/>
      </c>
      <c r="DB10" s="319" t="str">
        <f ca="true">+IF(OFFSET('Sanitation Data'!$G$30,0,10*ROW('Sanitation Data'!G4))="","",OFFSET('Sanitation Data'!$G$30,0,10*ROW('Sanitation Data'!G4)))</f>
        <v/>
      </c>
      <c r="DC10" s="319" t="str">
        <f ca="true">+IF(OFFSET('Sanitation Data'!$G$31,0,10*ROW('Sanitation Data'!G4))="","",OFFSET('Sanitation Data'!$G$31,0,10*ROW('Sanitation Data'!G4)))</f>
        <v/>
      </c>
      <c r="DD10" s="319" t="str">
        <f ca="true">+IF(OFFSET('Sanitation Data'!$G$32,0,10*ROW('Sanitation Data'!G4))="","",OFFSET('Sanitation Data'!$G$32,0,10*ROW('Sanitation Data'!G4)))</f>
        <v/>
      </c>
      <c r="DE10" s="319" t="str">
        <f ca="true">+IF(OFFSET('Sanitation Data'!$H$28,0,10*ROW('Sanitation Data'!H4))="","",OFFSET('Sanitation Data'!$H$28,0,10*ROW('Sanitation Data'!H4)))</f>
        <v>Yes</v>
      </c>
      <c r="DF10" s="319" t="str">
        <f ca="true">+IF(OFFSET('Sanitation Data'!$H$29,0,10*ROW('Sanitation Data'!H4))="","",OFFSET('Sanitation Data'!$H$29,0,10*ROW('Sanitation Data'!H4)))</f>
        <v/>
      </c>
      <c r="DG10" s="319" t="str">
        <f ca="true">+IF(OFFSET('Sanitation Data'!$H$30,0,10*ROW('Sanitation Data'!H4))="","",OFFSET('Sanitation Data'!$H$30,0,10*ROW('Sanitation Data'!H4)))</f>
        <v/>
      </c>
      <c r="DH10" s="319" t="str">
        <f ca="true">+IF(OFFSET('Sanitation Data'!$H$31,0,10*ROW('Sanitation Data'!H4))="","",OFFSET('Sanitation Data'!$H$31,0,10*ROW('Sanitation Data'!H4)))</f>
        <v/>
      </c>
      <c r="DI10" s="319" t="str">
        <f ca="true">+IF(OFFSET('Sanitation Data'!$H$32,0,10*ROW('Sanitation Data'!H4))="","",OFFSET('Sanitation Data'!$H$32,0,10*ROW('Sanitation Data'!H4)))</f>
        <v/>
      </c>
      <c r="DJ10" s="319" t="str">
        <f ca="true">+IF(OFFSET('Sanitation Data'!$I$28,0,10*ROW('Sanitation Data'!I4))="","",OFFSET('Sanitation Data'!$I$28,0,10*ROW('Sanitation Data'!I4)))</f>
        <v>Yes</v>
      </c>
      <c r="DK10" s="319" t="str">
        <f ca="true">+IF(OFFSET('Sanitation Data'!$I$29,0,10*ROW('Sanitation Data'!I4))="","",OFFSET('Sanitation Data'!$I$29,0,10*ROW('Sanitation Data'!I4)))</f>
        <v/>
      </c>
      <c r="DL10" s="319" t="str">
        <f ca="true">+IF(OFFSET('Sanitation Data'!$I$30,0,10*ROW('Sanitation Data'!I4))="","",OFFSET('Sanitation Data'!$I$30,0,10*ROW('Sanitation Data'!I4)))</f>
        <v/>
      </c>
      <c r="DM10" s="319" t="str">
        <f ca="true">+IF(OFFSET('Sanitation Data'!$I$31,0,10*ROW('Sanitation Data'!I4))="","",OFFSET('Sanitation Data'!$I$31,0,10*ROW('Sanitation Data'!I4)))</f>
        <v/>
      </c>
      <c r="DN10" s="319" t="str">
        <f ca="true">+IF(OFFSET('Sanitation Data'!$I$32,0,10*ROW('Sanitation Data'!I4))="","",OFFSET('Sanitation Data'!$I$32,0,10*ROW('Sanitation Data'!I4)))</f>
        <v/>
      </c>
      <c r="DO10" s="319" t="str">
        <f ca="true">+IF(OFFSET('Hygiene Data'!$D$11,0,10*ROW('Hygiene Data'!D4))="","",OFFSET('Hygiene Data'!$D$11,0,10*ROW('Hygiene Data'!D4)))</f>
        <v/>
      </c>
      <c r="DP10" s="319" t="str">
        <f ca="true">+IF(OFFSET('Hygiene Data'!$D$12,0,10*ROW('Hygiene Data'!D4))="","",OFFSET('Hygiene Data'!$D$12,0,10*ROW('Hygiene Data'!D4)))</f>
        <v/>
      </c>
      <c r="DQ10" s="319" t="str">
        <f ca="true">+IF(OFFSET('Hygiene Data'!$D$13,0,10*ROW('Hygiene Data'!D4))="","",OFFSET('Hygiene Data'!$D$13,0,10*ROW('Hygiene Data'!D4)))</f>
        <v/>
      </c>
      <c r="DR10" s="319" t="str">
        <f ca="true">+IF(OFFSET('Hygiene Data'!$E$11,0,10*ROW('Hygiene Data'!E4))="","",OFFSET('Hygiene Data'!$E$11,0,10*ROW('Hygiene Data'!E4)))</f>
        <v/>
      </c>
      <c r="DS10" s="319" t="str">
        <f ca="true">+IF(OFFSET('Hygiene Data'!$E$12,0,10*ROW('Hygiene Data'!E4))="","",OFFSET('Hygiene Data'!$E$12,0,10*ROW('Hygiene Data'!E4)))</f>
        <v/>
      </c>
      <c r="DT10" s="319" t="str">
        <f ca="true">+IF(OFFSET('Hygiene Data'!$E$13,0,10*ROW('Hygiene Data'!E4))="","",OFFSET('Hygiene Data'!$E$13,0,10*ROW('Hygiene Data'!E4)))</f>
        <v/>
      </c>
      <c r="DU10" s="319" t="str">
        <f ca="true">+IF(OFFSET('Hygiene Data'!$F$11,0,10*ROW('Hygiene Data'!F4))="","",OFFSET('Hygiene Data'!$F$11,0,10*ROW('Hygiene Data'!F4)))</f>
        <v/>
      </c>
      <c r="DV10" s="319" t="str">
        <f ca="true">+IF(OFFSET('Hygiene Data'!$F$12,0,10*ROW('Hygiene Data'!F4))="","",OFFSET('Hygiene Data'!$F$12,0,10*ROW('Hygiene Data'!F4)))</f>
        <v/>
      </c>
      <c r="DW10" s="319" t="str">
        <f ca="true">+IF(OFFSET('Hygiene Data'!$F$13,0,10*ROW('Hygiene Data'!F4))="","",OFFSET('Hygiene Data'!$F$13,0,10*ROW('Hygiene Data'!F4)))</f>
        <v/>
      </c>
      <c r="DX10" s="319" t="str">
        <f ca="true">+IF(OFFSET('Hygiene Data'!$G$11,0,10*ROW('Hygiene Data'!G4))="","",OFFSET('Hygiene Data'!$G$11,0,10*ROW('Hygiene Data'!G4)))</f>
        <v/>
      </c>
      <c r="DY10" s="319" t="str">
        <f ca="true">+IF(OFFSET('Hygiene Data'!$G$12,0,10*ROW('Hygiene Data'!G4))="","",OFFSET('Hygiene Data'!$G$12,0,10*ROW('Hygiene Data'!G4)))</f>
        <v/>
      </c>
      <c r="DZ10" s="319" t="str">
        <f ca="true">+IF(OFFSET('Hygiene Data'!$G$13,0,10*ROW('Hygiene Data'!G4))="","",OFFSET('Hygiene Data'!$G$13,0,10*ROW('Hygiene Data'!G4)))</f>
        <v/>
      </c>
      <c r="EA10" s="319" t="str">
        <f ca="true">+IF(OFFSET('Hygiene Data'!$H$11,0,10*ROW('Hygiene Data'!H4))="","",OFFSET('Hygiene Data'!$H$11,0,10*ROW('Hygiene Data'!H4)))</f>
        <v/>
      </c>
      <c r="EB10" s="319" t="str">
        <f ca="true">+IF(OFFSET('Hygiene Data'!$H$12,0,10*ROW('Hygiene Data'!H4))="","",OFFSET('Hygiene Data'!$H$12,0,10*ROW('Hygiene Data'!H4)))</f>
        <v/>
      </c>
      <c r="EC10" s="319" t="str">
        <f ca="true">+IF(OFFSET('Hygiene Data'!$H$13,0,10*ROW('Hygiene Data'!H4))="","",OFFSET('Hygiene Data'!$H$13,0,10*ROW('Hygiene Data'!H4)))</f>
        <v/>
      </c>
      <c r="ED10" s="319" t="str">
        <f ca="true">+IF(OFFSET('Hygiene Data'!$I$11,0,10*ROW('Hygiene Data'!I4))="","",OFFSET('Hygiene Data'!$I$11,0,10*ROW('Hygiene Data'!I4)))</f>
        <v/>
      </c>
      <c r="EE10" s="319" t="str">
        <f ca="true">+IF(OFFSET('Hygiene Data'!$I$12,0,10*ROW('Hygiene Data'!I4))="","",OFFSET('Hygiene Data'!$I$12,0,10*ROW('Hygiene Data'!I4)))</f>
        <v/>
      </c>
      <c r="EF10" s="319"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GHA_2007_EMIS</v>
      </c>
      <c r="B11" s="36" t="str">
        <f ca="true">+IF(OFFSET('Water Data'!$C$2,0,10*ROW('Water Data'!F5))="","",OFFSET('Water Data'!$C$2,0,10*ROW('Water Data'!F5)))</f>
        <v>EMIS</v>
      </c>
      <c r="C11" s="375">
        <f t="shared" ca="true" si="0"/>
        <v>2007</v>
      </c>
      <c r="D11" s="96">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63.123121031459398</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65.609628436673191</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60.517367458866559</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85.427552288398275</v>
      </c>
      <c r="T11" s="96">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81.45349625719183</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57.108406186108127</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59.818244564592206</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53.290676416819018</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79.693121384691253</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19"/>
      <c r="BS11" s="319" t="str">
        <f ca="true">+IF(OFFSET('Water Data'!$D$27,0,10*ROW('Water Data'!D5))="","",OFFSET('Water Data'!$D$27,0,10*ROW('Water Data'!D5)))</f>
        <v>Yes</v>
      </c>
      <c r="BT11" s="319" t="str">
        <f ca="true">+IF(OFFSET('Water Data'!$D$28,0,10*ROW('Water Data'!D5))="","",OFFSET('Water Data'!$D$28,0,10*ROW('Water Data'!D5)))</f>
        <v/>
      </c>
      <c r="BU11" s="319" t="str">
        <f ca="true">+IF(OFFSET('Water Data'!$D$29,0,10*ROW('Water Data'!D5))="","",OFFSET('Water Data'!$D$29,0,10*ROW('Water Data'!D5)))</f>
        <v/>
      </c>
      <c r="BV11" s="319" t="str">
        <f ca="true">+IF(OFFSET('Water Data'!$E$27,0,10*ROW('Water Data'!E5))="","",OFFSET('Water Data'!$E$27,0,10*ROW('Water Data'!E5)))</f>
        <v/>
      </c>
      <c r="BW11" s="319" t="str">
        <f ca="true">+IF(OFFSET('Water Data'!$E$28,0,10*ROW('Water Data'!E5))="","",OFFSET('Water Data'!$E$28,0,10*ROW('Water Data'!E5)))</f>
        <v/>
      </c>
      <c r="BX11" s="319" t="str">
        <f ca="true">+IF(OFFSET('Water Data'!$E$29,0,10*ROW('Water Data'!E5))="","",OFFSET('Water Data'!$E$29,0,10*ROW('Water Data'!E5)))</f>
        <v/>
      </c>
      <c r="BY11" s="319" t="str">
        <f ca="true">+IF(OFFSET('Water Data'!$F$27,0,10*ROW('Water Data'!F5))="","",OFFSET('Water Data'!$F$27,0,10*ROW('Water Data'!F5)))</f>
        <v/>
      </c>
      <c r="BZ11" s="319" t="str">
        <f ca="true">+IF(OFFSET('Water Data'!$F$28,0,10*ROW('Water Data'!F5))="","",OFFSET('Water Data'!$F$28,0,10*ROW('Water Data'!F5)))</f>
        <v/>
      </c>
      <c r="CA11" s="319" t="str">
        <f ca="true">+IF(OFFSET('Water Data'!$F$29,0,10*ROW('Water Data'!F5))="","",OFFSET('Water Data'!$F$29,0,10*ROW('Water Data'!F5)))</f>
        <v/>
      </c>
      <c r="CB11" s="319" t="str">
        <f ca="true">+IF(OFFSET('Water Data'!$G$27,0,10*ROW('Water Data'!G5))="","",OFFSET('Water Data'!$G$27,0,10*ROW('Water Data'!G5)))</f>
        <v>Yes</v>
      </c>
      <c r="CC11" s="319" t="str">
        <f ca="true">+IF(OFFSET('Water Data'!$G$28,0,10*ROW('Water Data'!G5))="","",OFFSET('Water Data'!$G$28,0,10*ROW('Water Data'!G5)))</f>
        <v/>
      </c>
      <c r="CD11" s="319" t="str">
        <f ca="true">+IF(OFFSET('Water Data'!$G$29,0,10*ROW('Water Data'!G5))="","",OFFSET('Water Data'!$G$29,0,10*ROW('Water Data'!G5)))</f>
        <v/>
      </c>
      <c r="CE11" s="319" t="str">
        <f ca="true">+IF(OFFSET('Water Data'!$H$27,0,10*ROW('Water Data'!H5))="","",OFFSET('Water Data'!$H$27,0,10*ROW('Water Data'!H5)))</f>
        <v>Yes</v>
      </c>
      <c r="CF11" s="319" t="str">
        <f ca="true">+IF(OFFSET('Water Data'!$H$28,0,10*ROW('Water Data'!H5))="","",OFFSET('Water Data'!$H$28,0,10*ROW('Water Data'!H5)))</f>
        <v/>
      </c>
      <c r="CG11" s="319" t="str">
        <f ca="true">+IF(OFFSET('Water Data'!$H$29,0,10*ROW('Water Data'!H5))="","",OFFSET('Water Data'!$H$29,0,10*ROW('Water Data'!H5)))</f>
        <v/>
      </c>
      <c r="CH11" s="319" t="str">
        <f ca="true">+IF(OFFSET('Water Data'!$I$27,0,10*ROW('Water Data'!I5))="","",OFFSET('Water Data'!$I$27,0,10*ROW('Water Data'!I5)))</f>
        <v>Yes</v>
      </c>
      <c r="CI11" s="319" t="str">
        <f ca="true">+IF(OFFSET('Water Data'!$I$28,0,10*ROW('Water Data'!I5))="","",OFFSET('Water Data'!$I$28,0,10*ROW('Water Data'!I5)))</f>
        <v>Yes</v>
      </c>
      <c r="CJ11" s="319" t="str">
        <f ca="true">+IF(OFFSET('Water Data'!$I$29,0,10*ROW('Water Data'!I5))="","",OFFSET('Water Data'!$I$29,0,10*ROW('Water Data'!I5)))</f>
        <v/>
      </c>
      <c r="CK11" s="319" t="str">
        <f ca="true">+IF(OFFSET('Sanitation Data'!$D$28,0,10*ROW('Sanitation Data'!D5))="","",OFFSET('Sanitation Data'!$D$28,0,10*ROW('Sanitation Data'!D5)))</f>
        <v>Yes</v>
      </c>
      <c r="CL11" s="319" t="str">
        <f ca="true">+IF(OFFSET('Sanitation Data'!$D$29,0,10*ROW('Sanitation Data'!D5))="","",OFFSET('Sanitation Data'!$D$29,0,10*ROW('Sanitation Data'!D5)))</f>
        <v/>
      </c>
      <c r="CM11" s="319" t="str">
        <f ca="true">+IF(OFFSET('Sanitation Data'!$D$30,0,10*ROW('Sanitation Data'!D5))="","",OFFSET('Sanitation Data'!$D$30,0,10*ROW('Sanitation Data'!D5)))</f>
        <v/>
      </c>
      <c r="CN11" s="319" t="str">
        <f ca="true">+IF(OFFSET('Sanitation Data'!$D$31,0,10*ROW('Sanitation Data'!D5))="","",OFFSET('Sanitation Data'!$D$31,0,10*ROW('Sanitation Data'!D5)))</f>
        <v/>
      </c>
      <c r="CO11" s="319" t="str">
        <f ca="true">+IF(OFFSET('Sanitation Data'!$D$32,0,10*ROW('Sanitation Data'!D5))="","",OFFSET('Sanitation Data'!$D$32,0,10*ROW('Sanitation Data'!D5)))</f>
        <v/>
      </c>
      <c r="CP11" s="319" t="str">
        <f ca="true">+IF(OFFSET('Sanitation Data'!$E$28,0,10*ROW('Sanitation Data'!E5))="","",OFFSET('Sanitation Data'!$E$28,0,10*ROW('Sanitation Data'!E5)))</f>
        <v/>
      </c>
      <c r="CQ11" s="319" t="str">
        <f ca="true">+IF(OFFSET('Sanitation Data'!$E$29,0,10*ROW('Sanitation Data'!E5))="","",OFFSET('Sanitation Data'!$E$29,0,10*ROW('Sanitation Data'!E5)))</f>
        <v/>
      </c>
      <c r="CR11" s="319" t="str">
        <f ca="true">+IF(OFFSET('Sanitation Data'!$E$30,0,10*ROW('Sanitation Data'!E5))="","",OFFSET('Sanitation Data'!$E$30,0,10*ROW('Sanitation Data'!E5)))</f>
        <v/>
      </c>
      <c r="CS11" s="319" t="str">
        <f ca="true">+IF(OFFSET('Sanitation Data'!$E$31,0,10*ROW('Sanitation Data'!E5))="","",OFFSET('Sanitation Data'!$E$31,0,10*ROW('Sanitation Data'!E5)))</f>
        <v/>
      </c>
      <c r="CT11" s="319" t="str">
        <f ca="true">+IF(OFFSET('Sanitation Data'!$E$32,0,10*ROW('Sanitation Data'!E5))="","",OFFSET('Sanitation Data'!$E$32,0,10*ROW('Sanitation Data'!E5)))</f>
        <v/>
      </c>
      <c r="CU11" s="319" t="str">
        <f ca="true">+IF(OFFSET('Sanitation Data'!$F$28,0,10*ROW('Sanitation Data'!F5))="","",OFFSET('Sanitation Data'!$F$28,0,10*ROW('Sanitation Data'!F5)))</f>
        <v/>
      </c>
      <c r="CV11" s="319" t="str">
        <f ca="true">+IF(OFFSET('Sanitation Data'!$F$29,0,10*ROW('Sanitation Data'!F5))="","",OFFSET('Sanitation Data'!$F$29,0,10*ROW('Sanitation Data'!F5)))</f>
        <v/>
      </c>
      <c r="CW11" s="319" t="str">
        <f ca="true">+IF(OFFSET('Sanitation Data'!$F$30,0,10*ROW('Sanitation Data'!F5))="","",OFFSET('Sanitation Data'!$F$30,0,10*ROW('Sanitation Data'!F5)))</f>
        <v/>
      </c>
      <c r="CX11" s="319" t="str">
        <f ca="true">+IF(OFFSET('Sanitation Data'!$F$31,0,10*ROW('Sanitation Data'!F5))="","",OFFSET('Sanitation Data'!$F$31,0,10*ROW('Sanitation Data'!F5)))</f>
        <v/>
      </c>
      <c r="CY11" s="319" t="str">
        <f ca="true">+IF(OFFSET('Sanitation Data'!$F$32,0,10*ROW('Sanitation Data'!F5))="","",OFFSET('Sanitation Data'!$F$32,0,10*ROW('Sanitation Data'!F5)))</f>
        <v/>
      </c>
      <c r="CZ11" s="319" t="str">
        <f ca="true">+IF(OFFSET('Sanitation Data'!$G$28,0,10*ROW('Sanitation Data'!G5))="","",OFFSET('Sanitation Data'!$G$28,0,10*ROW('Sanitation Data'!G5)))</f>
        <v>Yes</v>
      </c>
      <c r="DA11" s="319" t="str">
        <f ca="true">+IF(OFFSET('Sanitation Data'!$G$29,0,10*ROW('Sanitation Data'!G5))="","",OFFSET('Sanitation Data'!$G$29,0,10*ROW('Sanitation Data'!G5)))</f>
        <v/>
      </c>
      <c r="DB11" s="319" t="str">
        <f ca="true">+IF(OFFSET('Sanitation Data'!$G$30,0,10*ROW('Sanitation Data'!G5))="","",OFFSET('Sanitation Data'!$G$30,0,10*ROW('Sanitation Data'!G5)))</f>
        <v/>
      </c>
      <c r="DC11" s="319" t="str">
        <f ca="true">+IF(OFFSET('Sanitation Data'!$G$31,0,10*ROW('Sanitation Data'!G5))="","",OFFSET('Sanitation Data'!$G$31,0,10*ROW('Sanitation Data'!G5)))</f>
        <v/>
      </c>
      <c r="DD11" s="319" t="str">
        <f ca="true">+IF(OFFSET('Sanitation Data'!$G$32,0,10*ROW('Sanitation Data'!G5))="","",OFFSET('Sanitation Data'!$G$32,0,10*ROW('Sanitation Data'!G5)))</f>
        <v/>
      </c>
      <c r="DE11" s="319" t="str">
        <f ca="true">+IF(OFFSET('Sanitation Data'!$H$28,0,10*ROW('Sanitation Data'!H5))="","",OFFSET('Sanitation Data'!$H$28,0,10*ROW('Sanitation Data'!H5)))</f>
        <v>Yes</v>
      </c>
      <c r="DF11" s="319" t="str">
        <f ca="true">+IF(OFFSET('Sanitation Data'!$H$29,0,10*ROW('Sanitation Data'!H5))="","",OFFSET('Sanitation Data'!$H$29,0,10*ROW('Sanitation Data'!H5)))</f>
        <v/>
      </c>
      <c r="DG11" s="319" t="str">
        <f ca="true">+IF(OFFSET('Sanitation Data'!$H$30,0,10*ROW('Sanitation Data'!H5))="","",OFFSET('Sanitation Data'!$H$30,0,10*ROW('Sanitation Data'!H5)))</f>
        <v/>
      </c>
      <c r="DH11" s="319" t="str">
        <f ca="true">+IF(OFFSET('Sanitation Data'!$H$31,0,10*ROW('Sanitation Data'!H5))="","",OFFSET('Sanitation Data'!$H$31,0,10*ROW('Sanitation Data'!H5)))</f>
        <v/>
      </c>
      <c r="DI11" s="319" t="str">
        <f ca="true">+IF(OFFSET('Sanitation Data'!$H$32,0,10*ROW('Sanitation Data'!H5))="","",OFFSET('Sanitation Data'!$H$32,0,10*ROW('Sanitation Data'!H5)))</f>
        <v/>
      </c>
      <c r="DJ11" s="319" t="str">
        <f ca="true">+IF(OFFSET('Sanitation Data'!$I$28,0,10*ROW('Sanitation Data'!I5))="","",OFFSET('Sanitation Data'!$I$28,0,10*ROW('Sanitation Data'!I5)))</f>
        <v>Yes</v>
      </c>
      <c r="DK11" s="319" t="str">
        <f ca="true">+IF(OFFSET('Sanitation Data'!$I$29,0,10*ROW('Sanitation Data'!I5))="","",OFFSET('Sanitation Data'!$I$29,0,10*ROW('Sanitation Data'!I5)))</f>
        <v/>
      </c>
      <c r="DL11" s="319" t="str">
        <f ca="true">+IF(OFFSET('Sanitation Data'!$I$30,0,10*ROW('Sanitation Data'!I5))="","",OFFSET('Sanitation Data'!$I$30,0,10*ROW('Sanitation Data'!I5)))</f>
        <v/>
      </c>
      <c r="DM11" s="319" t="str">
        <f ca="true">+IF(OFFSET('Sanitation Data'!$I$31,0,10*ROW('Sanitation Data'!I5))="","",OFFSET('Sanitation Data'!$I$31,0,10*ROW('Sanitation Data'!I5)))</f>
        <v/>
      </c>
      <c r="DN11" s="319" t="str">
        <f ca="true">+IF(OFFSET('Sanitation Data'!$I$32,0,10*ROW('Sanitation Data'!I5))="","",OFFSET('Sanitation Data'!$I$32,0,10*ROW('Sanitation Data'!I5)))</f>
        <v/>
      </c>
      <c r="DO11" s="319" t="str">
        <f ca="true">+IF(OFFSET('Hygiene Data'!$D$11,0,10*ROW('Hygiene Data'!D5))="","",OFFSET('Hygiene Data'!$D$11,0,10*ROW('Hygiene Data'!D5)))</f>
        <v/>
      </c>
      <c r="DP11" s="319" t="str">
        <f ca="true">+IF(OFFSET('Hygiene Data'!$D$12,0,10*ROW('Hygiene Data'!D5))="","",OFFSET('Hygiene Data'!$D$12,0,10*ROW('Hygiene Data'!D5)))</f>
        <v/>
      </c>
      <c r="DQ11" s="319" t="str">
        <f ca="true">+IF(OFFSET('Hygiene Data'!$D$13,0,10*ROW('Hygiene Data'!D5))="","",OFFSET('Hygiene Data'!$D$13,0,10*ROW('Hygiene Data'!D5)))</f>
        <v/>
      </c>
      <c r="DR11" s="319" t="str">
        <f ca="true">+IF(OFFSET('Hygiene Data'!$E$11,0,10*ROW('Hygiene Data'!E5))="","",OFFSET('Hygiene Data'!$E$11,0,10*ROW('Hygiene Data'!E5)))</f>
        <v/>
      </c>
      <c r="DS11" s="319" t="str">
        <f ca="true">+IF(OFFSET('Hygiene Data'!$E$12,0,10*ROW('Hygiene Data'!E5))="","",OFFSET('Hygiene Data'!$E$12,0,10*ROW('Hygiene Data'!E5)))</f>
        <v/>
      </c>
      <c r="DT11" s="319" t="str">
        <f ca="true">+IF(OFFSET('Hygiene Data'!$E$13,0,10*ROW('Hygiene Data'!E5))="","",OFFSET('Hygiene Data'!$E$13,0,10*ROW('Hygiene Data'!E5)))</f>
        <v/>
      </c>
      <c r="DU11" s="319" t="str">
        <f ca="true">+IF(OFFSET('Hygiene Data'!$F$11,0,10*ROW('Hygiene Data'!F5))="","",OFFSET('Hygiene Data'!$F$11,0,10*ROW('Hygiene Data'!F5)))</f>
        <v/>
      </c>
      <c r="DV11" s="319" t="str">
        <f ca="true">+IF(OFFSET('Hygiene Data'!$F$12,0,10*ROW('Hygiene Data'!F5))="","",OFFSET('Hygiene Data'!$F$12,0,10*ROW('Hygiene Data'!F5)))</f>
        <v/>
      </c>
      <c r="DW11" s="319" t="str">
        <f ca="true">+IF(OFFSET('Hygiene Data'!$F$13,0,10*ROW('Hygiene Data'!F5))="","",OFFSET('Hygiene Data'!$F$13,0,10*ROW('Hygiene Data'!F5)))</f>
        <v/>
      </c>
      <c r="DX11" s="319" t="str">
        <f ca="true">+IF(OFFSET('Hygiene Data'!$G$11,0,10*ROW('Hygiene Data'!G5))="","",OFFSET('Hygiene Data'!$G$11,0,10*ROW('Hygiene Data'!G5)))</f>
        <v/>
      </c>
      <c r="DY11" s="319" t="str">
        <f ca="true">+IF(OFFSET('Hygiene Data'!$G$12,0,10*ROW('Hygiene Data'!G5))="","",OFFSET('Hygiene Data'!$G$12,0,10*ROW('Hygiene Data'!G5)))</f>
        <v/>
      </c>
      <c r="DZ11" s="319" t="str">
        <f ca="true">+IF(OFFSET('Hygiene Data'!$G$13,0,10*ROW('Hygiene Data'!G5))="","",OFFSET('Hygiene Data'!$G$13,0,10*ROW('Hygiene Data'!G5)))</f>
        <v/>
      </c>
      <c r="EA11" s="319" t="str">
        <f ca="true">+IF(OFFSET('Hygiene Data'!$H$11,0,10*ROW('Hygiene Data'!H5))="","",OFFSET('Hygiene Data'!$H$11,0,10*ROW('Hygiene Data'!H5)))</f>
        <v/>
      </c>
      <c r="EB11" s="319" t="str">
        <f ca="true">+IF(OFFSET('Hygiene Data'!$H$12,0,10*ROW('Hygiene Data'!H5))="","",OFFSET('Hygiene Data'!$H$12,0,10*ROW('Hygiene Data'!H5)))</f>
        <v/>
      </c>
      <c r="EC11" s="319" t="str">
        <f ca="true">+IF(OFFSET('Hygiene Data'!$H$13,0,10*ROW('Hygiene Data'!H5))="","",OFFSET('Hygiene Data'!$H$13,0,10*ROW('Hygiene Data'!H5)))</f>
        <v/>
      </c>
      <c r="ED11" s="319" t="str">
        <f ca="true">+IF(OFFSET('Hygiene Data'!$I$11,0,10*ROW('Hygiene Data'!I5))="","",OFFSET('Hygiene Data'!$I$11,0,10*ROW('Hygiene Data'!I5)))</f>
        <v/>
      </c>
      <c r="EE11" s="319" t="str">
        <f ca="true">+IF(OFFSET('Hygiene Data'!$I$12,0,10*ROW('Hygiene Data'!I5))="","",OFFSET('Hygiene Data'!$I$12,0,10*ROW('Hygiene Data'!I5)))</f>
        <v/>
      </c>
      <c r="EF11" s="319"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GHA_2008_EMIS</v>
      </c>
      <c r="B12" s="36" t="str">
        <f ca="true">+IF(OFFSET('Water Data'!$C$2,0,10*ROW('Water Data'!F6))="","",OFFSET('Water Data'!$C$2,0,10*ROW('Water Data'!F6)))</f>
        <v>EMIS</v>
      </c>
      <c r="C12" s="375">
        <f t="shared" ca="true" si="0"/>
        <v>2008</v>
      </c>
      <c r="D12" s="96">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69.121793603057839</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71.353487639741772</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67.463875252671102</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85.259194081926424</v>
      </c>
      <c r="T12" s="96">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81.393184662953743</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59.604925255012176</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61.649084133732224</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55.899509096159392</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93.027772894376966</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19"/>
      <c r="BS12" s="319" t="str">
        <f ca="true">+IF(OFFSET('Water Data'!$D$27,0,10*ROW('Water Data'!D6))="","",OFFSET('Water Data'!$D$27,0,10*ROW('Water Data'!D6)))</f>
        <v>Yes</v>
      </c>
      <c r="BT12" s="319" t="str">
        <f ca="true">+IF(OFFSET('Water Data'!$D$28,0,10*ROW('Water Data'!D6))="","",OFFSET('Water Data'!$D$28,0,10*ROW('Water Data'!D6)))</f>
        <v/>
      </c>
      <c r="BU12" s="319" t="str">
        <f ca="true">+IF(OFFSET('Water Data'!$D$29,0,10*ROW('Water Data'!D6))="","",OFFSET('Water Data'!$D$29,0,10*ROW('Water Data'!D6)))</f>
        <v/>
      </c>
      <c r="BV12" s="319" t="str">
        <f ca="true">+IF(OFFSET('Water Data'!$E$27,0,10*ROW('Water Data'!E6))="","",OFFSET('Water Data'!$E$27,0,10*ROW('Water Data'!E6)))</f>
        <v/>
      </c>
      <c r="BW12" s="319" t="str">
        <f ca="true">+IF(OFFSET('Water Data'!$E$28,0,10*ROW('Water Data'!E6))="","",OFFSET('Water Data'!$E$28,0,10*ROW('Water Data'!E6)))</f>
        <v/>
      </c>
      <c r="BX12" s="319" t="str">
        <f ca="true">+IF(OFFSET('Water Data'!$E$29,0,10*ROW('Water Data'!E6))="","",OFFSET('Water Data'!$E$29,0,10*ROW('Water Data'!E6)))</f>
        <v/>
      </c>
      <c r="BY12" s="319" t="str">
        <f ca="true">+IF(OFFSET('Water Data'!$F$27,0,10*ROW('Water Data'!F6))="","",OFFSET('Water Data'!$F$27,0,10*ROW('Water Data'!F6)))</f>
        <v/>
      </c>
      <c r="BZ12" s="319" t="str">
        <f ca="true">+IF(OFFSET('Water Data'!$F$28,0,10*ROW('Water Data'!F6))="","",OFFSET('Water Data'!$F$28,0,10*ROW('Water Data'!F6)))</f>
        <v/>
      </c>
      <c r="CA12" s="319" t="str">
        <f ca="true">+IF(OFFSET('Water Data'!$F$29,0,10*ROW('Water Data'!F6))="","",OFFSET('Water Data'!$F$29,0,10*ROW('Water Data'!F6)))</f>
        <v/>
      </c>
      <c r="CB12" s="319" t="str">
        <f ca="true">+IF(OFFSET('Water Data'!$G$27,0,10*ROW('Water Data'!G6))="","",OFFSET('Water Data'!$G$27,0,10*ROW('Water Data'!G6)))</f>
        <v>Yes</v>
      </c>
      <c r="CC12" s="319" t="str">
        <f ca="true">+IF(OFFSET('Water Data'!$G$28,0,10*ROW('Water Data'!G6))="","",OFFSET('Water Data'!$G$28,0,10*ROW('Water Data'!G6)))</f>
        <v/>
      </c>
      <c r="CD12" s="319" t="str">
        <f ca="true">+IF(OFFSET('Water Data'!$G$29,0,10*ROW('Water Data'!G6))="","",OFFSET('Water Data'!$G$29,0,10*ROW('Water Data'!G6)))</f>
        <v/>
      </c>
      <c r="CE12" s="319" t="str">
        <f ca="true">+IF(OFFSET('Water Data'!$H$27,0,10*ROW('Water Data'!H6))="","",OFFSET('Water Data'!$H$27,0,10*ROW('Water Data'!H6)))</f>
        <v>Yes</v>
      </c>
      <c r="CF12" s="319" t="str">
        <f ca="true">+IF(OFFSET('Water Data'!$H$28,0,10*ROW('Water Data'!H6))="","",OFFSET('Water Data'!$H$28,0,10*ROW('Water Data'!H6)))</f>
        <v/>
      </c>
      <c r="CG12" s="319" t="str">
        <f ca="true">+IF(OFFSET('Water Data'!$H$29,0,10*ROW('Water Data'!H6))="","",OFFSET('Water Data'!$H$29,0,10*ROW('Water Data'!H6)))</f>
        <v/>
      </c>
      <c r="CH12" s="319" t="str">
        <f ca="true">+IF(OFFSET('Water Data'!$I$27,0,10*ROW('Water Data'!I6))="","",OFFSET('Water Data'!$I$27,0,10*ROW('Water Data'!I6)))</f>
        <v>Yes</v>
      </c>
      <c r="CI12" s="319" t="str">
        <f ca="true">+IF(OFFSET('Water Data'!$I$28,0,10*ROW('Water Data'!I6))="","",OFFSET('Water Data'!$I$28,0,10*ROW('Water Data'!I6)))</f>
        <v>Yes</v>
      </c>
      <c r="CJ12" s="319" t="str">
        <f ca="true">+IF(OFFSET('Water Data'!$I$29,0,10*ROW('Water Data'!I6))="","",OFFSET('Water Data'!$I$29,0,10*ROW('Water Data'!I6)))</f>
        <v/>
      </c>
      <c r="CK12" s="319" t="str">
        <f ca="true">+IF(OFFSET('Sanitation Data'!$D$28,0,10*ROW('Sanitation Data'!D6))="","",OFFSET('Sanitation Data'!$D$28,0,10*ROW('Sanitation Data'!D6)))</f>
        <v>Yes</v>
      </c>
      <c r="CL12" s="319" t="str">
        <f ca="true">+IF(OFFSET('Sanitation Data'!$D$29,0,10*ROW('Sanitation Data'!D6))="","",OFFSET('Sanitation Data'!$D$29,0,10*ROW('Sanitation Data'!D6)))</f>
        <v/>
      </c>
      <c r="CM12" s="319" t="str">
        <f ca="true">+IF(OFFSET('Sanitation Data'!$D$30,0,10*ROW('Sanitation Data'!D6))="","",OFFSET('Sanitation Data'!$D$30,0,10*ROW('Sanitation Data'!D6)))</f>
        <v/>
      </c>
      <c r="CN12" s="319" t="str">
        <f ca="true">+IF(OFFSET('Sanitation Data'!$D$31,0,10*ROW('Sanitation Data'!D6))="","",OFFSET('Sanitation Data'!$D$31,0,10*ROW('Sanitation Data'!D6)))</f>
        <v/>
      </c>
      <c r="CO12" s="319" t="str">
        <f ca="true">+IF(OFFSET('Sanitation Data'!$D$32,0,10*ROW('Sanitation Data'!D6))="","",OFFSET('Sanitation Data'!$D$32,0,10*ROW('Sanitation Data'!D6)))</f>
        <v/>
      </c>
      <c r="CP12" s="319" t="str">
        <f ca="true">+IF(OFFSET('Sanitation Data'!$E$28,0,10*ROW('Sanitation Data'!E6))="","",OFFSET('Sanitation Data'!$E$28,0,10*ROW('Sanitation Data'!E6)))</f>
        <v/>
      </c>
      <c r="CQ12" s="319" t="str">
        <f ca="true">+IF(OFFSET('Sanitation Data'!$E$29,0,10*ROW('Sanitation Data'!E6))="","",OFFSET('Sanitation Data'!$E$29,0,10*ROW('Sanitation Data'!E6)))</f>
        <v/>
      </c>
      <c r="CR12" s="319" t="str">
        <f ca="true">+IF(OFFSET('Sanitation Data'!$E$30,0,10*ROW('Sanitation Data'!E6))="","",OFFSET('Sanitation Data'!$E$30,0,10*ROW('Sanitation Data'!E6)))</f>
        <v/>
      </c>
      <c r="CS12" s="319" t="str">
        <f ca="true">+IF(OFFSET('Sanitation Data'!$E$31,0,10*ROW('Sanitation Data'!E6))="","",OFFSET('Sanitation Data'!$E$31,0,10*ROW('Sanitation Data'!E6)))</f>
        <v/>
      </c>
      <c r="CT12" s="319" t="str">
        <f ca="true">+IF(OFFSET('Sanitation Data'!$E$32,0,10*ROW('Sanitation Data'!E6))="","",OFFSET('Sanitation Data'!$E$32,0,10*ROW('Sanitation Data'!E6)))</f>
        <v/>
      </c>
      <c r="CU12" s="319" t="str">
        <f ca="true">+IF(OFFSET('Sanitation Data'!$F$28,0,10*ROW('Sanitation Data'!F6))="","",OFFSET('Sanitation Data'!$F$28,0,10*ROW('Sanitation Data'!F6)))</f>
        <v/>
      </c>
      <c r="CV12" s="319" t="str">
        <f ca="true">+IF(OFFSET('Sanitation Data'!$F$29,0,10*ROW('Sanitation Data'!F6))="","",OFFSET('Sanitation Data'!$F$29,0,10*ROW('Sanitation Data'!F6)))</f>
        <v/>
      </c>
      <c r="CW12" s="319" t="str">
        <f ca="true">+IF(OFFSET('Sanitation Data'!$F$30,0,10*ROW('Sanitation Data'!F6))="","",OFFSET('Sanitation Data'!$F$30,0,10*ROW('Sanitation Data'!F6)))</f>
        <v/>
      </c>
      <c r="CX12" s="319" t="str">
        <f ca="true">+IF(OFFSET('Sanitation Data'!$F$31,0,10*ROW('Sanitation Data'!F6))="","",OFFSET('Sanitation Data'!$F$31,0,10*ROW('Sanitation Data'!F6)))</f>
        <v/>
      </c>
      <c r="CY12" s="319" t="str">
        <f ca="true">+IF(OFFSET('Sanitation Data'!$F$32,0,10*ROW('Sanitation Data'!F6))="","",OFFSET('Sanitation Data'!$F$32,0,10*ROW('Sanitation Data'!F6)))</f>
        <v/>
      </c>
      <c r="CZ12" s="319" t="str">
        <f ca="true">+IF(OFFSET('Sanitation Data'!$G$28,0,10*ROW('Sanitation Data'!G6))="","",OFFSET('Sanitation Data'!$G$28,0,10*ROW('Sanitation Data'!G6)))</f>
        <v>Yes</v>
      </c>
      <c r="DA12" s="319" t="str">
        <f ca="true">+IF(OFFSET('Sanitation Data'!$G$29,0,10*ROW('Sanitation Data'!G6))="","",OFFSET('Sanitation Data'!$G$29,0,10*ROW('Sanitation Data'!G6)))</f>
        <v/>
      </c>
      <c r="DB12" s="319" t="str">
        <f ca="true">+IF(OFFSET('Sanitation Data'!$G$30,0,10*ROW('Sanitation Data'!G6))="","",OFFSET('Sanitation Data'!$G$30,0,10*ROW('Sanitation Data'!G6)))</f>
        <v/>
      </c>
      <c r="DC12" s="319" t="str">
        <f ca="true">+IF(OFFSET('Sanitation Data'!$G$31,0,10*ROW('Sanitation Data'!G6))="","",OFFSET('Sanitation Data'!$G$31,0,10*ROW('Sanitation Data'!G6)))</f>
        <v/>
      </c>
      <c r="DD12" s="319" t="str">
        <f ca="true">+IF(OFFSET('Sanitation Data'!$G$32,0,10*ROW('Sanitation Data'!G6))="","",OFFSET('Sanitation Data'!$G$32,0,10*ROW('Sanitation Data'!G6)))</f>
        <v/>
      </c>
      <c r="DE12" s="319" t="str">
        <f ca="true">+IF(OFFSET('Sanitation Data'!$H$28,0,10*ROW('Sanitation Data'!H6))="","",OFFSET('Sanitation Data'!$H$28,0,10*ROW('Sanitation Data'!H6)))</f>
        <v>Yes</v>
      </c>
      <c r="DF12" s="319" t="str">
        <f ca="true">+IF(OFFSET('Sanitation Data'!$H$29,0,10*ROW('Sanitation Data'!H6))="","",OFFSET('Sanitation Data'!$H$29,0,10*ROW('Sanitation Data'!H6)))</f>
        <v/>
      </c>
      <c r="DG12" s="319" t="str">
        <f ca="true">+IF(OFFSET('Sanitation Data'!$H$30,0,10*ROW('Sanitation Data'!H6))="","",OFFSET('Sanitation Data'!$H$30,0,10*ROW('Sanitation Data'!H6)))</f>
        <v/>
      </c>
      <c r="DH12" s="319" t="str">
        <f ca="true">+IF(OFFSET('Sanitation Data'!$H$31,0,10*ROW('Sanitation Data'!H6))="","",OFFSET('Sanitation Data'!$H$31,0,10*ROW('Sanitation Data'!H6)))</f>
        <v/>
      </c>
      <c r="DI12" s="319" t="str">
        <f ca="true">+IF(OFFSET('Sanitation Data'!$H$32,0,10*ROW('Sanitation Data'!H6))="","",OFFSET('Sanitation Data'!$H$32,0,10*ROW('Sanitation Data'!H6)))</f>
        <v/>
      </c>
      <c r="DJ12" s="319" t="str">
        <f ca="true">+IF(OFFSET('Sanitation Data'!$I$28,0,10*ROW('Sanitation Data'!I6))="","",OFFSET('Sanitation Data'!$I$28,0,10*ROW('Sanitation Data'!I6)))</f>
        <v>Yes</v>
      </c>
      <c r="DK12" s="319" t="str">
        <f ca="true">+IF(OFFSET('Sanitation Data'!$I$29,0,10*ROW('Sanitation Data'!I6))="","",OFFSET('Sanitation Data'!$I$29,0,10*ROW('Sanitation Data'!I6)))</f>
        <v/>
      </c>
      <c r="DL12" s="319" t="str">
        <f ca="true">+IF(OFFSET('Sanitation Data'!$I$30,0,10*ROW('Sanitation Data'!I6))="","",OFFSET('Sanitation Data'!$I$30,0,10*ROW('Sanitation Data'!I6)))</f>
        <v/>
      </c>
      <c r="DM12" s="319" t="str">
        <f ca="true">+IF(OFFSET('Sanitation Data'!$I$31,0,10*ROW('Sanitation Data'!I6))="","",OFFSET('Sanitation Data'!$I$31,0,10*ROW('Sanitation Data'!I6)))</f>
        <v/>
      </c>
      <c r="DN12" s="319" t="str">
        <f ca="true">+IF(OFFSET('Sanitation Data'!$I$32,0,10*ROW('Sanitation Data'!I6))="","",OFFSET('Sanitation Data'!$I$32,0,10*ROW('Sanitation Data'!I6)))</f>
        <v/>
      </c>
      <c r="DO12" s="319" t="str">
        <f ca="true">+IF(OFFSET('Hygiene Data'!$D$11,0,10*ROW('Hygiene Data'!D6))="","",OFFSET('Hygiene Data'!$D$11,0,10*ROW('Hygiene Data'!D6)))</f>
        <v/>
      </c>
      <c r="DP12" s="319" t="str">
        <f ca="true">+IF(OFFSET('Hygiene Data'!$D$12,0,10*ROW('Hygiene Data'!D6))="","",OFFSET('Hygiene Data'!$D$12,0,10*ROW('Hygiene Data'!D6)))</f>
        <v/>
      </c>
      <c r="DQ12" s="319" t="str">
        <f ca="true">+IF(OFFSET('Hygiene Data'!$D$13,0,10*ROW('Hygiene Data'!D6))="","",OFFSET('Hygiene Data'!$D$13,0,10*ROW('Hygiene Data'!D6)))</f>
        <v/>
      </c>
      <c r="DR12" s="319" t="str">
        <f ca="true">+IF(OFFSET('Hygiene Data'!$E$11,0,10*ROW('Hygiene Data'!E6))="","",OFFSET('Hygiene Data'!$E$11,0,10*ROW('Hygiene Data'!E6)))</f>
        <v/>
      </c>
      <c r="DS12" s="319" t="str">
        <f ca="true">+IF(OFFSET('Hygiene Data'!$E$12,0,10*ROW('Hygiene Data'!E6))="","",OFFSET('Hygiene Data'!$E$12,0,10*ROW('Hygiene Data'!E6)))</f>
        <v/>
      </c>
      <c r="DT12" s="319" t="str">
        <f ca="true">+IF(OFFSET('Hygiene Data'!$E$13,0,10*ROW('Hygiene Data'!E6))="","",OFFSET('Hygiene Data'!$E$13,0,10*ROW('Hygiene Data'!E6)))</f>
        <v/>
      </c>
      <c r="DU12" s="319" t="str">
        <f ca="true">+IF(OFFSET('Hygiene Data'!$F$11,0,10*ROW('Hygiene Data'!F6))="","",OFFSET('Hygiene Data'!$F$11,0,10*ROW('Hygiene Data'!F6)))</f>
        <v/>
      </c>
      <c r="DV12" s="319" t="str">
        <f ca="true">+IF(OFFSET('Hygiene Data'!$F$12,0,10*ROW('Hygiene Data'!F6))="","",OFFSET('Hygiene Data'!$F$12,0,10*ROW('Hygiene Data'!F6)))</f>
        <v/>
      </c>
      <c r="DW12" s="319" t="str">
        <f ca="true">+IF(OFFSET('Hygiene Data'!$F$13,0,10*ROW('Hygiene Data'!F6))="","",OFFSET('Hygiene Data'!$F$13,0,10*ROW('Hygiene Data'!F6)))</f>
        <v/>
      </c>
      <c r="DX12" s="319" t="str">
        <f ca="true">+IF(OFFSET('Hygiene Data'!$G$11,0,10*ROW('Hygiene Data'!G6))="","",OFFSET('Hygiene Data'!$G$11,0,10*ROW('Hygiene Data'!G6)))</f>
        <v/>
      </c>
      <c r="DY12" s="319" t="str">
        <f ca="true">+IF(OFFSET('Hygiene Data'!$G$12,0,10*ROW('Hygiene Data'!G6))="","",OFFSET('Hygiene Data'!$G$12,0,10*ROW('Hygiene Data'!G6)))</f>
        <v/>
      </c>
      <c r="DZ12" s="319" t="str">
        <f ca="true">+IF(OFFSET('Hygiene Data'!$G$13,0,10*ROW('Hygiene Data'!G6))="","",OFFSET('Hygiene Data'!$G$13,0,10*ROW('Hygiene Data'!G6)))</f>
        <v/>
      </c>
      <c r="EA12" s="319" t="str">
        <f ca="true">+IF(OFFSET('Hygiene Data'!$H$11,0,10*ROW('Hygiene Data'!H6))="","",OFFSET('Hygiene Data'!$H$11,0,10*ROW('Hygiene Data'!H6)))</f>
        <v/>
      </c>
      <c r="EB12" s="319" t="str">
        <f ca="true">+IF(OFFSET('Hygiene Data'!$H$12,0,10*ROW('Hygiene Data'!H6))="","",OFFSET('Hygiene Data'!$H$12,0,10*ROW('Hygiene Data'!H6)))</f>
        <v/>
      </c>
      <c r="EC12" s="319" t="str">
        <f ca="true">+IF(OFFSET('Hygiene Data'!$H$13,0,10*ROW('Hygiene Data'!H6))="","",OFFSET('Hygiene Data'!$H$13,0,10*ROW('Hygiene Data'!H6)))</f>
        <v/>
      </c>
      <c r="ED12" s="319" t="str">
        <f ca="true">+IF(OFFSET('Hygiene Data'!$I$11,0,10*ROW('Hygiene Data'!I6))="","",OFFSET('Hygiene Data'!$I$11,0,10*ROW('Hygiene Data'!I6)))</f>
        <v/>
      </c>
      <c r="EE12" s="319" t="str">
        <f ca="true">+IF(OFFSET('Hygiene Data'!$I$12,0,10*ROW('Hygiene Data'!I6))="","",OFFSET('Hygiene Data'!$I$12,0,10*ROW('Hygiene Data'!I6)))</f>
        <v/>
      </c>
      <c r="EF12" s="319"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GHA_2009_EMIS</v>
      </c>
      <c r="B13" s="36" t="str">
        <f ca="true">+IF(OFFSET('Water Data'!$C$2,0,10*ROW('Water Data'!F7))="","",OFFSET('Water Data'!$C$2,0,10*ROW('Water Data'!F7)))</f>
        <v>EMIS</v>
      </c>
      <c r="C13" s="375">
        <f t="shared" ca="true" si="0"/>
        <v>2009</v>
      </c>
      <c r="D13" s="96">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67.730239680290879</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69.504030300087422</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71.293551814775455</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83.610939263162251</v>
      </c>
      <c r="T13" s="96">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80.802651926695802</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61.090965898509452</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62.600757502185104</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57.994519322185553</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81.768203510374917</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19"/>
      <c r="BS13" s="319" t="str">
        <f ca="true">+IF(OFFSET('Water Data'!$D$27,0,10*ROW('Water Data'!D7))="","",OFFSET('Water Data'!$D$27,0,10*ROW('Water Data'!D7)))</f>
        <v>Yes</v>
      </c>
      <c r="BT13" s="319" t="str">
        <f ca="true">+IF(OFFSET('Water Data'!$D$28,0,10*ROW('Water Data'!D7))="","",OFFSET('Water Data'!$D$28,0,10*ROW('Water Data'!D7)))</f>
        <v/>
      </c>
      <c r="BU13" s="319" t="str">
        <f ca="true">+IF(OFFSET('Water Data'!$D$29,0,10*ROW('Water Data'!D7))="","",OFFSET('Water Data'!$D$29,0,10*ROW('Water Data'!D7)))</f>
        <v/>
      </c>
      <c r="BV13" s="319" t="str">
        <f ca="true">+IF(OFFSET('Water Data'!$E$27,0,10*ROW('Water Data'!E7))="","",OFFSET('Water Data'!$E$27,0,10*ROW('Water Data'!E7)))</f>
        <v/>
      </c>
      <c r="BW13" s="319" t="str">
        <f ca="true">+IF(OFFSET('Water Data'!$E$28,0,10*ROW('Water Data'!E7))="","",OFFSET('Water Data'!$E$28,0,10*ROW('Water Data'!E7)))</f>
        <v/>
      </c>
      <c r="BX13" s="319" t="str">
        <f ca="true">+IF(OFFSET('Water Data'!$E$29,0,10*ROW('Water Data'!E7))="","",OFFSET('Water Data'!$E$29,0,10*ROW('Water Data'!E7)))</f>
        <v/>
      </c>
      <c r="BY13" s="319" t="str">
        <f ca="true">+IF(OFFSET('Water Data'!$F$27,0,10*ROW('Water Data'!F7))="","",OFFSET('Water Data'!$F$27,0,10*ROW('Water Data'!F7)))</f>
        <v/>
      </c>
      <c r="BZ13" s="319" t="str">
        <f ca="true">+IF(OFFSET('Water Data'!$F$28,0,10*ROW('Water Data'!F7))="","",OFFSET('Water Data'!$F$28,0,10*ROW('Water Data'!F7)))</f>
        <v/>
      </c>
      <c r="CA13" s="319" t="str">
        <f ca="true">+IF(OFFSET('Water Data'!$F$29,0,10*ROW('Water Data'!F7))="","",OFFSET('Water Data'!$F$29,0,10*ROW('Water Data'!F7)))</f>
        <v/>
      </c>
      <c r="CB13" s="319" t="str">
        <f ca="true">+IF(OFFSET('Water Data'!$G$27,0,10*ROW('Water Data'!G7))="","",OFFSET('Water Data'!$G$27,0,10*ROW('Water Data'!G7)))</f>
        <v>Yes</v>
      </c>
      <c r="CC13" s="319" t="str">
        <f ca="true">+IF(OFFSET('Water Data'!$G$28,0,10*ROW('Water Data'!G7))="","",OFFSET('Water Data'!$G$28,0,10*ROW('Water Data'!G7)))</f>
        <v/>
      </c>
      <c r="CD13" s="319" t="str">
        <f ca="true">+IF(OFFSET('Water Data'!$G$29,0,10*ROW('Water Data'!G7))="","",OFFSET('Water Data'!$G$29,0,10*ROW('Water Data'!G7)))</f>
        <v/>
      </c>
      <c r="CE13" s="319" t="str">
        <f ca="true">+IF(OFFSET('Water Data'!$H$27,0,10*ROW('Water Data'!H7))="","",OFFSET('Water Data'!$H$27,0,10*ROW('Water Data'!H7)))</f>
        <v>Yes</v>
      </c>
      <c r="CF13" s="319" t="str">
        <f ca="true">+IF(OFFSET('Water Data'!$H$28,0,10*ROW('Water Data'!H7))="","",OFFSET('Water Data'!$H$28,0,10*ROW('Water Data'!H7)))</f>
        <v/>
      </c>
      <c r="CG13" s="319" t="str">
        <f ca="true">+IF(OFFSET('Water Data'!$H$29,0,10*ROW('Water Data'!H7))="","",OFFSET('Water Data'!$H$29,0,10*ROW('Water Data'!H7)))</f>
        <v/>
      </c>
      <c r="CH13" s="319" t="str">
        <f ca="true">+IF(OFFSET('Water Data'!$I$27,0,10*ROW('Water Data'!I7))="","",OFFSET('Water Data'!$I$27,0,10*ROW('Water Data'!I7)))</f>
        <v>Yes</v>
      </c>
      <c r="CI13" s="319" t="str">
        <f ca="true">+IF(OFFSET('Water Data'!$I$28,0,10*ROW('Water Data'!I7))="","",OFFSET('Water Data'!$I$28,0,10*ROW('Water Data'!I7)))</f>
        <v>Yes</v>
      </c>
      <c r="CJ13" s="319" t="str">
        <f ca="true">+IF(OFFSET('Water Data'!$I$29,0,10*ROW('Water Data'!I7))="","",OFFSET('Water Data'!$I$29,0,10*ROW('Water Data'!I7)))</f>
        <v/>
      </c>
      <c r="CK13" s="319" t="str">
        <f ca="true">+IF(OFFSET('Sanitation Data'!$D$28,0,10*ROW('Sanitation Data'!D7))="","",OFFSET('Sanitation Data'!$D$28,0,10*ROW('Sanitation Data'!D7)))</f>
        <v>Yes</v>
      </c>
      <c r="CL13" s="319" t="str">
        <f ca="true">+IF(OFFSET('Sanitation Data'!$D$29,0,10*ROW('Sanitation Data'!D7))="","",OFFSET('Sanitation Data'!$D$29,0,10*ROW('Sanitation Data'!D7)))</f>
        <v/>
      </c>
      <c r="CM13" s="319" t="str">
        <f ca="true">+IF(OFFSET('Sanitation Data'!$D$30,0,10*ROW('Sanitation Data'!D7))="","",OFFSET('Sanitation Data'!$D$30,0,10*ROW('Sanitation Data'!D7)))</f>
        <v/>
      </c>
      <c r="CN13" s="319" t="str">
        <f ca="true">+IF(OFFSET('Sanitation Data'!$D$31,0,10*ROW('Sanitation Data'!D7))="","",OFFSET('Sanitation Data'!$D$31,0,10*ROW('Sanitation Data'!D7)))</f>
        <v/>
      </c>
      <c r="CO13" s="319" t="str">
        <f ca="true">+IF(OFFSET('Sanitation Data'!$D$32,0,10*ROW('Sanitation Data'!D7))="","",OFFSET('Sanitation Data'!$D$32,0,10*ROW('Sanitation Data'!D7)))</f>
        <v/>
      </c>
      <c r="CP13" s="319" t="str">
        <f ca="true">+IF(OFFSET('Sanitation Data'!$E$28,0,10*ROW('Sanitation Data'!E7))="","",OFFSET('Sanitation Data'!$E$28,0,10*ROW('Sanitation Data'!E7)))</f>
        <v/>
      </c>
      <c r="CQ13" s="319" t="str">
        <f ca="true">+IF(OFFSET('Sanitation Data'!$E$29,0,10*ROW('Sanitation Data'!E7))="","",OFFSET('Sanitation Data'!$E$29,0,10*ROW('Sanitation Data'!E7)))</f>
        <v/>
      </c>
      <c r="CR13" s="319" t="str">
        <f ca="true">+IF(OFFSET('Sanitation Data'!$E$30,0,10*ROW('Sanitation Data'!E7))="","",OFFSET('Sanitation Data'!$E$30,0,10*ROW('Sanitation Data'!E7)))</f>
        <v/>
      </c>
      <c r="CS13" s="319" t="str">
        <f ca="true">+IF(OFFSET('Sanitation Data'!$E$31,0,10*ROW('Sanitation Data'!E7))="","",OFFSET('Sanitation Data'!$E$31,0,10*ROW('Sanitation Data'!E7)))</f>
        <v/>
      </c>
      <c r="CT13" s="319" t="str">
        <f ca="true">+IF(OFFSET('Sanitation Data'!$E$32,0,10*ROW('Sanitation Data'!E7))="","",OFFSET('Sanitation Data'!$E$32,0,10*ROW('Sanitation Data'!E7)))</f>
        <v/>
      </c>
      <c r="CU13" s="319" t="str">
        <f ca="true">+IF(OFFSET('Sanitation Data'!$F$28,0,10*ROW('Sanitation Data'!F7))="","",OFFSET('Sanitation Data'!$F$28,0,10*ROW('Sanitation Data'!F7)))</f>
        <v/>
      </c>
      <c r="CV13" s="319" t="str">
        <f ca="true">+IF(OFFSET('Sanitation Data'!$F$29,0,10*ROW('Sanitation Data'!F7))="","",OFFSET('Sanitation Data'!$F$29,0,10*ROW('Sanitation Data'!F7)))</f>
        <v/>
      </c>
      <c r="CW13" s="319" t="str">
        <f ca="true">+IF(OFFSET('Sanitation Data'!$F$30,0,10*ROW('Sanitation Data'!F7))="","",OFFSET('Sanitation Data'!$F$30,0,10*ROW('Sanitation Data'!F7)))</f>
        <v/>
      </c>
      <c r="CX13" s="319" t="str">
        <f ca="true">+IF(OFFSET('Sanitation Data'!$F$31,0,10*ROW('Sanitation Data'!F7))="","",OFFSET('Sanitation Data'!$F$31,0,10*ROW('Sanitation Data'!F7)))</f>
        <v/>
      </c>
      <c r="CY13" s="319" t="str">
        <f ca="true">+IF(OFFSET('Sanitation Data'!$F$32,0,10*ROW('Sanitation Data'!F7))="","",OFFSET('Sanitation Data'!$F$32,0,10*ROW('Sanitation Data'!F7)))</f>
        <v/>
      </c>
      <c r="CZ13" s="319" t="str">
        <f ca="true">+IF(OFFSET('Sanitation Data'!$G$28,0,10*ROW('Sanitation Data'!G7))="","",OFFSET('Sanitation Data'!$G$28,0,10*ROW('Sanitation Data'!G7)))</f>
        <v>Yes</v>
      </c>
      <c r="DA13" s="319" t="str">
        <f ca="true">+IF(OFFSET('Sanitation Data'!$G$29,0,10*ROW('Sanitation Data'!G7))="","",OFFSET('Sanitation Data'!$G$29,0,10*ROW('Sanitation Data'!G7)))</f>
        <v/>
      </c>
      <c r="DB13" s="319" t="str">
        <f ca="true">+IF(OFFSET('Sanitation Data'!$G$30,0,10*ROW('Sanitation Data'!G7))="","",OFFSET('Sanitation Data'!$G$30,0,10*ROW('Sanitation Data'!G7)))</f>
        <v/>
      </c>
      <c r="DC13" s="319" t="str">
        <f ca="true">+IF(OFFSET('Sanitation Data'!$G$31,0,10*ROW('Sanitation Data'!G7))="","",OFFSET('Sanitation Data'!$G$31,0,10*ROW('Sanitation Data'!G7)))</f>
        <v/>
      </c>
      <c r="DD13" s="319" t="str">
        <f ca="true">+IF(OFFSET('Sanitation Data'!$G$32,0,10*ROW('Sanitation Data'!G7))="","",OFFSET('Sanitation Data'!$G$32,0,10*ROW('Sanitation Data'!G7)))</f>
        <v/>
      </c>
      <c r="DE13" s="319" t="str">
        <f ca="true">+IF(OFFSET('Sanitation Data'!$H$28,0,10*ROW('Sanitation Data'!H7))="","",OFFSET('Sanitation Data'!$H$28,0,10*ROW('Sanitation Data'!H7)))</f>
        <v>Yes</v>
      </c>
      <c r="DF13" s="319" t="str">
        <f ca="true">+IF(OFFSET('Sanitation Data'!$H$29,0,10*ROW('Sanitation Data'!H7))="","",OFFSET('Sanitation Data'!$H$29,0,10*ROW('Sanitation Data'!H7)))</f>
        <v/>
      </c>
      <c r="DG13" s="319" t="str">
        <f ca="true">+IF(OFFSET('Sanitation Data'!$H$30,0,10*ROW('Sanitation Data'!H7))="","",OFFSET('Sanitation Data'!$H$30,0,10*ROW('Sanitation Data'!H7)))</f>
        <v/>
      </c>
      <c r="DH13" s="319" t="str">
        <f ca="true">+IF(OFFSET('Sanitation Data'!$H$31,0,10*ROW('Sanitation Data'!H7))="","",OFFSET('Sanitation Data'!$H$31,0,10*ROW('Sanitation Data'!H7)))</f>
        <v/>
      </c>
      <c r="DI13" s="319" t="str">
        <f ca="true">+IF(OFFSET('Sanitation Data'!$H$32,0,10*ROW('Sanitation Data'!H7))="","",OFFSET('Sanitation Data'!$H$32,0,10*ROW('Sanitation Data'!H7)))</f>
        <v/>
      </c>
      <c r="DJ13" s="319" t="str">
        <f ca="true">+IF(OFFSET('Sanitation Data'!$I$28,0,10*ROW('Sanitation Data'!I7))="","",OFFSET('Sanitation Data'!$I$28,0,10*ROW('Sanitation Data'!I7)))</f>
        <v>Yes</v>
      </c>
      <c r="DK13" s="319" t="str">
        <f ca="true">+IF(OFFSET('Sanitation Data'!$I$29,0,10*ROW('Sanitation Data'!I7))="","",OFFSET('Sanitation Data'!$I$29,0,10*ROW('Sanitation Data'!I7)))</f>
        <v/>
      </c>
      <c r="DL13" s="319" t="str">
        <f ca="true">+IF(OFFSET('Sanitation Data'!$I$30,0,10*ROW('Sanitation Data'!I7))="","",OFFSET('Sanitation Data'!$I$30,0,10*ROW('Sanitation Data'!I7)))</f>
        <v/>
      </c>
      <c r="DM13" s="319" t="str">
        <f ca="true">+IF(OFFSET('Sanitation Data'!$I$31,0,10*ROW('Sanitation Data'!I7))="","",OFFSET('Sanitation Data'!$I$31,0,10*ROW('Sanitation Data'!I7)))</f>
        <v/>
      </c>
      <c r="DN13" s="319" t="str">
        <f ca="true">+IF(OFFSET('Sanitation Data'!$I$32,0,10*ROW('Sanitation Data'!I7))="","",OFFSET('Sanitation Data'!$I$32,0,10*ROW('Sanitation Data'!I7)))</f>
        <v/>
      </c>
      <c r="DO13" s="319" t="str">
        <f ca="true">+IF(OFFSET('Hygiene Data'!$D$11,0,10*ROW('Hygiene Data'!D7))="","",OFFSET('Hygiene Data'!$D$11,0,10*ROW('Hygiene Data'!D7)))</f>
        <v/>
      </c>
      <c r="DP13" s="319" t="str">
        <f ca="true">+IF(OFFSET('Hygiene Data'!$D$12,0,10*ROW('Hygiene Data'!D7))="","",OFFSET('Hygiene Data'!$D$12,0,10*ROW('Hygiene Data'!D7)))</f>
        <v/>
      </c>
      <c r="DQ13" s="319" t="str">
        <f ca="true">+IF(OFFSET('Hygiene Data'!$D$13,0,10*ROW('Hygiene Data'!D7))="","",OFFSET('Hygiene Data'!$D$13,0,10*ROW('Hygiene Data'!D7)))</f>
        <v/>
      </c>
      <c r="DR13" s="319" t="str">
        <f ca="true">+IF(OFFSET('Hygiene Data'!$E$11,0,10*ROW('Hygiene Data'!E7))="","",OFFSET('Hygiene Data'!$E$11,0,10*ROW('Hygiene Data'!E7)))</f>
        <v/>
      </c>
      <c r="DS13" s="319" t="str">
        <f ca="true">+IF(OFFSET('Hygiene Data'!$E$12,0,10*ROW('Hygiene Data'!E7))="","",OFFSET('Hygiene Data'!$E$12,0,10*ROW('Hygiene Data'!E7)))</f>
        <v/>
      </c>
      <c r="DT13" s="319" t="str">
        <f ca="true">+IF(OFFSET('Hygiene Data'!$E$13,0,10*ROW('Hygiene Data'!E7))="","",OFFSET('Hygiene Data'!$E$13,0,10*ROW('Hygiene Data'!E7)))</f>
        <v/>
      </c>
      <c r="DU13" s="319" t="str">
        <f ca="true">+IF(OFFSET('Hygiene Data'!$F$11,0,10*ROW('Hygiene Data'!F7))="","",OFFSET('Hygiene Data'!$F$11,0,10*ROW('Hygiene Data'!F7)))</f>
        <v/>
      </c>
      <c r="DV13" s="319" t="str">
        <f ca="true">+IF(OFFSET('Hygiene Data'!$F$12,0,10*ROW('Hygiene Data'!F7))="","",OFFSET('Hygiene Data'!$F$12,0,10*ROW('Hygiene Data'!F7)))</f>
        <v/>
      </c>
      <c r="DW13" s="319" t="str">
        <f ca="true">+IF(OFFSET('Hygiene Data'!$F$13,0,10*ROW('Hygiene Data'!F7))="","",OFFSET('Hygiene Data'!$F$13,0,10*ROW('Hygiene Data'!F7)))</f>
        <v/>
      </c>
      <c r="DX13" s="319" t="str">
        <f ca="true">+IF(OFFSET('Hygiene Data'!$G$11,0,10*ROW('Hygiene Data'!G7))="","",OFFSET('Hygiene Data'!$G$11,0,10*ROW('Hygiene Data'!G7)))</f>
        <v/>
      </c>
      <c r="DY13" s="319" t="str">
        <f ca="true">+IF(OFFSET('Hygiene Data'!$G$12,0,10*ROW('Hygiene Data'!G7))="","",OFFSET('Hygiene Data'!$G$12,0,10*ROW('Hygiene Data'!G7)))</f>
        <v/>
      </c>
      <c r="DZ13" s="319" t="str">
        <f ca="true">+IF(OFFSET('Hygiene Data'!$G$13,0,10*ROW('Hygiene Data'!G7))="","",OFFSET('Hygiene Data'!$G$13,0,10*ROW('Hygiene Data'!G7)))</f>
        <v/>
      </c>
      <c r="EA13" s="319" t="str">
        <f ca="true">+IF(OFFSET('Hygiene Data'!$H$11,0,10*ROW('Hygiene Data'!H7))="","",OFFSET('Hygiene Data'!$H$11,0,10*ROW('Hygiene Data'!H7)))</f>
        <v/>
      </c>
      <c r="EB13" s="319" t="str">
        <f ca="true">+IF(OFFSET('Hygiene Data'!$H$12,0,10*ROW('Hygiene Data'!H7))="","",OFFSET('Hygiene Data'!$H$12,0,10*ROW('Hygiene Data'!H7)))</f>
        <v/>
      </c>
      <c r="EC13" s="319" t="str">
        <f ca="true">+IF(OFFSET('Hygiene Data'!$H$13,0,10*ROW('Hygiene Data'!H7))="","",OFFSET('Hygiene Data'!$H$13,0,10*ROW('Hygiene Data'!H7)))</f>
        <v/>
      </c>
      <c r="ED13" s="319" t="str">
        <f ca="true">+IF(OFFSET('Hygiene Data'!$I$11,0,10*ROW('Hygiene Data'!I7))="","",OFFSET('Hygiene Data'!$I$11,0,10*ROW('Hygiene Data'!I7)))</f>
        <v/>
      </c>
      <c r="EE13" s="319" t="str">
        <f ca="true">+IF(OFFSET('Hygiene Data'!$I$12,0,10*ROW('Hygiene Data'!I7))="","",OFFSET('Hygiene Data'!$I$12,0,10*ROW('Hygiene Data'!I7)))</f>
        <v/>
      </c>
      <c r="EF13" s="319"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GHA_2010_EMIS</v>
      </c>
      <c r="B14" s="36" t="str">
        <f ca="true">+IF(OFFSET('Water Data'!$C$2,0,10*ROW('Water Data'!F8))="","",OFFSET('Water Data'!$C$2,0,10*ROW('Water Data'!F8)))</f>
        <v>EMIS</v>
      </c>
      <c r="C14" s="375">
        <f t="shared" ca="true" si="0"/>
        <v>2010</v>
      </c>
      <c r="D14" s="96">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65.448198324672248</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66.891302372080332</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63.596156951396729</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96.996414075986877</v>
      </c>
      <c r="T14" s="96">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93.080378180481773</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62.555428992073857</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63.846223757157141</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59.561870929544114</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80.05458090163873</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19"/>
      <c r="BS14" s="319" t="str">
        <f ca="true">+IF(OFFSET('Water Data'!$D$27,0,10*ROW('Water Data'!D8))="","",OFFSET('Water Data'!$D$27,0,10*ROW('Water Data'!D8)))</f>
        <v>Yes</v>
      </c>
      <c r="BT14" s="319" t="str">
        <f ca="true">+IF(OFFSET('Water Data'!$D$28,0,10*ROW('Water Data'!D8))="","",OFFSET('Water Data'!$D$28,0,10*ROW('Water Data'!D8)))</f>
        <v/>
      </c>
      <c r="BU14" s="319" t="str">
        <f ca="true">+IF(OFFSET('Water Data'!$D$29,0,10*ROW('Water Data'!D8))="","",OFFSET('Water Data'!$D$29,0,10*ROW('Water Data'!D8)))</f>
        <v/>
      </c>
      <c r="BV14" s="319" t="str">
        <f ca="true">+IF(OFFSET('Water Data'!$E$27,0,10*ROW('Water Data'!E8))="","",OFFSET('Water Data'!$E$27,0,10*ROW('Water Data'!E8)))</f>
        <v/>
      </c>
      <c r="BW14" s="319" t="str">
        <f ca="true">+IF(OFFSET('Water Data'!$E$28,0,10*ROW('Water Data'!E8))="","",OFFSET('Water Data'!$E$28,0,10*ROW('Water Data'!E8)))</f>
        <v/>
      </c>
      <c r="BX14" s="319" t="str">
        <f ca="true">+IF(OFFSET('Water Data'!$E$29,0,10*ROW('Water Data'!E8))="","",OFFSET('Water Data'!$E$29,0,10*ROW('Water Data'!E8)))</f>
        <v/>
      </c>
      <c r="BY14" s="319" t="str">
        <f ca="true">+IF(OFFSET('Water Data'!$F$27,0,10*ROW('Water Data'!F8))="","",OFFSET('Water Data'!$F$27,0,10*ROW('Water Data'!F8)))</f>
        <v/>
      </c>
      <c r="BZ14" s="319" t="str">
        <f ca="true">+IF(OFFSET('Water Data'!$F$28,0,10*ROW('Water Data'!F8))="","",OFFSET('Water Data'!$F$28,0,10*ROW('Water Data'!F8)))</f>
        <v/>
      </c>
      <c r="CA14" s="319" t="str">
        <f ca="true">+IF(OFFSET('Water Data'!$F$29,0,10*ROW('Water Data'!F8))="","",OFFSET('Water Data'!$F$29,0,10*ROW('Water Data'!F8)))</f>
        <v/>
      </c>
      <c r="CB14" s="319" t="str">
        <f ca="true">+IF(OFFSET('Water Data'!$G$27,0,10*ROW('Water Data'!G8))="","",OFFSET('Water Data'!$G$27,0,10*ROW('Water Data'!G8)))</f>
        <v>Yes</v>
      </c>
      <c r="CC14" s="319" t="str">
        <f ca="true">+IF(OFFSET('Water Data'!$G$28,0,10*ROW('Water Data'!G8))="","",OFFSET('Water Data'!$G$28,0,10*ROW('Water Data'!G8)))</f>
        <v/>
      </c>
      <c r="CD14" s="319" t="str">
        <f ca="true">+IF(OFFSET('Water Data'!$G$29,0,10*ROW('Water Data'!G8))="","",OFFSET('Water Data'!$G$29,0,10*ROW('Water Data'!G8)))</f>
        <v/>
      </c>
      <c r="CE14" s="319" t="str">
        <f ca="true">+IF(OFFSET('Water Data'!$H$27,0,10*ROW('Water Data'!H8))="","",OFFSET('Water Data'!$H$27,0,10*ROW('Water Data'!H8)))</f>
        <v>Yes</v>
      </c>
      <c r="CF14" s="319" t="str">
        <f ca="true">+IF(OFFSET('Water Data'!$H$28,0,10*ROW('Water Data'!H8))="","",OFFSET('Water Data'!$H$28,0,10*ROW('Water Data'!H8)))</f>
        <v/>
      </c>
      <c r="CG14" s="319" t="str">
        <f ca="true">+IF(OFFSET('Water Data'!$H$29,0,10*ROW('Water Data'!H8))="","",OFFSET('Water Data'!$H$29,0,10*ROW('Water Data'!H8)))</f>
        <v/>
      </c>
      <c r="CH14" s="319" t="str">
        <f ca="true">+IF(OFFSET('Water Data'!$I$27,0,10*ROW('Water Data'!I8))="","",OFFSET('Water Data'!$I$27,0,10*ROW('Water Data'!I8)))</f>
        <v>Yes</v>
      </c>
      <c r="CI14" s="319" t="str">
        <f ca="true">+IF(OFFSET('Water Data'!$I$28,0,10*ROW('Water Data'!I8))="","",OFFSET('Water Data'!$I$28,0,10*ROW('Water Data'!I8)))</f>
        <v>Yes</v>
      </c>
      <c r="CJ14" s="319" t="str">
        <f ca="true">+IF(OFFSET('Water Data'!$I$29,0,10*ROW('Water Data'!I8))="","",OFFSET('Water Data'!$I$29,0,10*ROW('Water Data'!I8)))</f>
        <v/>
      </c>
      <c r="CK14" s="319" t="str">
        <f ca="true">+IF(OFFSET('Sanitation Data'!$D$28,0,10*ROW('Sanitation Data'!D8))="","",OFFSET('Sanitation Data'!$D$28,0,10*ROW('Sanitation Data'!D8)))</f>
        <v>Yes</v>
      </c>
      <c r="CL14" s="319" t="str">
        <f ca="true">+IF(OFFSET('Sanitation Data'!$D$29,0,10*ROW('Sanitation Data'!D8))="","",OFFSET('Sanitation Data'!$D$29,0,10*ROW('Sanitation Data'!D8)))</f>
        <v/>
      </c>
      <c r="CM14" s="319" t="str">
        <f ca="true">+IF(OFFSET('Sanitation Data'!$D$30,0,10*ROW('Sanitation Data'!D8))="","",OFFSET('Sanitation Data'!$D$30,0,10*ROW('Sanitation Data'!D8)))</f>
        <v/>
      </c>
      <c r="CN14" s="319" t="str">
        <f ca="true">+IF(OFFSET('Sanitation Data'!$D$31,0,10*ROW('Sanitation Data'!D8))="","",OFFSET('Sanitation Data'!$D$31,0,10*ROW('Sanitation Data'!D8)))</f>
        <v/>
      </c>
      <c r="CO14" s="319" t="str">
        <f ca="true">+IF(OFFSET('Sanitation Data'!$D$32,0,10*ROW('Sanitation Data'!D8))="","",OFFSET('Sanitation Data'!$D$32,0,10*ROW('Sanitation Data'!D8)))</f>
        <v/>
      </c>
      <c r="CP14" s="319" t="str">
        <f ca="true">+IF(OFFSET('Sanitation Data'!$E$28,0,10*ROW('Sanitation Data'!E8))="","",OFFSET('Sanitation Data'!$E$28,0,10*ROW('Sanitation Data'!E8)))</f>
        <v/>
      </c>
      <c r="CQ14" s="319" t="str">
        <f ca="true">+IF(OFFSET('Sanitation Data'!$E$29,0,10*ROW('Sanitation Data'!E8))="","",OFFSET('Sanitation Data'!$E$29,0,10*ROW('Sanitation Data'!E8)))</f>
        <v/>
      </c>
      <c r="CR14" s="319" t="str">
        <f ca="true">+IF(OFFSET('Sanitation Data'!$E$30,0,10*ROW('Sanitation Data'!E8))="","",OFFSET('Sanitation Data'!$E$30,0,10*ROW('Sanitation Data'!E8)))</f>
        <v/>
      </c>
      <c r="CS14" s="319" t="str">
        <f ca="true">+IF(OFFSET('Sanitation Data'!$E$31,0,10*ROW('Sanitation Data'!E8))="","",OFFSET('Sanitation Data'!$E$31,0,10*ROW('Sanitation Data'!E8)))</f>
        <v/>
      </c>
      <c r="CT14" s="319" t="str">
        <f ca="true">+IF(OFFSET('Sanitation Data'!$E$32,0,10*ROW('Sanitation Data'!E8))="","",OFFSET('Sanitation Data'!$E$32,0,10*ROW('Sanitation Data'!E8)))</f>
        <v/>
      </c>
      <c r="CU14" s="319" t="str">
        <f ca="true">+IF(OFFSET('Sanitation Data'!$F$28,0,10*ROW('Sanitation Data'!F8))="","",OFFSET('Sanitation Data'!$F$28,0,10*ROW('Sanitation Data'!F8)))</f>
        <v/>
      </c>
      <c r="CV14" s="319" t="str">
        <f ca="true">+IF(OFFSET('Sanitation Data'!$F$29,0,10*ROW('Sanitation Data'!F8))="","",OFFSET('Sanitation Data'!$F$29,0,10*ROW('Sanitation Data'!F8)))</f>
        <v/>
      </c>
      <c r="CW14" s="319" t="str">
        <f ca="true">+IF(OFFSET('Sanitation Data'!$F$30,0,10*ROW('Sanitation Data'!F8))="","",OFFSET('Sanitation Data'!$F$30,0,10*ROW('Sanitation Data'!F8)))</f>
        <v/>
      </c>
      <c r="CX14" s="319" t="str">
        <f ca="true">+IF(OFFSET('Sanitation Data'!$F$31,0,10*ROW('Sanitation Data'!F8))="","",OFFSET('Sanitation Data'!$F$31,0,10*ROW('Sanitation Data'!F8)))</f>
        <v/>
      </c>
      <c r="CY14" s="319" t="str">
        <f ca="true">+IF(OFFSET('Sanitation Data'!$F$32,0,10*ROW('Sanitation Data'!F8))="","",OFFSET('Sanitation Data'!$F$32,0,10*ROW('Sanitation Data'!F8)))</f>
        <v/>
      </c>
      <c r="CZ14" s="319" t="str">
        <f ca="true">+IF(OFFSET('Sanitation Data'!$G$28,0,10*ROW('Sanitation Data'!G8))="","",OFFSET('Sanitation Data'!$G$28,0,10*ROW('Sanitation Data'!G8)))</f>
        <v>Yes</v>
      </c>
      <c r="DA14" s="319" t="str">
        <f ca="true">+IF(OFFSET('Sanitation Data'!$G$29,0,10*ROW('Sanitation Data'!G8))="","",OFFSET('Sanitation Data'!$G$29,0,10*ROW('Sanitation Data'!G8)))</f>
        <v/>
      </c>
      <c r="DB14" s="319" t="str">
        <f ca="true">+IF(OFFSET('Sanitation Data'!$G$30,0,10*ROW('Sanitation Data'!G8))="","",OFFSET('Sanitation Data'!$G$30,0,10*ROW('Sanitation Data'!G8)))</f>
        <v/>
      </c>
      <c r="DC14" s="319" t="str">
        <f ca="true">+IF(OFFSET('Sanitation Data'!$G$31,0,10*ROW('Sanitation Data'!G8))="","",OFFSET('Sanitation Data'!$G$31,0,10*ROW('Sanitation Data'!G8)))</f>
        <v/>
      </c>
      <c r="DD14" s="319" t="str">
        <f ca="true">+IF(OFFSET('Sanitation Data'!$G$32,0,10*ROW('Sanitation Data'!G8))="","",OFFSET('Sanitation Data'!$G$32,0,10*ROW('Sanitation Data'!G8)))</f>
        <v/>
      </c>
      <c r="DE14" s="319" t="str">
        <f ca="true">+IF(OFFSET('Sanitation Data'!$H$28,0,10*ROW('Sanitation Data'!H8))="","",OFFSET('Sanitation Data'!$H$28,0,10*ROW('Sanitation Data'!H8)))</f>
        <v>Yes</v>
      </c>
      <c r="DF14" s="319" t="str">
        <f ca="true">+IF(OFFSET('Sanitation Data'!$H$29,0,10*ROW('Sanitation Data'!H8))="","",OFFSET('Sanitation Data'!$H$29,0,10*ROW('Sanitation Data'!H8)))</f>
        <v/>
      </c>
      <c r="DG14" s="319" t="str">
        <f ca="true">+IF(OFFSET('Sanitation Data'!$H$30,0,10*ROW('Sanitation Data'!H8))="","",OFFSET('Sanitation Data'!$H$30,0,10*ROW('Sanitation Data'!H8)))</f>
        <v/>
      </c>
      <c r="DH14" s="319" t="str">
        <f ca="true">+IF(OFFSET('Sanitation Data'!$H$31,0,10*ROW('Sanitation Data'!H8))="","",OFFSET('Sanitation Data'!$H$31,0,10*ROW('Sanitation Data'!H8)))</f>
        <v/>
      </c>
      <c r="DI14" s="319" t="str">
        <f ca="true">+IF(OFFSET('Sanitation Data'!$H$32,0,10*ROW('Sanitation Data'!H8))="","",OFFSET('Sanitation Data'!$H$32,0,10*ROW('Sanitation Data'!H8)))</f>
        <v/>
      </c>
      <c r="DJ14" s="319" t="str">
        <f ca="true">+IF(OFFSET('Sanitation Data'!$I$28,0,10*ROW('Sanitation Data'!I8))="","",OFFSET('Sanitation Data'!$I$28,0,10*ROW('Sanitation Data'!I8)))</f>
        <v>Yes</v>
      </c>
      <c r="DK14" s="319" t="str">
        <f ca="true">+IF(OFFSET('Sanitation Data'!$I$29,0,10*ROW('Sanitation Data'!I8))="","",OFFSET('Sanitation Data'!$I$29,0,10*ROW('Sanitation Data'!I8)))</f>
        <v/>
      </c>
      <c r="DL14" s="319" t="str">
        <f ca="true">+IF(OFFSET('Sanitation Data'!$I$30,0,10*ROW('Sanitation Data'!I8))="","",OFFSET('Sanitation Data'!$I$30,0,10*ROW('Sanitation Data'!I8)))</f>
        <v/>
      </c>
      <c r="DM14" s="319" t="str">
        <f ca="true">+IF(OFFSET('Sanitation Data'!$I$31,0,10*ROW('Sanitation Data'!I8))="","",OFFSET('Sanitation Data'!$I$31,0,10*ROW('Sanitation Data'!I8)))</f>
        <v/>
      </c>
      <c r="DN14" s="319" t="str">
        <f ca="true">+IF(OFFSET('Sanitation Data'!$I$32,0,10*ROW('Sanitation Data'!I8))="","",OFFSET('Sanitation Data'!$I$32,0,10*ROW('Sanitation Data'!I8)))</f>
        <v/>
      </c>
      <c r="DO14" s="319" t="str">
        <f ca="true">+IF(OFFSET('Hygiene Data'!$D$11,0,10*ROW('Hygiene Data'!D8))="","",OFFSET('Hygiene Data'!$D$11,0,10*ROW('Hygiene Data'!D8)))</f>
        <v/>
      </c>
      <c r="DP14" s="319" t="str">
        <f ca="true">+IF(OFFSET('Hygiene Data'!$D$12,0,10*ROW('Hygiene Data'!D8))="","",OFFSET('Hygiene Data'!$D$12,0,10*ROW('Hygiene Data'!D8)))</f>
        <v/>
      </c>
      <c r="DQ14" s="319" t="str">
        <f ca="true">+IF(OFFSET('Hygiene Data'!$D$13,0,10*ROW('Hygiene Data'!D8))="","",OFFSET('Hygiene Data'!$D$13,0,10*ROW('Hygiene Data'!D8)))</f>
        <v/>
      </c>
      <c r="DR14" s="319" t="str">
        <f ca="true">+IF(OFFSET('Hygiene Data'!$E$11,0,10*ROW('Hygiene Data'!E8))="","",OFFSET('Hygiene Data'!$E$11,0,10*ROW('Hygiene Data'!E8)))</f>
        <v/>
      </c>
      <c r="DS14" s="319" t="str">
        <f ca="true">+IF(OFFSET('Hygiene Data'!$E$12,0,10*ROW('Hygiene Data'!E8))="","",OFFSET('Hygiene Data'!$E$12,0,10*ROW('Hygiene Data'!E8)))</f>
        <v/>
      </c>
      <c r="DT14" s="319" t="str">
        <f ca="true">+IF(OFFSET('Hygiene Data'!$E$13,0,10*ROW('Hygiene Data'!E8))="","",OFFSET('Hygiene Data'!$E$13,0,10*ROW('Hygiene Data'!E8)))</f>
        <v/>
      </c>
      <c r="DU14" s="319" t="str">
        <f ca="true">+IF(OFFSET('Hygiene Data'!$F$11,0,10*ROW('Hygiene Data'!F8))="","",OFFSET('Hygiene Data'!$F$11,0,10*ROW('Hygiene Data'!F8)))</f>
        <v/>
      </c>
      <c r="DV14" s="319" t="str">
        <f ca="true">+IF(OFFSET('Hygiene Data'!$F$12,0,10*ROW('Hygiene Data'!F8))="","",OFFSET('Hygiene Data'!$F$12,0,10*ROW('Hygiene Data'!F8)))</f>
        <v/>
      </c>
      <c r="DW14" s="319" t="str">
        <f ca="true">+IF(OFFSET('Hygiene Data'!$F$13,0,10*ROW('Hygiene Data'!F8))="","",OFFSET('Hygiene Data'!$F$13,0,10*ROW('Hygiene Data'!F8)))</f>
        <v/>
      </c>
      <c r="DX14" s="319" t="str">
        <f ca="true">+IF(OFFSET('Hygiene Data'!$G$11,0,10*ROW('Hygiene Data'!G8))="","",OFFSET('Hygiene Data'!$G$11,0,10*ROW('Hygiene Data'!G8)))</f>
        <v/>
      </c>
      <c r="DY14" s="319" t="str">
        <f ca="true">+IF(OFFSET('Hygiene Data'!$G$12,0,10*ROW('Hygiene Data'!G8))="","",OFFSET('Hygiene Data'!$G$12,0,10*ROW('Hygiene Data'!G8)))</f>
        <v/>
      </c>
      <c r="DZ14" s="319" t="str">
        <f ca="true">+IF(OFFSET('Hygiene Data'!$G$13,0,10*ROW('Hygiene Data'!G8))="","",OFFSET('Hygiene Data'!$G$13,0,10*ROW('Hygiene Data'!G8)))</f>
        <v/>
      </c>
      <c r="EA14" s="319" t="str">
        <f ca="true">+IF(OFFSET('Hygiene Data'!$H$11,0,10*ROW('Hygiene Data'!H8))="","",OFFSET('Hygiene Data'!$H$11,0,10*ROW('Hygiene Data'!H8)))</f>
        <v/>
      </c>
      <c r="EB14" s="319" t="str">
        <f ca="true">+IF(OFFSET('Hygiene Data'!$H$12,0,10*ROW('Hygiene Data'!H8))="","",OFFSET('Hygiene Data'!$H$12,0,10*ROW('Hygiene Data'!H8)))</f>
        <v/>
      </c>
      <c r="EC14" s="319" t="str">
        <f ca="true">+IF(OFFSET('Hygiene Data'!$H$13,0,10*ROW('Hygiene Data'!H8))="","",OFFSET('Hygiene Data'!$H$13,0,10*ROW('Hygiene Data'!H8)))</f>
        <v/>
      </c>
      <c r="ED14" s="319" t="str">
        <f ca="true">+IF(OFFSET('Hygiene Data'!$I$11,0,10*ROW('Hygiene Data'!I8))="","",OFFSET('Hygiene Data'!$I$11,0,10*ROW('Hygiene Data'!I8)))</f>
        <v/>
      </c>
      <c r="EE14" s="319" t="str">
        <f ca="true">+IF(OFFSET('Hygiene Data'!$I$12,0,10*ROW('Hygiene Data'!I8))="","",OFFSET('Hygiene Data'!$I$12,0,10*ROW('Hygiene Data'!I8)))</f>
        <v/>
      </c>
      <c r="EF14" s="319"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GHA_2011_EMIS</v>
      </c>
      <c r="B15" s="36" t="str">
        <f ca="true">+IF(OFFSET('Water Data'!$C$2,0,10*ROW('Water Data'!F9))="","",OFFSET('Water Data'!$C$2,0,10*ROW('Water Data'!F9)))</f>
        <v>EMIS</v>
      </c>
      <c r="C15" s="375">
        <f t="shared" ca="true" si="0"/>
        <v>2011</v>
      </c>
      <c r="D15" s="96">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80.821567154143054</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80.530626840555328</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81.268316179080259</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92.823117666778415</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88.486546297156522</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57.700925028497608</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58.169962137147671</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55.650763068498712</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93.235434277881907</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319"/>
      <c r="BS15" s="319" t="str">
        <f ca="true">+IF(OFFSET('Water Data'!$D$27,0,10*ROW('Water Data'!D9))="","",OFFSET('Water Data'!$D$27,0,10*ROW('Water Data'!D9)))</f>
        <v>Yes</v>
      </c>
      <c r="BT15" s="319" t="str">
        <f ca="true">+IF(OFFSET('Water Data'!$D$28,0,10*ROW('Water Data'!D9))="","",OFFSET('Water Data'!$D$28,0,10*ROW('Water Data'!D9)))</f>
        <v/>
      </c>
      <c r="BU15" s="319" t="str">
        <f ca="true">+IF(OFFSET('Water Data'!$D$29,0,10*ROW('Water Data'!D9))="","",OFFSET('Water Data'!$D$29,0,10*ROW('Water Data'!D9)))</f>
        <v/>
      </c>
      <c r="BV15" s="319" t="str">
        <f ca="true">+IF(OFFSET('Water Data'!$E$27,0,10*ROW('Water Data'!E9))="","",OFFSET('Water Data'!$E$27,0,10*ROW('Water Data'!E9)))</f>
        <v/>
      </c>
      <c r="BW15" s="319" t="str">
        <f ca="true">+IF(OFFSET('Water Data'!$E$28,0,10*ROW('Water Data'!E9))="","",OFFSET('Water Data'!$E$28,0,10*ROW('Water Data'!E9)))</f>
        <v/>
      </c>
      <c r="BX15" s="319" t="str">
        <f ca="true">+IF(OFFSET('Water Data'!$E$29,0,10*ROW('Water Data'!E9))="","",OFFSET('Water Data'!$E$29,0,10*ROW('Water Data'!E9)))</f>
        <v/>
      </c>
      <c r="BY15" s="319" t="str">
        <f ca="true">+IF(OFFSET('Water Data'!$F$27,0,10*ROW('Water Data'!F9))="","",OFFSET('Water Data'!$F$27,0,10*ROW('Water Data'!F9)))</f>
        <v/>
      </c>
      <c r="BZ15" s="319" t="str">
        <f ca="true">+IF(OFFSET('Water Data'!$F$28,0,10*ROW('Water Data'!F9))="","",OFFSET('Water Data'!$F$28,0,10*ROW('Water Data'!F9)))</f>
        <v/>
      </c>
      <c r="CA15" s="319" t="str">
        <f ca="true">+IF(OFFSET('Water Data'!$F$29,0,10*ROW('Water Data'!F9))="","",OFFSET('Water Data'!$F$29,0,10*ROW('Water Data'!F9)))</f>
        <v/>
      </c>
      <c r="CB15" s="319" t="str">
        <f ca="true">+IF(OFFSET('Water Data'!$G$27,0,10*ROW('Water Data'!G9))="","",OFFSET('Water Data'!$G$27,0,10*ROW('Water Data'!G9)))</f>
        <v>Yes</v>
      </c>
      <c r="CC15" s="319" t="str">
        <f ca="true">+IF(OFFSET('Water Data'!$G$28,0,10*ROW('Water Data'!G9))="","",OFFSET('Water Data'!$G$28,0,10*ROW('Water Data'!G9)))</f>
        <v/>
      </c>
      <c r="CD15" s="319" t="str">
        <f ca="true">+IF(OFFSET('Water Data'!$G$29,0,10*ROW('Water Data'!G9))="","",OFFSET('Water Data'!$G$29,0,10*ROW('Water Data'!G9)))</f>
        <v/>
      </c>
      <c r="CE15" s="319" t="str">
        <f ca="true">+IF(OFFSET('Water Data'!$H$27,0,10*ROW('Water Data'!H9))="","",OFFSET('Water Data'!$H$27,0,10*ROW('Water Data'!H9)))</f>
        <v>Yes</v>
      </c>
      <c r="CF15" s="319" t="str">
        <f ca="true">+IF(OFFSET('Water Data'!$H$28,0,10*ROW('Water Data'!H9))="","",OFFSET('Water Data'!$H$28,0,10*ROW('Water Data'!H9)))</f>
        <v/>
      </c>
      <c r="CG15" s="319" t="str">
        <f ca="true">+IF(OFFSET('Water Data'!$H$29,0,10*ROW('Water Data'!H9))="","",OFFSET('Water Data'!$H$29,0,10*ROW('Water Data'!H9)))</f>
        <v/>
      </c>
      <c r="CH15" s="319" t="str">
        <f ca="true">+IF(OFFSET('Water Data'!$I$27,0,10*ROW('Water Data'!I9))="","",OFFSET('Water Data'!$I$27,0,10*ROW('Water Data'!I9)))</f>
        <v>Yes</v>
      </c>
      <c r="CI15" s="319" t="str">
        <f ca="true">+IF(OFFSET('Water Data'!$I$28,0,10*ROW('Water Data'!I9))="","",OFFSET('Water Data'!$I$28,0,10*ROW('Water Data'!I9)))</f>
        <v>Yes</v>
      </c>
      <c r="CJ15" s="319" t="str">
        <f ca="true">+IF(OFFSET('Water Data'!$I$29,0,10*ROW('Water Data'!I9))="","",OFFSET('Water Data'!$I$29,0,10*ROW('Water Data'!I9)))</f>
        <v/>
      </c>
      <c r="CK15" s="319" t="str">
        <f ca="true">+IF(OFFSET('Sanitation Data'!$D$28,0,10*ROW('Sanitation Data'!D9))="","",OFFSET('Sanitation Data'!$D$28,0,10*ROW('Sanitation Data'!D9)))</f>
        <v>Yes</v>
      </c>
      <c r="CL15" s="319" t="str">
        <f ca="true">+IF(OFFSET('Sanitation Data'!$D$29,0,10*ROW('Sanitation Data'!D9))="","",OFFSET('Sanitation Data'!$D$29,0,10*ROW('Sanitation Data'!D9)))</f>
        <v/>
      </c>
      <c r="CM15" s="319" t="str">
        <f ca="true">+IF(OFFSET('Sanitation Data'!$D$30,0,10*ROW('Sanitation Data'!D9))="","",OFFSET('Sanitation Data'!$D$30,0,10*ROW('Sanitation Data'!D9)))</f>
        <v/>
      </c>
      <c r="CN15" s="319" t="str">
        <f ca="true">+IF(OFFSET('Sanitation Data'!$D$31,0,10*ROW('Sanitation Data'!D9))="","",OFFSET('Sanitation Data'!$D$31,0,10*ROW('Sanitation Data'!D9)))</f>
        <v/>
      </c>
      <c r="CO15" s="319" t="str">
        <f ca="true">+IF(OFFSET('Sanitation Data'!$D$32,0,10*ROW('Sanitation Data'!D9))="","",OFFSET('Sanitation Data'!$D$32,0,10*ROW('Sanitation Data'!D9)))</f>
        <v/>
      </c>
      <c r="CP15" s="319" t="str">
        <f ca="true">+IF(OFFSET('Sanitation Data'!$E$28,0,10*ROW('Sanitation Data'!E9))="","",OFFSET('Sanitation Data'!$E$28,0,10*ROW('Sanitation Data'!E9)))</f>
        <v/>
      </c>
      <c r="CQ15" s="319" t="str">
        <f ca="true">+IF(OFFSET('Sanitation Data'!$E$29,0,10*ROW('Sanitation Data'!E9))="","",OFFSET('Sanitation Data'!$E$29,0,10*ROW('Sanitation Data'!E9)))</f>
        <v/>
      </c>
      <c r="CR15" s="319" t="str">
        <f ca="true">+IF(OFFSET('Sanitation Data'!$E$30,0,10*ROW('Sanitation Data'!E9))="","",OFFSET('Sanitation Data'!$E$30,0,10*ROW('Sanitation Data'!E9)))</f>
        <v/>
      </c>
      <c r="CS15" s="319" t="str">
        <f ca="true">+IF(OFFSET('Sanitation Data'!$E$31,0,10*ROW('Sanitation Data'!E9))="","",OFFSET('Sanitation Data'!$E$31,0,10*ROW('Sanitation Data'!E9)))</f>
        <v/>
      </c>
      <c r="CT15" s="319" t="str">
        <f ca="true">+IF(OFFSET('Sanitation Data'!$E$32,0,10*ROW('Sanitation Data'!E9))="","",OFFSET('Sanitation Data'!$E$32,0,10*ROW('Sanitation Data'!E9)))</f>
        <v/>
      </c>
      <c r="CU15" s="319" t="str">
        <f ca="true">+IF(OFFSET('Sanitation Data'!$F$28,0,10*ROW('Sanitation Data'!F9))="","",OFFSET('Sanitation Data'!$F$28,0,10*ROW('Sanitation Data'!F9)))</f>
        <v/>
      </c>
      <c r="CV15" s="319" t="str">
        <f ca="true">+IF(OFFSET('Sanitation Data'!$F$29,0,10*ROW('Sanitation Data'!F9))="","",OFFSET('Sanitation Data'!$F$29,0,10*ROW('Sanitation Data'!F9)))</f>
        <v/>
      </c>
      <c r="CW15" s="319" t="str">
        <f ca="true">+IF(OFFSET('Sanitation Data'!$F$30,0,10*ROW('Sanitation Data'!F9))="","",OFFSET('Sanitation Data'!$F$30,0,10*ROW('Sanitation Data'!F9)))</f>
        <v/>
      </c>
      <c r="CX15" s="319" t="str">
        <f ca="true">+IF(OFFSET('Sanitation Data'!$F$31,0,10*ROW('Sanitation Data'!F9))="","",OFFSET('Sanitation Data'!$F$31,0,10*ROW('Sanitation Data'!F9)))</f>
        <v/>
      </c>
      <c r="CY15" s="319" t="str">
        <f ca="true">+IF(OFFSET('Sanitation Data'!$F$32,0,10*ROW('Sanitation Data'!F9))="","",OFFSET('Sanitation Data'!$F$32,0,10*ROW('Sanitation Data'!F9)))</f>
        <v/>
      </c>
      <c r="CZ15" s="319" t="str">
        <f ca="true">+IF(OFFSET('Sanitation Data'!$G$28,0,10*ROW('Sanitation Data'!G9))="","",OFFSET('Sanitation Data'!$G$28,0,10*ROW('Sanitation Data'!G9)))</f>
        <v>Yes</v>
      </c>
      <c r="DA15" s="319" t="str">
        <f ca="true">+IF(OFFSET('Sanitation Data'!$G$29,0,10*ROW('Sanitation Data'!G9))="","",OFFSET('Sanitation Data'!$G$29,0,10*ROW('Sanitation Data'!G9)))</f>
        <v/>
      </c>
      <c r="DB15" s="319" t="str">
        <f ca="true">+IF(OFFSET('Sanitation Data'!$G$30,0,10*ROW('Sanitation Data'!G9))="","",OFFSET('Sanitation Data'!$G$30,0,10*ROW('Sanitation Data'!G9)))</f>
        <v/>
      </c>
      <c r="DC15" s="319" t="str">
        <f ca="true">+IF(OFFSET('Sanitation Data'!$G$31,0,10*ROW('Sanitation Data'!G9))="","",OFFSET('Sanitation Data'!$G$31,0,10*ROW('Sanitation Data'!G9)))</f>
        <v/>
      </c>
      <c r="DD15" s="319" t="str">
        <f ca="true">+IF(OFFSET('Sanitation Data'!$G$32,0,10*ROW('Sanitation Data'!G9))="","",OFFSET('Sanitation Data'!$G$32,0,10*ROW('Sanitation Data'!G9)))</f>
        <v/>
      </c>
      <c r="DE15" s="319" t="str">
        <f ca="true">+IF(OFFSET('Sanitation Data'!$H$28,0,10*ROW('Sanitation Data'!H9))="","",OFFSET('Sanitation Data'!$H$28,0,10*ROW('Sanitation Data'!H9)))</f>
        <v>Yes</v>
      </c>
      <c r="DF15" s="319" t="str">
        <f ca="true">+IF(OFFSET('Sanitation Data'!$H$29,0,10*ROW('Sanitation Data'!H9))="","",OFFSET('Sanitation Data'!$H$29,0,10*ROW('Sanitation Data'!H9)))</f>
        <v/>
      </c>
      <c r="DG15" s="319" t="str">
        <f ca="true">+IF(OFFSET('Sanitation Data'!$H$30,0,10*ROW('Sanitation Data'!H9))="","",OFFSET('Sanitation Data'!$H$30,0,10*ROW('Sanitation Data'!H9)))</f>
        <v/>
      </c>
      <c r="DH15" s="319" t="str">
        <f ca="true">+IF(OFFSET('Sanitation Data'!$H$31,0,10*ROW('Sanitation Data'!H9))="","",OFFSET('Sanitation Data'!$H$31,0,10*ROW('Sanitation Data'!H9)))</f>
        <v/>
      </c>
      <c r="DI15" s="319" t="str">
        <f ca="true">+IF(OFFSET('Sanitation Data'!$H$32,0,10*ROW('Sanitation Data'!H9))="","",OFFSET('Sanitation Data'!$H$32,0,10*ROW('Sanitation Data'!H9)))</f>
        <v/>
      </c>
      <c r="DJ15" s="319" t="str">
        <f ca="true">+IF(OFFSET('Sanitation Data'!$I$28,0,10*ROW('Sanitation Data'!I9))="","",OFFSET('Sanitation Data'!$I$28,0,10*ROW('Sanitation Data'!I9)))</f>
        <v>Yes</v>
      </c>
      <c r="DK15" s="319" t="str">
        <f ca="true">+IF(OFFSET('Sanitation Data'!$I$29,0,10*ROW('Sanitation Data'!I9))="","",OFFSET('Sanitation Data'!$I$29,0,10*ROW('Sanitation Data'!I9)))</f>
        <v/>
      </c>
      <c r="DL15" s="319" t="str">
        <f ca="true">+IF(OFFSET('Sanitation Data'!$I$30,0,10*ROW('Sanitation Data'!I9))="","",OFFSET('Sanitation Data'!$I$30,0,10*ROW('Sanitation Data'!I9)))</f>
        <v/>
      </c>
      <c r="DM15" s="319" t="str">
        <f ca="true">+IF(OFFSET('Sanitation Data'!$I$31,0,10*ROW('Sanitation Data'!I9))="","",OFFSET('Sanitation Data'!$I$31,0,10*ROW('Sanitation Data'!I9)))</f>
        <v/>
      </c>
      <c r="DN15" s="319" t="str">
        <f ca="true">+IF(OFFSET('Sanitation Data'!$I$32,0,10*ROW('Sanitation Data'!I9))="","",OFFSET('Sanitation Data'!$I$32,0,10*ROW('Sanitation Data'!I9)))</f>
        <v/>
      </c>
      <c r="DO15" s="319" t="str">
        <f ca="true">+IF(OFFSET('Hygiene Data'!$D$11,0,10*ROW('Hygiene Data'!D9))="","",OFFSET('Hygiene Data'!$D$11,0,10*ROW('Hygiene Data'!D9)))</f>
        <v/>
      </c>
      <c r="DP15" s="319" t="str">
        <f ca="true">+IF(OFFSET('Hygiene Data'!$D$12,0,10*ROW('Hygiene Data'!D9))="","",OFFSET('Hygiene Data'!$D$12,0,10*ROW('Hygiene Data'!D9)))</f>
        <v/>
      </c>
      <c r="DQ15" s="319" t="str">
        <f ca="true">+IF(OFFSET('Hygiene Data'!$D$13,0,10*ROW('Hygiene Data'!D9))="","",OFFSET('Hygiene Data'!$D$13,0,10*ROW('Hygiene Data'!D9)))</f>
        <v/>
      </c>
      <c r="DR15" s="319" t="str">
        <f ca="true">+IF(OFFSET('Hygiene Data'!$E$11,0,10*ROW('Hygiene Data'!E9))="","",OFFSET('Hygiene Data'!$E$11,0,10*ROW('Hygiene Data'!E9)))</f>
        <v/>
      </c>
      <c r="DS15" s="319" t="str">
        <f ca="true">+IF(OFFSET('Hygiene Data'!$E$12,0,10*ROW('Hygiene Data'!E9))="","",OFFSET('Hygiene Data'!$E$12,0,10*ROW('Hygiene Data'!E9)))</f>
        <v/>
      </c>
      <c r="DT15" s="319" t="str">
        <f ca="true">+IF(OFFSET('Hygiene Data'!$E$13,0,10*ROW('Hygiene Data'!E9))="","",OFFSET('Hygiene Data'!$E$13,0,10*ROW('Hygiene Data'!E9)))</f>
        <v/>
      </c>
      <c r="DU15" s="319" t="str">
        <f ca="true">+IF(OFFSET('Hygiene Data'!$F$11,0,10*ROW('Hygiene Data'!F9))="","",OFFSET('Hygiene Data'!$F$11,0,10*ROW('Hygiene Data'!F9)))</f>
        <v/>
      </c>
      <c r="DV15" s="319" t="str">
        <f ca="true">+IF(OFFSET('Hygiene Data'!$F$12,0,10*ROW('Hygiene Data'!F9))="","",OFFSET('Hygiene Data'!$F$12,0,10*ROW('Hygiene Data'!F9)))</f>
        <v/>
      </c>
      <c r="DW15" s="319" t="str">
        <f ca="true">+IF(OFFSET('Hygiene Data'!$F$13,0,10*ROW('Hygiene Data'!F9))="","",OFFSET('Hygiene Data'!$F$13,0,10*ROW('Hygiene Data'!F9)))</f>
        <v/>
      </c>
      <c r="DX15" s="319" t="str">
        <f ca="true">+IF(OFFSET('Hygiene Data'!$G$11,0,10*ROW('Hygiene Data'!G9))="","",OFFSET('Hygiene Data'!$G$11,0,10*ROW('Hygiene Data'!G9)))</f>
        <v/>
      </c>
      <c r="DY15" s="319" t="str">
        <f ca="true">+IF(OFFSET('Hygiene Data'!$G$12,0,10*ROW('Hygiene Data'!G9))="","",OFFSET('Hygiene Data'!$G$12,0,10*ROW('Hygiene Data'!G9)))</f>
        <v/>
      </c>
      <c r="DZ15" s="319" t="str">
        <f ca="true">+IF(OFFSET('Hygiene Data'!$G$13,0,10*ROW('Hygiene Data'!G9))="","",OFFSET('Hygiene Data'!$G$13,0,10*ROW('Hygiene Data'!G9)))</f>
        <v/>
      </c>
      <c r="EA15" s="319" t="str">
        <f ca="true">+IF(OFFSET('Hygiene Data'!$H$11,0,10*ROW('Hygiene Data'!H9))="","",OFFSET('Hygiene Data'!$H$11,0,10*ROW('Hygiene Data'!H9)))</f>
        <v/>
      </c>
      <c r="EB15" s="319" t="str">
        <f ca="true">+IF(OFFSET('Hygiene Data'!$H$12,0,10*ROW('Hygiene Data'!H9))="","",OFFSET('Hygiene Data'!$H$12,0,10*ROW('Hygiene Data'!H9)))</f>
        <v/>
      </c>
      <c r="EC15" s="319" t="str">
        <f ca="true">+IF(OFFSET('Hygiene Data'!$H$13,0,10*ROW('Hygiene Data'!H9))="","",OFFSET('Hygiene Data'!$H$13,0,10*ROW('Hygiene Data'!H9)))</f>
        <v/>
      </c>
      <c r="ED15" s="319" t="str">
        <f ca="true">+IF(OFFSET('Hygiene Data'!$I$11,0,10*ROW('Hygiene Data'!I9))="","",OFFSET('Hygiene Data'!$I$11,0,10*ROW('Hygiene Data'!I9)))</f>
        <v/>
      </c>
      <c r="EE15" s="319" t="str">
        <f ca="true">+IF(OFFSET('Hygiene Data'!$I$12,0,10*ROW('Hygiene Data'!I9))="","",OFFSET('Hygiene Data'!$I$12,0,10*ROW('Hygiene Data'!I9)))</f>
        <v/>
      </c>
      <c r="EF15" s="319"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GHA_2011_UIS</v>
      </c>
      <c r="B16" s="36" t="str">
        <f ca="true">+IF(OFFSET('Water Data'!$C$2,0,10*ROW('Water Data'!F10))="","",OFFSET('Water Data'!$C$2,0,10*ROW('Water Data'!F10)))</f>
        <v>Other</v>
      </c>
      <c r="C16" s="375">
        <f t="shared" ca="true" si="0"/>
        <v>2011</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str">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[91]</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str">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[91]</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str">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[92]</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str">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[57]</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str">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[57]</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str">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[60]</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19"/>
      <c r="BS16" s="319" t="str">
        <f ca="true">+IF(OFFSET('Water Data'!$D$27,0,10*ROW('Water Data'!D10))="","",OFFSET('Water Data'!$D$27,0,10*ROW('Water Data'!D10)))</f>
        <v/>
      </c>
      <c r="BT16" s="319" t="str">
        <f ca="true">+IF(OFFSET('Water Data'!$D$28,0,10*ROW('Water Data'!D10))="","",OFFSET('Water Data'!$D$28,0,10*ROW('Water Data'!D10)))</f>
        <v>No</v>
      </c>
      <c r="BU16" s="319" t="str">
        <f ca="true">+IF(OFFSET('Water Data'!$D$29,0,10*ROW('Water Data'!D10))="","",OFFSET('Water Data'!$D$29,0,10*ROW('Water Data'!D10)))</f>
        <v/>
      </c>
      <c r="BV16" s="319" t="str">
        <f ca="true">+IF(OFFSET('Water Data'!$E$27,0,10*ROW('Water Data'!E10))="","",OFFSET('Water Data'!$E$27,0,10*ROW('Water Data'!E10)))</f>
        <v/>
      </c>
      <c r="BW16" s="319" t="str">
        <f ca="true">+IF(OFFSET('Water Data'!$E$28,0,10*ROW('Water Data'!E10))="","",OFFSET('Water Data'!$E$28,0,10*ROW('Water Data'!E10)))</f>
        <v/>
      </c>
      <c r="BX16" s="319" t="str">
        <f ca="true">+IF(OFFSET('Water Data'!$E$29,0,10*ROW('Water Data'!E10))="","",OFFSET('Water Data'!$E$29,0,10*ROW('Water Data'!E10)))</f>
        <v/>
      </c>
      <c r="BY16" s="319" t="str">
        <f ca="true">+IF(OFFSET('Water Data'!$F$27,0,10*ROW('Water Data'!F10))="","",OFFSET('Water Data'!$F$27,0,10*ROW('Water Data'!F10)))</f>
        <v/>
      </c>
      <c r="BZ16" s="319" t="str">
        <f ca="true">+IF(OFFSET('Water Data'!$F$28,0,10*ROW('Water Data'!F10))="","",OFFSET('Water Data'!$F$28,0,10*ROW('Water Data'!F10)))</f>
        <v/>
      </c>
      <c r="CA16" s="319" t="str">
        <f ca="true">+IF(OFFSET('Water Data'!$F$29,0,10*ROW('Water Data'!F10))="","",OFFSET('Water Data'!$F$29,0,10*ROW('Water Data'!F10)))</f>
        <v/>
      </c>
      <c r="CB16" s="319" t="str">
        <f ca="true">+IF(OFFSET('Water Data'!$G$27,0,10*ROW('Water Data'!G10))="","",OFFSET('Water Data'!$G$27,0,10*ROW('Water Data'!G10)))</f>
        <v/>
      </c>
      <c r="CC16" s="319" t="str">
        <f ca="true">+IF(OFFSET('Water Data'!$G$28,0,10*ROW('Water Data'!G10))="","",OFFSET('Water Data'!$G$28,0,10*ROW('Water Data'!G10)))</f>
        <v/>
      </c>
      <c r="CD16" s="319" t="str">
        <f ca="true">+IF(OFFSET('Water Data'!$G$29,0,10*ROW('Water Data'!G10))="","",OFFSET('Water Data'!$G$29,0,10*ROW('Water Data'!G10)))</f>
        <v/>
      </c>
      <c r="CE16" s="319" t="str">
        <f ca="true">+IF(OFFSET('Water Data'!$H$27,0,10*ROW('Water Data'!H10))="","",OFFSET('Water Data'!$H$27,0,10*ROW('Water Data'!H10)))</f>
        <v/>
      </c>
      <c r="CF16" s="319" t="str">
        <f ca="true">+IF(OFFSET('Water Data'!$H$28,0,10*ROW('Water Data'!H10))="","",OFFSET('Water Data'!$H$28,0,10*ROW('Water Data'!H10)))</f>
        <v>No</v>
      </c>
      <c r="CG16" s="319" t="str">
        <f ca="true">+IF(OFFSET('Water Data'!$H$29,0,10*ROW('Water Data'!H10))="","",OFFSET('Water Data'!$H$29,0,10*ROW('Water Data'!H10)))</f>
        <v/>
      </c>
      <c r="CH16" s="319" t="str">
        <f ca="true">+IF(OFFSET('Water Data'!$I$27,0,10*ROW('Water Data'!I10))="","",OFFSET('Water Data'!$I$27,0,10*ROW('Water Data'!I10)))</f>
        <v/>
      </c>
      <c r="CI16" s="319" t="str">
        <f ca="true">+IF(OFFSET('Water Data'!$I$28,0,10*ROW('Water Data'!I10))="","",OFFSET('Water Data'!$I$28,0,10*ROW('Water Data'!I10)))</f>
        <v>No</v>
      </c>
      <c r="CJ16" s="319" t="str">
        <f ca="true">+IF(OFFSET('Water Data'!$I$29,0,10*ROW('Water Data'!I10))="","",OFFSET('Water Data'!$I$29,0,10*ROW('Water Data'!I10)))</f>
        <v/>
      </c>
      <c r="CK16" s="319" t="str">
        <f ca="true">+IF(OFFSET('Sanitation Data'!$D$28,0,10*ROW('Sanitation Data'!D10))="","",OFFSET('Sanitation Data'!$D$28,0,10*ROW('Sanitation Data'!D10)))</f>
        <v>No</v>
      </c>
      <c r="CL16" s="319" t="str">
        <f ca="true">+IF(OFFSET('Sanitation Data'!$D$29,0,10*ROW('Sanitation Data'!D10))="","",OFFSET('Sanitation Data'!$D$29,0,10*ROW('Sanitation Data'!D10)))</f>
        <v/>
      </c>
      <c r="CM16" s="319" t="str">
        <f ca="true">+IF(OFFSET('Sanitation Data'!$D$30,0,10*ROW('Sanitation Data'!D10))="","",OFFSET('Sanitation Data'!$D$30,0,10*ROW('Sanitation Data'!D10)))</f>
        <v/>
      </c>
      <c r="CN16" s="319" t="str">
        <f ca="true">+IF(OFFSET('Sanitation Data'!$D$31,0,10*ROW('Sanitation Data'!D10))="","",OFFSET('Sanitation Data'!$D$31,0,10*ROW('Sanitation Data'!D10)))</f>
        <v/>
      </c>
      <c r="CO16" s="319" t="str">
        <f ca="true">+IF(OFFSET('Sanitation Data'!$D$32,0,10*ROW('Sanitation Data'!D10))="","",OFFSET('Sanitation Data'!$D$32,0,10*ROW('Sanitation Data'!D10)))</f>
        <v/>
      </c>
      <c r="CP16" s="319" t="str">
        <f ca="true">+IF(OFFSET('Sanitation Data'!$E$28,0,10*ROW('Sanitation Data'!E10))="","",OFFSET('Sanitation Data'!$E$28,0,10*ROW('Sanitation Data'!E10)))</f>
        <v/>
      </c>
      <c r="CQ16" s="319" t="str">
        <f ca="true">+IF(OFFSET('Sanitation Data'!$E$29,0,10*ROW('Sanitation Data'!E10))="","",OFFSET('Sanitation Data'!$E$29,0,10*ROW('Sanitation Data'!E10)))</f>
        <v/>
      </c>
      <c r="CR16" s="319" t="str">
        <f ca="true">+IF(OFFSET('Sanitation Data'!$E$30,0,10*ROW('Sanitation Data'!E10))="","",OFFSET('Sanitation Data'!$E$30,0,10*ROW('Sanitation Data'!E10)))</f>
        <v/>
      </c>
      <c r="CS16" s="319" t="str">
        <f ca="true">+IF(OFFSET('Sanitation Data'!$E$31,0,10*ROW('Sanitation Data'!E10))="","",OFFSET('Sanitation Data'!$E$31,0,10*ROW('Sanitation Data'!E10)))</f>
        <v/>
      </c>
      <c r="CT16" s="319" t="str">
        <f ca="true">+IF(OFFSET('Sanitation Data'!$E$32,0,10*ROW('Sanitation Data'!E10))="","",OFFSET('Sanitation Data'!$E$32,0,10*ROW('Sanitation Data'!E10)))</f>
        <v/>
      </c>
      <c r="CU16" s="319" t="str">
        <f ca="true">+IF(OFFSET('Sanitation Data'!$F$28,0,10*ROW('Sanitation Data'!F10))="","",OFFSET('Sanitation Data'!$F$28,0,10*ROW('Sanitation Data'!F10)))</f>
        <v/>
      </c>
      <c r="CV16" s="319" t="str">
        <f ca="true">+IF(OFFSET('Sanitation Data'!$F$29,0,10*ROW('Sanitation Data'!F10))="","",OFFSET('Sanitation Data'!$F$29,0,10*ROW('Sanitation Data'!F10)))</f>
        <v/>
      </c>
      <c r="CW16" s="319" t="str">
        <f ca="true">+IF(OFFSET('Sanitation Data'!$F$30,0,10*ROW('Sanitation Data'!F10))="","",OFFSET('Sanitation Data'!$F$30,0,10*ROW('Sanitation Data'!F10)))</f>
        <v/>
      </c>
      <c r="CX16" s="319" t="str">
        <f ca="true">+IF(OFFSET('Sanitation Data'!$F$31,0,10*ROW('Sanitation Data'!F10))="","",OFFSET('Sanitation Data'!$F$31,0,10*ROW('Sanitation Data'!F10)))</f>
        <v/>
      </c>
      <c r="CY16" s="319" t="str">
        <f ca="true">+IF(OFFSET('Sanitation Data'!$F$32,0,10*ROW('Sanitation Data'!F10))="","",OFFSET('Sanitation Data'!$F$32,0,10*ROW('Sanitation Data'!F10)))</f>
        <v/>
      </c>
      <c r="CZ16" s="319" t="str">
        <f ca="true">+IF(OFFSET('Sanitation Data'!$G$28,0,10*ROW('Sanitation Data'!G10))="","",OFFSET('Sanitation Data'!$G$28,0,10*ROW('Sanitation Data'!G10)))</f>
        <v/>
      </c>
      <c r="DA16" s="319" t="str">
        <f ca="true">+IF(OFFSET('Sanitation Data'!$G$29,0,10*ROW('Sanitation Data'!G10))="","",OFFSET('Sanitation Data'!$G$29,0,10*ROW('Sanitation Data'!G10)))</f>
        <v/>
      </c>
      <c r="DB16" s="319" t="str">
        <f ca="true">+IF(OFFSET('Sanitation Data'!$G$30,0,10*ROW('Sanitation Data'!G10))="","",OFFSET('Sanitation Data'!$G$30,0,10*ROW('Sanitation Data'!G10)))</f>
        <v/>
      </c>
      <c r="DC16" s="319" t="str">
        <f ca="true">+IF(OFFSET('Sanitation Data'!$G$31,0,10*ROW('Sanitation Data'!G10))="","",OFFSET('Sanitation Data'!$G$31,0,10*ROW('Sanitation Data'!G10)))</f>
        <v/>
      </c>
      <c r="DD16" s="319" t="str">
        <f ca="true">+IF(OFFSET('Sanitation Data'!$G$32,0,10*ROW('Sanitation Data'!G10))="","",OFFSET('Sanitation Data'!$G$32,0,10*ROW('Sanitation Data'!G10)))</f>
        <v/>
      </c>
      <c r="DE16" s="319" t="str">
        <f ca="true">+IF(OFFSET('Sanitation Data'!$H$28,0,10*ROW('Sanitation Data'!H10))="","",OFFSET('Sanitation Data'!$H$28,0,10*ROW('Sanitation Data'!H10)))</f>
        <v>No</v>
      </c>
      <c r="DF16" s="319" t="str">
        <f ca="true">+IF(OFFSET('Sanitation Data'!$H$29,0,10*ROW('Sanitation Data'!H10))="","",OFFSET('Sanitation Data'!$H$29,0,10*ROW('Sanitation Data'!H10)))</f>
        <v/>
      </c>
      <c r="DG16" s="319" t="str">
        <f ca="true">+IF(OFFSET('Sanitation Data'!$H$30,0,10*ROW('Sanitation Data'!H10))="","",OFFSET('Sanitation Data'!$H$30,0,10*ROW('Sanitation Data'!H10)))</f>
        <v/>
      </c>
      <c r="DH16" s="319" t="str">
        <f ca="true">+IF(OFFSET('Sanitation Data'!$H$31,0,10*ROW('Sanitation Data'!H10))="","",OFFSET('Sanitation Data'!$H$31,0,10*ROW('Sanitation Data'!H10)))</f>
        <v/>
      </c>
      <c r="DI16" s="319" t="str">
        <f ca="true">+IF(OFFSET('Sanitation Data'!$H$32,0,10*ROW('Sanitation Data'!H10))="","",OFFSET('Sanitation Data'!$H$32,0,10*ROW('Sanitation Data'!H10)))</f>
        <v/>
      </c>
      <c r="DJ16" s="319" t="str">
        <f ca="true">+IF(OFFSET('Sanitation Data'!$I$28,0,10*ROW('Sanitation Data'!I10))="","",OFFSET('Sanitation Data'!$I$28,0,10*ROW('Sanitation Data'!I10)))</f>
        <v>No</v>
      </c>
      <c r="DK16" s="319" t="str">
        <f ca="true">+IF(OFFSET('Sanitation Data'!$I$29,0,10*ROW('Sanitation Data'!I10))="","",OFFSET('Sanitation Data'!$I$29,0,10*ROW('Sanitation Data'!I10)))</f>
        <v/>
      </c>
      <c r="DL16" s="319" t="str">
        <f ca="true">+IF(OFFSET('Sanitation Data'!$I$30,0,10*ROW('Sanitation Data'!I10))="","",OFFSET('Sanitation Data'!$I$30,0,10*ROW('Sanitation Data'!I10)))</f>
        <v/>
      </c>
      <c r="DM16" s="319" t="str">
        <f ca="true">+IF(OFFSET('Sanitation Data'!$I$31,0,10*ROW('Sanitation Data'!I10))="","",OFFSET('Sanitation Data'!$I$31,0,10*ROW('Sanitation Data'!I10)))</f>
        <v/>
      </c>
      <c r="DN16" s="319" t="str">
        <f ca="true">+IF(OFFSET('Sanitation Data'!$I$32,0,10*ROW('Sanitation Data'!I10))="","",OFFSET('Sanitation Data'!$I$32,0,10*ROW('Sanitation Data'!I10)))</f>
        <v/>
      </c>
      <c r="DO16" s="319" t="str">
        <f ca="true">+IF(OFFSET('Hygiene Data'!$D$11,0,10*ROW('Hygiene Data'!D10))="","",OFFSET('Hygiene Data'!$D$11,0,10*ROW('Hygiene Data'!D10)))</f>
        <v/>
      </c>
      <c r="DP16" s="319" t="str">
        <f ca="true">+IF(OFFSET('Hygiene Data'!$D$12,0,10*ROW('Hygiene Data'!D10))="","",OFFSET('Hygiene Data'!$D$12,0,10*ROW('Hygiene Data'!D10)))</f>
        <v/>
      </c>
      <c r="DQ16" s="319" t="str">
        <f ca="true">+IF(OFFSET('Hygiene Data'!$D$13,0,10*ROW('Hygiene Data'!D10))="","",OFFSET('Hygiene Data'!$D$13,0,10*ROW('Hygiene Data'!D10)))</f>
        <v/>
      </c>
      <c r="DR16" s="319" t="str">
        <f ca="true">+IF(OFFSET('Hygiene Data'!$E$11,0,10*ROW('Hygiene Data'!E10))="","",OFFSET('Hygiene Data'!$E$11,0,10*ROW('Hygiene Data'!E10)))</f>
        <v/>
      </c>
      <c r="DS16" s="319" t="str">
        <f ca="true">+IF(OFFSET('Hygiene Data'!$E$12,0,10*ROW('Hygiene Data'!E10))="","",OFFSET('Hygiene Data'!$E$12,0,10*ROW('Hygiene Data'!E10)))</f>
        <v/>
      </c>
      <c r="DT16" s="319" t="str">
        <f ca="true">+IF(OFFSET('Hygiene Data'!$E$13,0,10*ROW('Hygiene Data'!E10))="","",OFFSET('Hygiene Data'!$E$13,0,10*ROW('Hygiene Data'!E10)))</f>
        <v/>
      </c>
      <c r="DU16" s="319" t="str">
        <f ca="true">+IF(OFFSET('Hygiene Data'!$F$11,0,10*ROW('Hygiene Data'!F10))="","",OFFSET('Hygiene Data'!$F$11,0,10*ROW('Hygiene Data'!F10)))</f>
        <v/>
      </c>
      <c r="DV16" s="319" t="str">
        <f ca="true">+IF(OFFSET('Hygiene Data'!$F$12,0,10*ROW('Hygiene Data'!F10))="","",OFFSET('Hygiene Data'!$F$12,0,10*ROW('Hygiene Data'!F10)))</f>
        <v/>
      </c>
      <c r="DW16" s="319" t="str">
        <f ca="true">+IF(OFFSET('Hygiene Data'!$F$13,0,10*ROW('Hygiene Data'!F10))="","",OFFSET('Hygiene Data'!$F$13,0,10*ROW('Hygiene Data'!F10)))</f>
        <v/>
      </c>
      <c r="DX16" s="319" t="str">
        <f ca="true">+IF(OFFSET('Hygiene Data'!$G$11,0,10*ROW('Hygiene Data'!G10))="","",OFFSET('Hygiene Data'!$G$11,0,10*ROW('Hygiene Data'!G10)))</f>
        <v/>
      </c>
      <c r="DY16" s="319" t="str">
        <f ca="true">+IF(OFFSET('Hygiene Data'!$G$12,0,10*ROW('Hygiene Data'!G10))="","",OFFSET('Hygiene Data'!$G$12,0,10*ROW('Hygiene Data'!G10)))</f>
        <v/>
      </c>
      <c r="DZ16" s="319" t="str">
        <f ca="true">+IF(OFFSET('Hygiene Data'!$G$13,0,10*ROW('Hygiene Data'!G10))="","",OFFSET('Hygiene Data'!$G$13,0,10*ROW('Hygiene Data'!G10)))</f>
        <v/>
      </c>
      <c r="EA16" s="319" t="str">
        <f ca="true">+IF(OFFSET('Hygiene Data'!$H$11,0,10*ROW('Hygiene Data'!H10))="","",OFFSET('Hygiene Data'!$H$11,0,10*ROW('Hygiene Data'!H10)))</f>
        <v/>
      </c>
      <c r="EB16" s="319" t="str">
        <f ca="true">+IF(OFFSET('Hygiene Data'!$H$12,0,10*ROW('Hygiene Data'!H10))="","",OFFSET('Hygiene Data'!$H$12,0,10*ROW('Hygiene Data'!H10)))</f>
        <v/>
      </c>
      <c r="EC16" s="319" t="str">
        <f ca="true">+IF(OFFSET('Hygiene Data'!$H$13,0,10*ROW('Hygiene Data'!H10))="","",OFFSET('Hygiene Data'!$H$13,0,10*ROW('Hygiene Data'!H10)))</f>
        <v/>
      </c>
      <c r="ED16" s="319" t="str">
        <f ca="true">+IF(OFFSET('Hygiene Data'!$I$11,0,10*ROW('Hygiene Data'!I10))="","",OFFSET('Hygiene Data'!$I$11,0,10*ROW('Hygiene Data'!I10)))</f>
        <v/>
      </c>
      <c r="EE16" s="319" t="str">
        <f ca="true">+IF(OFFSET('Hygiene Data'!$I$12,0,10*ROW('Hygiene Data'!I10))="","",OFFSET('Hygiene Data'!$I$12,0,10*ROW('Hygiene Data'!I10)))</f>
        <v/>
      </c>
      <c r="EF16" s="319"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GHA_2012_EMIS</v>
      </c>
      <c r="B17" s="36" t="str">
        <f ca="true">+IF(OFFSET('Water Data'!$C$2,0,10*ROW('Water Data'!F11))="","",OFFSET('Water Data'!$C$2,0,10*ROW('Water Data'!F11)))</f>
        <v>EMIS</v>
      </c>
      <c r="C17" s="375">
        <f t="shared" ca="true" si="0"/>
        <v>2012</v>
      </c>
      <c r="D17" s="96">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60.025972407644069</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62.850525596102891</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56.174809660666568</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91.394272004598804</v>
      </c>
      <c r="T17" s="96">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88.1955380470433</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64.874830740526363</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66.370395692675842</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60.535471184389657</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89.040617114062997</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319"/>
      <c r="BS17" s="319" t="str">
        <f ca="true">+IF(OFFSET('Water Data'!$D$27,0,10*ROW('Water Data'!D11))="","",OFFSET('Water Data'!$D$27,0,10*ROW('Water Data'!D11)))</f>
        <v>Yes</v>
      </c>
      <c r="BT17" s="319" t="str">
        <f ca="true">+IF(OFFSET('Water Data'!$D$28,0,10*ROW('Water Data'!D11))="","",OFFSET('Water Data'!$D$28,0,10*ROW('Water Data'!D11)))</f>
        <v/>
      </c>
      <c r="BU17" s="319" t="str">
        <f ca="true">+IF(OFFSET('Water Data'!$D$29,0,10*ROW('Water Data'!D11))="","",OFFSET('Water Data'!$D$29,0,10*ROW('Water Data'!D11)))</f>
        <v/>
      </c>
      <c r="BV17" s="319" t="str">
        <f ca="true">+IF(OFFSET('Water Data'!$E$27,0,10*ROW('Water Data'!E11))="","",OFFSET('Water Data'!$E$27,0,10*ROW('Water Data'!E11)))</f>
        <v/>
      </c>
      <c r="BW17" s="319" t="str">
        <f ca="true">+IF(OFFSET('Water Data'!$E$28,0,10*ROW('Water Data'!E11))="","",OFFSET('Water Data'!$E$28,0,10*ROW('Water Data'!E11)))</f>
        <v/>
      </c>
      <c r="BX17" s="319" t="str">
        <f ca="true">+IF(OFFSET('Water Data'!$E$29,0,10*ROW('Water Data'!E11))="","",OFFSET('Water Data'!$E$29,0,10*ROW('Water Data'!E11)))</f>
        <v/>
      </c>
      <c r="BY17" s="319" t="str">
        <f ca="true">+IF(OFFSET('Water Data'!$F$27,0,10*ROW('Water Data'!F11))="","",OFFSET('Water Data'!$F$27,0,10*ROW('Water Data'!F11)))</f>
        <v/>
      </c>
      <c r="BZ17" s="319" t="str">
        <f ca="true">+IF(OFFSET('Water Data'!$F$28,0,10*ROW('Water Data'!F11))="","",OFFSET('Water Data'!$F$28,0,10*ROW('Water Data'!F11)))</f>
        <v/>
      </c>
      <c r="CA17" s="319" t="str">
        <f ca="true">+IF(OFFSET('Water Data'!$F$29,0,10*ROW('Water Data'!F11))="","",OFFSET('Water Data'!$F$29,0,10*ROW('Water Data'!F11)))</f>
        <v/>
      </c>
      <c r="CB17" s="319" t="str">
        <f ca="true">+IF(OFFSET('Water Data'!$G$27,0,10*ROW('Water Data'!G11))="","",OFFSET('Water Data'!$G$27,0,10*ROW('Water Data'!G11)))</f>
        <v>Yes</v>
      </c>
      <c r="CC17" s="319" t="str">
        <f ca="true">+IF(OFFSET('Water Data'!$G$28,0,10*ROW('Water Data'!G11))="","",OFFSET('Water Data'!$G$28,0,10*ROW('Water Data'!G11)))</f>
        <v/>
      </c>
      <c r="CD17" s="319" t="str">
        <f ca="true">+IF(OFFSET('Water Data'!$G$29,0,10*ROW('Water Data'!G11))="","",OFFSET('Water Data'!$G$29,0,10*ROW('Water Data'!G11)))</f>
        <v/>
      </c>
      <c r="CE17" s="319" t="str">
        <f ca="true">+IF(OFFSET('Water Data'!$H$27,0,10*ROW('Water Data'!H11))="","",OFFSET('Water Data'!$H$27,0,10*ROW('Water Data'!H11)))</f>
        <v>Yes</v>
      </c>
      <c r="CF17" s="319" t="str">
        <f ca="true">+IF(OFFSET('Water Data'!$H$28,0,10*ROW('Water Data'!H11))="","",OFFSET('Water Data'!$H$28,0,10*ROW('Water Data'!H11)))</f>
        <v/>
      </c>
      <c r="CG17" s="319" t="str">
        <f ca="true">+IF(OFFSET('Water Data'!$H$29,0,10*ROW('Water Data'!H11))="","",OFFSET('Water Data'!$H$29,0,10*ROW('Water Data'!H11)))</f>
        <v/>
      </c>
      <c r="CH17" s="319" t="str">
        <f ca="true">+IF(OFFSET('Water Data'!$I$27,0,10*ROW('Water Data'!I11))="","",OFFSET('Water Data'!$I$27,0,10*ROW('Water Data'!I11)))</f>
        <v>Yes</v>
      </c>
      <c r="CI17" s="319" t="str">
        <f ca="true">+IF(OFFSET('Water Data'!$I$28,0,10*ROW('Water Data'!I11))="","",OFFSET('Water Data'!$I$28,0,10*ROW('Water Data'!I11)))</f>
        <v>Yes</v>
      </c>
      <c r="CJ17" s="319" t="str">
        <f ca="true">+IF(OFFSET('Water Data'!$I$29,0,10*ROW('Water Data'!I11))="","",OFFSET('Water Data'!$I$29,0,10*ROW('Water Data'!I11)))</f>
        <v/>
      </c>
      <c r="CK17" s="319" t="str">
        <f ca="true">+IF(OFFSET('Sanitation Data'!$D$28,0,10*ROW('Sanitation Data'!D11))="","",OFFSET('Sanitation Data'!$D$28,0,10*ROW('Sanitation Data'!D11)))</f>
        <v>Yes</v>
      </c>
      <c r="CL17" s="319" t="str">
        <f ca="true">+IF(OFFSET('Sanitation Data'!$D$29,0,10*ROW('Sanitation Data'!D11))="","",OFFSET('Sanitation Data'!$D$29,0,10*ROW('Sanitation Data'!D11)))</f>
        <v/>
      </c>
      <c r="CM17" s="319" t="str">
        <f ca="true">+IF(OFFSET('Sanitation Data'!$D$30,0,10*ROW('Sanitation Data'!D11))="","",OFFSET('Sanitation Data'!$D$30,0,10*ROW('Sanitation Data'!D11)))</f>
        <v/>
      </c>
      <c r="CN17" s="319" t="str">
        <f ca="true">+IF(OFFSET('Sanitation Data'!$D$31,0,10*ROW('Sanitation Data'!D11))="","",OFFSET('Sanitation Data'!$D$31,0,10*ROW('Sanitation Data'!D11)))</f>
        <v/>
      </c>
      <c r="CO17" s="319" t="str">
        <f ca="true">+IF(OFFSET('Sanitation Data'!$D$32,0,10*ROW('Sanitation Data'!D11))="","",OFFSET('Sanitation Data'!$D$32,0,10*ROW('Sanitation Data'!D11)))</f>
        <v/>
      </c>
      <c r="CP17" s="319" t="str">
        <f ca="true">+IF(OFFSET('Sanitation Data'!$E$28,0,10*ROW('Sanitation Data'!E11))="","",OFFSET('Sanitation Data'!$E$28,0,10*ROW('Sanitation Data'!E11)))</f>
        <v/>
      </c>
      <c r="CQ17" s="319" t="str">
        <f ca="true">+IF(OFFSET('Sanitation Data'!$E$29,0,10*ROW('Sanitation Data'!E11))="","",OFFSET('Sanitation Data'!$E$29,0,10*ROW('Sanitation Data'!E11)))</f>
        <v/>
      </c>
      <c r="CR17" s="319" t="str">
        <f ca="true">+IF(OFFSET('Sanitation Data'!$E$30,0,10*ROW('Sanitation Data'!E11))="","",OFFSET('Sanitation Data'!$E$30,0,10*ROW('Sanitation Data'!E11)))</f>
        <v/>
      </c>
      <c r="CS17" s="319" t="str">
        <f ca="true">+IF(OFFSET('Sanitation Data'!$E$31,0,10*ROW('Sanitation Data'!E11))="","",OFFSET('Sanitation Data'!$E$31,0,10*ROW('Sanitation Data'!E11)))</f>
        <v/>
      </c>
      <c r="CT17" s="319" t="str">
        <f ca="true">+IF(OFFSET('Sanitation Data'!$E$32,0,10*ROW('Sanitation Data'!E11))="","",OFFSET('Sanitation Data'!$E$32,0,10*ROW('Sanitation Data'!E11)))</f>
        <v/>
      </c>
      <c r="CU17" s="319" t="str">
        <f ca="true">+IF(OFFSET('Sanitation Data'!$F$28,0,10*ROW('Sanitation Data'!F11))="","",OFFSET('Sanitation Data'!$F$28,0,10*ROW('Sanitation Data'!F11)))</f>
        <v/>
      </c>
      <c r="CV17" s="319" t="str">
        <f ca="true">+IF(OFFSET('Sanitation Data'!$F$29,0,10*ROW('Sanitation Data'!F11))="","",OFFSET('Sanitation Data'!$F$29,0,10*ROW('Sanitation Data'!F11)))</f>
        <v/>
      </c>
      <c r="CW17" s="319" t="str">
        <f ca="true">+IF(OFFSET('Sanitation Data'!$F$30,0,10*ROW('Sanitation Data'!F11))="","",OFFSET('Sanitation Data'!$F$30,0,10*ROW('Sanitation Data'!F11)))</f>
        <v/>
      </c>
      <c r="CX17" s="319" t="str">
        <f ca="true">+IF(OFFSET('Sanitation Data'!$F$31,0,10*ROW('Sanitation Data'!F11))="","",OFFSET('Sanitation Data'!$F$31,0,10*ROW('Sanitation Data'!F11)))</f>
        <v/>
      </c>
      <c r="CY17" s="319" t="str">
        <f ca="true">+IF(OFFSET('Sanitation Data'!$F$32,0,10*ROW('Sanitation Data'!F11))="","",OFFSET('Sanitation Data'!$F$32,0,10*ROW('Sanitation Data'!F11)))</f>
        <v/>
      </c>
      <c r="CZ17" s="319" t="str">
        <f ca="true">+IF(OFFSET('Sanitation Data'!$G$28,0,10*ROW('Sanitation Data'!G11))="","",OFFSET('Sanitation Data'!$G$28,0,10*ROW('Sanitation Data'!G11)))</f>
        <v>Yes</v>
      </c>
      <c r="DA17" s="319" t="str">
        <f ca="true">+IF(OFFSET('Sanitation Data'!$G$29,0,10*ROW('Sanitation Data'!G11))="","",OFFSET('Sanitation Data'!$G$29,0,10*ROW('Sanitation Data'!G11)))</f>
        <v/>
      </c>
      <c r="DB17" s="319" t="str">
        <f ca="true">+IF(OFFSET('Sanitation Data'!$G$30,0,10*ROW('Sanitation Data'!G11))="","",OFFSET('Sanitation Data'!$G$30,0,10*ROW('Sanitation Data'!G11)))</f>
        <v/>
      </c>
      <c r="DC17" s="319" t="str">
        <f ca="true">+IF(OFFSET('Sanitation Data'!$G$31,0,10*ROW('Sanitation Data'!G11))="","",OFFSET('Sanitation Data'!$G$31,0,10*ROW('Sanitation Data'!G11)))</f>
        <v/>
      </c>
      <c r="DD17" s="319" t="str">
        <f ca="true">+IF(OFFSET('Sanitation Data'!$G$32,0,10*ROW('Sanitation Data'!G11))="","",OFFSET('Sanitation Data'!$G$32,0,10*ROW('Sanitation Data'!G11)))</f>
        <v/>
      </c>
      <c r="DE17" s="319" t="str">
        <f ca="true">+IF(OFFSET('Sanitation Data'!$H$28,0,10*ROW('Sanitation Data'!H11))="","",OFFSET('Sanitation Data'!$H$28,0,10*ROW('Sanitation Data'!H11)))</f>
        <v>Yes</v>
      </c>
      <c r="DF17" s="319" t="str">
        <f ca="true">+IF(OFFSET('Sanitation Data'!$H$29,0,10*ROW('Sanitation Data'!H11))="","",OFFSET('Sanitation Data'!$H$29,0,10*ROW('Sanitation Data'!H11)))</f>
        <v/>
      </c>
      <c r="DG17" s="319" t="str">
        <f ca="true">+IF(OFFSET('Sanitation Data'!$H$30,0,10*ROW('Sanitation Data'!H11))="","",OFFSET('Sanitation Data'!$H$30,0,10*ROW('Sanitation Data'!H11)))</f>
        <v/>
      </c>
      <c r="DH17" s="319" t="str">
        <f ca="true">+IF(OFFSET('Sanitation Data'!$H$31,0,10*ROW('Sanitation Data'!H11))="","",OFFSET('Sanitation Data'!$H$31,0,10*ROW('Sanitation Data'!H11)))</f>
        <v/>
      </c>
      <c r="DI17" s="319" t="str">
        <f ca="true">+IF(OFFSET('Sanitation Data'!$H$32,0,10*ROW('Sanitation Data'!H11))="","",OFFSET('Sanitation Data'!$H$32,0,10*ROW('Sanitation Data'!H11)))</f>
        <v/>
      </c>
      <c r="DJ17" s="319" t="str">
        <f ca="true">+IF(OFFSET('Sanitation Data'!$I$28,0,10*ROW('Sanitation Data'!I11))="","",OFFSET('Sanitation Data'!$I$28,0,10*ROW('Sanitation Data'!I11)))</f>
        <v>Yes</v>
      </c>
      <c r="DK17" s="319" t="str">
        <f ca="true">+IF(OFFSET('Sanitation Data'!$I$29,0,10*ROW('Sanitation Data'!I11))="","",OFFSET('Sanitation Data'!$I$29,0,10*ROW('Sanitation Data'!I11)))</f>
        <v/>
      </c>
      <c r="DL17" s="319" t="str">
        <f ca="true">+IF(OFFSET('Sanitation Data'!$I$30,0,10*ROW('Sanitation Data'!I11))="","",OFFSET('Sanitation Data'!$I$30,0,10*ROW('Sanitation Data'!I11)))</f>
        <v/>
      </c>
      <c r="DM17" s="319" t="str">
        <f ca="true">+IF(OFFSET('Sanitation Data'!$I$31,0,10*ROW('Sanitation Data'!I11))="","",OFFSET('Sanitation Data'!$I$31,0,10*ROW('Sanitation Data'!I11)))</f>
        <v/>
      </c>
      <c r="DN17" s="319" t="str">
        <f ca="true">+IF(OFFSET('Sanitation Data'!$I$32,0,10*ROW('Sanitation Data'!I11))="","",OFFSET('Sanitation Data'!$I$32,0,10*ROW('Sanitation Data'!I11)))</f>
        <v/>
      </c>
      <c r="DO17" s="319" t="str">
        <f ca="true">+IF(OFFSET('Hygiene Data'!$D$11,0,10*ROW('Hygiene Data'!D11))="","",OFFSET('Hygiene Data'!$D$11,0,10*ROW('Hygiene Data'!D11)))</f>
        <v/>
      </c>
      <c r="DP17" s="319" t="str">
        <f ca="true">+IF(OFFSET('Hygiene Data'!$D$12,0,10*ROW('Hygiene Data'!D11))="","",OFFSET('Hygiene Data'!$D$12,0,10*ROW('Hygiene Data'!D11)))</f>
        <v/>
      </c>
      <c r="DQ17" s="319" t="str">
        <f ca="true">+IF(OFFSET('Hygiene Data'!$D$13,0,10*ROW('Hygiene Data'!D11))="","",OFFSET('Hygiene Data'!$D$13,0,10*ROW('Hygiene Data'!D11)))</f>
        <v/>
      </c>
      <c r="DR17" s="319" t="str">
        <f ca="true">+IF(OFFSET('Hygiene Data'!$E$11,0,10*ROW('Hygiene Data'!E11))="","",OFFSET('Hygiene Data'!$E$11,0,10*ROW('Hygiene Data'!E11)))</f>
        <v/>
      </c>
      <c r="DS17" s="319" t="str">
        <f ca="true">+IF(OFFSET('Hygiene Data'!$E$12,0,10*ROW('Hygiene Data'!E11))="","",OFFSET('Hygiene Data'!$E$12,0,10*ROW('Hygiene Data'!E11)))</f>
        <v/>
      </c>
      <c r="DT17" s="319" t="str">
        <f ca="true">+IF(OFFSET('Hygiene Data'!$E$13,0,10*ROW('Hygiene Data'!E11))="","",OFFSET('Hygiene Data'!$E$13,0,10*ROW('Hygiene Data'!E11)))</f>
        <v/>
      </c>
      <c r="DU17" s="319" t="str">
        <f ca="true">+IF(OFFSET('Hygiene Data'!$F$11,0,10*ROW('Hygiene Data'!F11))="","",OFFSET('Hygiene Data'!$F$11,0,10*ROW('Hygiene Data'!F11)))</f>
        <v/>
      </c>
      <c r="DV17" s="319" t="str">
        <f ca="true">+IF(OFFSET('Hygiene Data'!$F$12,0,10*ROW('Hygiene Data'!F11))="","",OFFSET('Hygiene Data'!$F$12,0,10*ROW('Hygiene Data'!F11)))</f>
        <v/>
      </c>
      <c r="DW17" s="319" t="str">
        <f ca="true">+IF(OFFSET('Hygiene Data'!$F$13,0,10*ROW('Hygiene Data'!F11))="","",OFFSET('Hygiene Data'!$F$13,0,10*ROW('Hygiene Data'!F11)))</f>
        <v/>
      </c>
      <c r="DX17" s="319" t="str">
        <f ca="true">+IF(OFFSET('Hygiene Data'!$G$11,0,10*ROW('Hygiene Data'!G11))="","",OFFSET('Hygiene Data'!$G$11,0,10*ROW('Hygiene Data'!G11)))</f>
        <v/>
      </c>
      <c r="DY17" s="319" t="str">
        <f ca="true">+IF(OFFSET('Hygiene Data'!$G$12,0,10*ROW('Hygiene Data'!G11))="","",OFFSET('Hygiene Data'!$G$12,0,10*ROW('Hygiene Data'!G11)))</f>
        <v/>
      </c>
      <c r="DZ17" s="319" t="str">
        <f ca="true">+IF(OFFSET('Hygiene Data'!$G$13,0,10*ROW('Hygiene Data'!G11))="","",OFFSET('Hygiene Data'!$G$13,0,10*ROW('Hygiene Data'!G11)))</f>
        <v/>
      </c>
      <c r="EA17" s="319" t="str">
        <f ca="true">+IF(OFFSET('Hygiene Data'!$H$11,0,10*ROW('Hygiene Data'!H11))="","",OFFSET('Hygiene Data'!$H$11,0,10*ROW('Hygiene Data'!H11)))</f>
        <v/>
      </c>
      <c r="EB17" s="319" t="str">
        <f ca="true">+IF(OFFSET('Hygiene Data'!$H$12,0,10*ROW('Hygiene Data'!H11))="","",OFFSET('Hygiene Data'!$H$12,0,10*ROW('Hygiene Data'!H11)))</f>
        <v/>
      </c>
      <c r="EC17" s="319" t="str">
        <f ca="true">+IF(OFFSET('Hygiene Data'!$H$13,0,10*ROW('Hygiene Data'!H11))="","",OFFSET('Hygiene Data'!$H$13,0,10*ROW('Hygiene Data'!H11)))</f>
        <v/>
      </c>
      <c r="ED17" s="319" t="str">
        <f ca="true">+IF(OFFSET('Hygiene Data'!$I$11,0,10*ROW('Hygiene Data'!I11))="","",OFFSET('Hygiene Data'!$I$11,0,10*ROW('Hygiene Data'!I11)))</f>
        <v/>
      </c>
      <c r="EE17" s="319" t="str">
        <f ca="true">+IF(OFFSET('Hygiene Data'!$I$12,0,10*ROW('Hygiene Data'!I11))="","",OFFSET('Hygiene Data'!$I$12,0,10*ROW('Hygiene Data'!I11)))</f>
        <v/>
      </c>
      <c r="EF17" s="319"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GHA_2012_UIS</v>
      </c>
      <c r="B18" s="36" t="str">
        <f ca="true">+IF(OFFSET('Water Data'!$C$2,0,10*ROW('Water Data'!F12))="","",OFFSET('Water Data'!$C$2,0,10*ROW('Water Data'!F12)))</f>
        <v>Other</v>
      </c>
      <c r="C18" s="375">
        <f t="shared" ca="true" si="0"/>
        <v>2012</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str">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[55]</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str">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[55]</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str">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[61]</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319"/>
      <c r="BS18" s="319" t="str">
        <f ca="true">+IF(OFFSET('Water Data'!$D$27,0,10*ROW('Water Data'!D12))="","",OFFSET('Water Data'!$D$27,0,10*ROW('Water Data'!D12)))</f>
        <v/>
      </c>
      <c r="BT18" s="319" t="str">
        <f ca="true">+IF(OFFSET('Water Data'!$D$28,0,10*ROW('Water Data'!D12))="","",OFFSET('Water Data'!$D$28,0,10*ROW('Water Data'!D12)))</f>
        <v/>
      </c>
      <c r="BU18" s="319" t="str">
        <f ca="true">+IF(OFFSET('Water Data'!$D$29,0,10*ROW('Water Data'!D12))="","",OFFSET('Water Data'!$D$29,0,10*ROW('Water Data'!D12)))</f>
        <v/>
      </c>
      <c r="BV18" s="319" t="str">
        <f ca="true">+IF(OFFSET('Water Data'!$E$27,0,10*ROW('Water Data'!E12))="","",OFFSET('Water Data'!$E$27,0,10*ROW('Water Data'!E12)))</f>
        <v/>
      </c>
      <c r="BW18" s="319" t="str">
        <f ca="true">+IF(OFFSET('Water Data'!$E$28,0,10*ROW('Water Data'!E12))="","",OFFSET('Water Data'!$E$28,0,10*ROW('Water Data'!E12)))</f>
        <v/>
      </c>
      <c r="BX18" s="319" t="str">
        <f ca="true">+IF(OFFSET('Water Data'!$E$29,0,10*ROW('Water Data'!E12))="","",OFFSET('Water Data'!$E$29,0,10*ROW('Water Data'!E12)))</f>
        <v/>
      </c>
      <c r="BY18" s="319" t="str">
        <f ca="true">+IF(OFFSET('Water Data'!$F$27,0,10*ROW('Water Data'!F12))="","",OFFSET('Water Data'!$F$27,0,10*ROW('Water Data'!F12)))</f>
        <v/>
      </c>
      <c r="BZ18" s="319" t="str">
        <f ca="true">+IF(OFFSET('Water Data'!$F$28,0,10*ROW('Water Data'!F12))="","",OFFSET('Water Data'!$F$28,0,10*ROW('Water Data'!F12)))</f>
        <v/>
      </c>
      <c r="CA18" s="319" t="str">
        <f ca="true">+IF(OFFSET('Water Data'!$F$29,0,10*ROW('Water Data'!F12))="","",OFFSET('Water Data'!$F$29,0,10*ROW('Water Data'!F12)))</f>
        <v/>
      </c>
      <c r="CB18" s="319" t="str">
        <f ca="true">+IF(OFFSET('Water Data'!$G$27,0,10*ROW('Water Data'!G12))="","",OFFSET('Water Data'!$G$27,0,10*ROW('Water Data'!G12)))</f>
        <v/>
      </c>
      <c r="CC18" s="319" t="str">
        <f ca="true">+IF(OFFSET('Water Data'!$G$28,0,10*ROW('Water Data'!G12))="","",OFFSET('Water Data'!$G$28,0,10*ROW('Water Data'!G12)))</f>
        <v/>
      </c>
      <c r="CD18" s="319" t="str">
        <f ca="true">+IF(OFFSET('Water Data'!$G$29,0,10*ROW('Water Data'!G12))="","",OFFSET('Water Data'!$G$29,0,10*ROW('Water Data'!G12)))</f>
        <v/>
      </c>
      <c r="CE18" s="319" t="str">
        <f ca="true">+IF(OFFSET('Water Data'!$H$27,0,10*ROW('Water Data'!H12))="","",OFFSET('Water Data'!$H$27,0,10*ROW('Water Data'!H12)))</f>
        <v/>
      </c>
      <c r="CF18" s="319" t="str">
        <f ca="true">+IF(OFFSET('Water Data'!$H$28,0,10*ROW('Water Data'!H12))="","",OFFSET('Water Data'!$H$28,0,10*ROW('Water Data'!H12)))</f>
        <v/>
      </c>
      <c r="CG18" s="319" t="str">
        <f ca="true">+IF(OFFSET('Water Data'!$H$29,0,10*ROW('Water Data'!H12))="","",OFFSET('Water Data'!$H$29,0,10*ROW('Water Data'!H12)))</f>
        <v/>
      </c>
      <c r="CH18" s="319" t="str">
        <f ca="true">+IF(OFFSET('Water Data'!$I$27,0,10*ROW('Water Data'!I12))="","",OFFSET('Water Data'!$I$27,0,10*ROW('Water Data'!I12)))</f>
        <v/>
      </c>
      <c r="CI18" s="319" t="str">
        <f ca="true">+IF(OFFSET('Water Data'!$I$28,0,10*ROW('Water Data'!I12))="","",OFFSET('Water Data'!$I$28,0,10*ROW('Water Data'!I12)))</f>
        <v/>
      </c>
      <c r="CJ18" s="319" t="str">
        <f ca="true">+IF(OFFSET('Water Data'!$I$29,0,10*ROW('Water Data'!I12))="","",OFFSET('Water Data'!$I$29,0,10*ROW('Water Data'!I12)))</f>
        <v/>
      </c>
      <c r="CK18" s="319" t="str">
        <f ca="true">+IF(OFFSET('Sanitation Data'!$D$28,0,10*ROW('Sanitation Data'!D12))="","",OFFSET('Sanitation Data'!$D$28,0,10*ROW('Sanitation Data'!D12)))</f>
        <v>No</v>
      </c>
      <c r="CL18" s="319" t="str">
        <f ca="true">+IF(OFFSET('Sanitation Data'!$D$29,0,10*ROW('Sanitation Data'!D12))="","",OFFSET('Sanitation Data'!$D$29,0,10*ROW('Sanitation Data'!D12)))</f>
        <v/>
      </c>
      <c r="CM18" s="319" t="str">
        <f ca="true">+IF(OFFSET('Sanitation Data'!$D$30,0,10*ROW('Sanitation Data'!D12))="","",OFFSET('Sanitation Data'!$D$30,0,10*ROW('Sanitation Data'!D12)))</f>
        <v/>
      </c>
      <c r="CN18" s="319" t="str">
        <f ca="true">+IF(OFFSET('Sanitation Data'!$D$31,0,10*ROW('Sanitation Data'!D12))="","",OFFSET('Sanitation Data'!$D$31,0,10*ROW('Sanitation Data'!D12)))</f>
        <v/>
      </c>
      <c r="CO18" s="319" t="str">
        <f ca="true">+IF(OFFSET('Sanitation Data'!$D$32,0,10*ROW('Sanitation Data'!D12))="","",OFFSET('Sanitation Data'!$D$32,0,10*ROW('Sanitation Data'!D12)))</f>
        <v/>
      </c>
      <c r="CP18" s="319" t="str">
        <f ca="true">+IF(OFFSET('Sanitation Data'!$E$28,0,10*ROW('Sanitation Data'!E12))="","",OFFSET('Sanitation Data'!$E$28,0,10*ROW('Sanitation Data'!E12)))</f>
        <v/>
      </c>
      <c r="CQ18" s="319" t="str">
        <f ca="true">+IF(OFFSET('Sanitation Data'!$E$29,0,10*ROW('Sanitation Data'!E12))="","",OFFSET('Sanitation Data'!$E$29,0,10*ROW('Sanitation Data'!E12)))</f>
        <v/>
      </c>
      <c r="CR18" s="319" t="str">
        <f ca="true">+IF(OFFSET('Sanitation Data'!$E$30,0,10*ROW('Sanitation Data'!E12))="","",OFFSET('Sanitation Data'!$E$30,0,10*ROW('Sanitation Data'!E12)))</f>
        <v/>
      </c>
      <c r="CS18" s="319" t="str">
        <f ca="true">+IF(OFFSET('Sanitation Data'!$E$31,0,10*ROW('Sanitation Data'!E12))="","",OFFSET('Sanitation Data'!$E$31,0,10*ROW('Sanitation Data'!E12)))</f>
        <v/>
      </c>
      <c r="CT18" s="319" t="str">
        <f ca="true">+IF(OFFSET('Sanitation Data'!$E$32,0,10*ROW('Sanitation Data'!E12))="","",OFFSET('Sanitation Data'!$E$32,0,10*ROW('Sanitation Data'!E12)))</f>
        <v/>
      </c>
      <c r="CU18" s="319" t="str">
        <f ca="true">+IF(OFFSET('Sanitation Data'!$F$28,0,10*ROW('Sanitation Data'!F12))="","",OFFSET('Sanitation Data'!$F$28,0,10*ROW('Sanitation Data'!F12)))</f>
        <v/>
      </c>
      <c r="CV18" s="319" t="str">
        <f ca="true">+IF(OFFSET('Sanitation Data'!$F$29,0,10*ROW('Sanitation Data'!F12))="","",OFFSET('Sanitation Data'!$F$29,0,10*ROW('Sanitation Data'!F12)))</f>
        <v/>
      </c>
      <c r="CW18" s="319" t="str">
        <f ca="true">+IF(OFFSET('Sanitation Data'!$F$30,0,10*ROW('Sanitation Data'!F12))="","",OFFSET('Sanitation Data'!$F$30,0,10*ROW('Sanitation Data'!F12)))</f>
        <v/>
      </c>
      <c r="CX18" s="319" t="str">
        <f ca="true">+IF(OFFSET('Sanitation Data'!$F$31,0,10*ROW('Sanitation Data'!F12))="","",OFFSET('Sanitation Data'!$F$31,0,10*ROW('Sanitation Data'!F12)))</f>
        <v/>
      </c>
      <c r="CY18" s="319" t="str">
        <f ca="true">+IF(OFFSET('Sanitation Data'!$F$32,0,10*ROW('Sanitation Data'!F12))="","",OFFSET('Sanitation Data'!$F$32,0,10*ROW('Sanitation Data'!F12)))</f>
        <v/>
      </c>
      <c r="CZ18" s="319" t="str">
        <f ca="true">+IF(OFFSET('Sanitation Data'!$G$28,0,10*ROW('Sanitation Data'!G12))="","",OFFSET('Sanitation Data'!$G$28,0,10*ROW('Sanitation Data'!G12)))</f>
        <v/>
      </c>
      <c r="DA18" s="319" t="str">
        <f ca="true">+IF(OFFSET('Sanitation Data'!$G$29,0,10*ROW('Sanitation Data'!G12))="","",OFFSET('Sanitation Data'!$G$29,0,10*ROW('Sanitation Data'!G12)))</f>
        <v/>
      </c>
      <c r="DB18" s="319" t="str">
        <f ca="true">+IF(OFFSET('Sanitation Data'!$G$30,0,10*ROW('Sanitation Data'!G12))="","",OFFSET('Sanitation Data'!$G$30,0,10*ROW('Sanitation Data'!G12)))</f>
        <v/>
      </c>
      <c r="DC18" s="319" t="str">
        <f ca="true">+IF(OFFSET('Sanitation Data'!$G$31,0,10*ROW('Sanitation Data'!G12))="","",OFFSET('Sanitation Data'!$G$31,0,10*ROW('Sanitation Data'!G12)))</f>
        <v/>
      </c>
      <c r="DD18" s="319" t="str">
        <f ca="true">+IF(OFFSET('Sanitation Data'!$G$32,0,10*ROW('Sanitation Data'!G12))="","",OFFSET('Sanitation Data'!$G$32,0,10*ROW('Sanitation Data'!G12)))</f>
        <v/>
      </c>
      <c r="DE18" s="319" t="str">
        <f ca="true">+IF(OFFSET('Sanitation Data'!$H$28,0,10*ROW('Sanitation Data'!H12))="","",OFFSET('Sanitation Data'!$H$28,0,10*ROW('Sanitation Data'!H12)))</f>
        <v>No</v>
      </c>
      <c r="DF18" s="319" t="str">
        <f ca="true">+IF(OFFSET('Sanitation Data'!$H$29,0,10*ROW('Sanitation Data'!H12))="","",OFFSET('Sanitation Data'!$H$29,0,10*ROW('Sanitation Data'!H12)))</f>
        <v/>
      </c>
      <c r="DG18" s="319" t="str">
        <f ca="true">+IF(OFFSET('Sanitation Data'!$H$30,0,10*ROW('Sanitation Data'!H12))="","",OFFSET('Sanitation Data'!$H$30,0,10*ROW('Sanitation Data'!H12)))</f>
        <v/>
      </c>
      <c r="DH18" s="319" t="str">
        <f ca="true">+IF(OFFSET('Sanitation Data'!$H$31,0,10*ROW('Sanitation Data'!H12))="","",OFFSET('Sanitation Data'!$H$31,0,10*ROW('Sanitation Data'!H12)))</f>
        <v/>
      </c>
      <c r="DI18" s="319" t="str">
        <f ca="true">+IF(OFFSET('Sanitation Data'!$H$32,0,10*ROW('Sanitation Data'!H12))="","",OFFSET('Sanitation Data'!$H$32,0,10*ROW('Sanitation Data'!H12)))</f>
        <v/>
      </c>
      <c r="DJ18" s="319" t="str">
        <f ca="true">+IF(OFFSET('Sanitation Data'!$I$28,0,10*ROW('Sanitation Data'!I12))="","",OFFSET('Sanitation Data'!$I$28,0,10*ROW('Sanitation Data'!I12)))</f>
        <v>No</v>
      </c>
      <c r="DK18" s="319" t="str">
        <f ca="true">+IF(OFFSET('Sanitation Data'!$I$29,0,10*ROW('Sanitation Data'!I12))="","",OFFSET('Sanitation Data'!$I$29,0,10*ROW('Sanitation Data'!I12)))</f>
        <v/>
      </c>
      <c r="DL18" s="319" t="str">
        <f ca="true">+IF(OFFSET('Sanitation Data'!$I$30,0,10*ROW('Sanitation Data'!I12))="","",OFFSET('Sanitation Data'!$I$30,0,10*ROW('Sanitation Data'!I12)))</f>
        <v/>
      </c>
      <c r="DM18" s="319" t="str">
        <f ca="true">+IF(OFFSET('Sanitation Data'!$I$31,0,10*ROW('Sanitation Data'!I12))="","",OFFSET('Sanitation Data'!$I$31,0,10*ROW('Sanitation Data'!I12)))</f>
        <v/>
      </c>
      <c r="DN18" s="319" t="str">
        <f ca="true">+IF(OFFSET('Sanitation Data'!$I$32,0,10*ROW('Sanitation Data'!I12))="","",OFFSET('Sanitation Data'!$I$32,0,10*ROW('Sanitation Data'!I12)))</f>
        <v/>
      </c>
      <c r="DO18" s="319" t="str">
        <f ca="true">+IF(OFFSET('Hygiene Data'!$D$11,0,10*ROW('Hygiene Data'!D12))="","",OFFSET('Hygiene Data'!$D$11,0,10*ROW('Hygiene Data'!D12)))</f>
        <v/>
      </c>
      <c r="DP18" s="319" t="str">
        <f ca="true">+IF(OFFSET('Hygiene Data'!$D$12,0,10*ROW('Hygiene Data'!D12))="","",OFFSET('Hygiene Data'!$D$12,0,10*ROW('Hygiene Data'!D12)))</f>
        <v/>
      </c>
      <c r="DQ18" s="319" t="str">
        <f ca="true">+IF(OFFSET('Hygiene Data'!$D$13,0,10*ROW('Hygiene Data'!D12))="","",OFFSET('Hygiene Data'!$D$13,0,10*ROW('Hygiene Data'!D12)))</f>
        <v/>
      </c>
      <c r="DR18" s="319" t="str">
        <f ca="true">+IF(OFFSET('Hygiene Data'!$E$11,0,10*ROW('Hygiene Data'!E12))="","",OFFSET('Hygiene Data'!$E$11,0,10*ROW('Hygiene Data'!E12)))</f>
        <v/>
      </c>
      <c r="DS18" s="319" t="str">
        <f ca="true">+IF(OFFSET('Hygiene Data'!$E$12,0,10*ROW('Hygiene Data'!E12))="","",OFFSET('Hygiene Data'!$E$12,0,10*ROW('Hygiene Data'!E12)))</f>
        <v/>
      </c>
      <c r="DT18" s="319" t="str">
        <f ca="true">+IF(OFFSET('Hygiene Data'!$E$13,0,10*ROW('Hygiene Data'!E12))="","",OFFSET('Hygiene Data'!$E$13,0,10*ROW('Hygiene Data'!E12)))</f>
        <v/>
      </c>
      <c r="DU18" s="319" t="str">
        <f ca="true">+IF(OFFSET('Hygiene Data'!$F$11,0,10*ROW('Hygiene Data'!F12))="","",OFFSET('Hygiene Data'!$F$11,0,10*ROW('Hygiene Data'!F12)))</f>
        <v/>
      </c>
      <c r="DV18" s="319" t="str">
        <f ca="true">+IF(OFFSET('Hygiene Data'!$F$12,0,10*ROW('Hygiene Data'!F12))="","",OFFSET('Hygiene Data'!$F$12,0,10*ROW('Hygiene Data'!F12)))</f>
        <v/>
      </c>
      <c r="DW18" s="319" t="str">
        <f ca="true">+IF(OFFSET('Hygiene Data'!$F$13,0,10*ROW('Hygiene Data'!F12))="","",OFFSET('Hygiene Data'!$F$13,0,10*ROW('Hygiene Data'!F12)))</f>
        <v/>
      </c>
      <c r="DX18" s="319" t="str">
        <f ca="true">+IF(OFFSET('Hygiene Data'!$G$11,0,10*ROW('Hygiene Data'!G12))="","",OFFSET('Hygiene Data'!$G$11,0,10*ROW('Hygiene Data'!G12)))</f>
        <v/>
      </c>
      <c r="DY18" s="319" t="str">
        <f ca="true">+IF(OFFSET('Hygiene Data'!$G$12,0,10*ROW('Hygiene Data'!G12))="","",OFFSET('Hygiene Data'!$G$12,0,10*ROW('Hygiene Data'!G12)))</f>
        <v/>
      </c>
      <c r="DZ18" s="319" t="str">
        <f ca="true">+IF(OFFSET('Hygiene Data'!$G$13,0,10*ROW('Hygiene Data'!G12))="","",OFFSET('Hygiene Data'!$G$13,0,10*ROW('Hygiene Data'!G12)))</f>
        <v/>
      </c>
      <c r="EA18" s="319" t="str">
        <f ca="true">+IF(OFFSET('Hygiene Data'!$H$11,0,10*ROW('Hygiene Data'!H12))="","",OFFSET('Hygiene Data'!$H$11,0,10*ROW('Hygiene Data'!H12)))</f>
        <v/>
      </c>
      <c r="EB18" s="319" t="str">
        <f ca="true">+IF(OFFSET('Hygiene Data'!$H$12,0,10*ROW('Hygiene Data'!H12))="","",OFFSET('Hygiene Data'!$H$12,0,10*ROW('Hygiene Data'!H12)))</f>
        <v/>
      </c>
      <c r="EC18" s="319" t="str">
        <f ca="true">+IF(OFFSET('Hygiene Data'!$H$13,0,10*ROW('Hygiene Data'!H12))="","",OFFSET('Hygiene Data'!$H$13,0,10*ROW('Hygiene Data'!H12)))</f>
        <v/>
      </c>
      <c r="ED18" s="319" t="str">
        <f ca="true">+IF(OFFSET('Hygiene Data'!$I$11,0,10*ROW('Hygiene Data'!I12))="","",OFFSET('Hygiene Data'!$I$11,0,10*ROW('Hygiene Data'!I12)))</f>
        <v/>
      </c>
      <c r="EE18" s="319" t="str">
        <f ca="true">+IF(OFFSET('Hygiene Data'!$I$12,0,10*ROW('Hygiene Data'!I12))="","",OFFSET('Hygiene Data'!$I$12,0,10*ROW('Hygiene Data'!I12)))</f>
        <v/>
      </c>
      <c r="EF18" s="319"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GHA_2013_EMIS</v>
      </c>
      <c r="B19" s="36" t="str">
        <f ca="true">+IF(OFFSET('Water Data'!$C$2,0,10*ROW('Water Data'!F13))="","",OFFSET('Water Data'!$C$2,0,10*ROW('Water Data'!F13)))</f>
        <v>EMIS</v>
      </c>
      <c r="C19" s="375">
        <f t="shared" ca="true" si="0"/>
        <v>2013</v>
      </c>
      <c r="D19" s="96">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58.83218686244178</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61.045393641641965</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54.833182230281061</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88.627908297670231</v>
      </c>
      <c r="T19" s="96">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82.58493799363832</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70.009384639002391</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71.31430427544764</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67.140122897149183</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84.69170232829822</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19"/>
      <c r="BS19" s="319" t="str">
        <f ca="true">+IF(OFFSET('Water Data'!$D$27,0,10*ROW('Water Data'!D13))="","",OFFSET('Water Data'!$D$27,0,10*ROW('Water Data'!D13)))</f>
        <v>Yes</v>
      </c>
      <c r="BT19" s="319" t="str">
        <f ca="true">+IF(OFFSET('Water Data'!$D$28,0,10*ROW('Water Data'!D13))="","",OFFSET('Water Data'!$D$28,0,10*ROW('Water Data'!D13)))</f>
        <v/>
      </c>
      <c r="BU19" s="319" t="str">
        <f ca="true">+IF(OFFSET('Water Data'!$D$29,0,10*ROW('Water Data'!D13))="","",OFFSET('Water Data'!$D$29,0,10*ROW('Water Data'!D13)))</f>
        <v/>
      </c>
      <c r="BV19" s="319" t="str">
        <f ca="true">+IF(OFFSET('Water Data'!$E$27,0,10*ROW('Water Data'!E13))="","",OFFSET('Water Data'!$E$27,0,10*ROW('Water Data'!E13)))</f>
        <v/>
      </c>
      <c r="BW19" s="319" t="str">
        <f ca="true">+IF(OFFSET('Water Data'!$E$28,0,10*ROW('Water Data'!E13))="","",OFFSET('Water Data'!$E$28,0,10*ROW('Water Data'!E13)))</f>
        <v/>
      </c>
      <c r="BX19" s="319" t="str">
        <f ca="true">+IF(OFFSET('Water Data'!$E$29,0,10*ROW('Water Data'!E13))="","",OFFSET('Water Data'!$E$29,0,10*ROW('Water Data'!E13)))</f>
        <v/>
      </c>
      <c r="BY19" s="319" t="str">
        <f ca="true">+IF(OFFSET('Water Data'!$F$27,0,10*ROW('Water Data'!F13))="","",OFFSET('Water Data'!$F$27,0,10*ROW('Water Data'!F13)))</f>
        <v/>
      </c>
      <c r="BZ19" s="319" t="str">
        <f ca="true">+IF(OFFSET('Water Data'!$F$28,0,10*ROW('Water Data'!F13))="","",OFFSET('Water Data'!$F$28,0,10*ROW('Water Data'!F13)))</f>
        <v/>
      </c>
      <c r="CA19" s="319" t="str">
        <f ca="true">+IF(OFFSET('Water Data'!$F$29,0,10*ROW('Water Data'!F13))="","",OFFSET('Water Data'!$F$29,0,10*ROW('Water Data'!F13)))</f>
        <v/>
      </c>
      <c r="CB19" s="319" t="str">
        <f ca="true">+IF(OFFSET('Water Data'!$G$27,0,10*ROW('Water Data'!G13))="","",OFFSET('Water Data'!$G$27,0,10*ROW('Water Data'!G13)))</f>
        <v>Yes</v>
      </c>
      <c r="CC19" s="319" t="str">
        <f ca="true">+IF(OFFSET('Water Data'!$G$28,0,10*ROW('Water Data'!G13))="","",OFFSET('Water Data'!$G$28,0,10*ROW('Water Data'!G13)))</f>
        <v/>
      </c>
      <c r="CD19" s="319" t="str">
        <f ca="true">+IF(OFFSET('Water Data'!$G$29,0,10*ROW('Water Data'!G13))="","",OFFSET('Water Data'!$G$29,0,10*ROW('Water Data'!G13)))</f>
        <v/>
      </c>
      <c r="CE19" s="319" t="str">
        <f ca="true">+IF(OFFSET('Water Data'!$H$27,0,10*ROW('Water Data'!H13))="","",OFFSET('Water Data'!$H$27,0,10*ROW('Water Data'!H13)))</f>
        <v>Yes</v>
      </c>
      <c r="CF19" s="319" t="str">
        <f ca="true">+IF(OFFSET('Water Data'!$H$28,0,10*ROW('Water Data'!H13))="","",OFFSET('Water Data'!$H$28,0,10*ROW('Water Data'!H13)))</f>
        <v/>
      </c>
      <c r="CG19" s="319" t="str">
        <f ca="true">+IF(OFFSET('Water Data'!$H$29,0,10*ROW('Water Data'!H13))="","",OFFSET('Water Data'!$H$29,0,10*ROW('Water Data'!H13)))</f>
        <v/>
      </c>
      <c r="CH19" s="319" t="str">
        <f ca="true">+IF(OFFSET('Water Data'!$I$27,0,10*ROW('Water Data'!I13))="","",OFFSET('Water Data'!$I$27,0,10*ROW('Water Data'!I13)))</f>
        <v>Yes</v>
      </c>
      <c r="CI19" s="319" t="str">
        <f ca="true">+IF(OFFSET('Water Data'!$I$28,0,10*ROW('Water Data'!I13))="","",OFFSET('Water Data'!$I$28,0,10*ROW('Water Data'!I13)))</f>
        <v>Yes</v>
      </c>
      <c r="CJ19" s="319" t="str">
        <f ca="true">+IF(OFFSET('Water Data'!$I$29,0,10*ROW('Water Data'!I13))="","",OFFSET('Water Data'!$I$29,0,10*ROW('Water Data'!I13)))</f>
        <v/>
      </c>
      <c r="CK19" s="319" t="str">
        <f ca="true">+IF(OFFSET('Sanitation Data'!$D$28,0,10*ROW('Sanitation Data'!D13))="","",OFFSET('Sanitation Data'!$D$28,0,10*ROW('Sanitation Data'!D13)))</f>
        <v>Yes</v>
      </c>
      <c r="CL19" s="319" t="str">
        <f ca="true">+IF(OFFSET('Sanitation Data'!$D$29,0,10*ROW('Sanitation Data'!D13))="","",OFFSET('Sanitation Data'!$D$29,0,10*ROW('Sanitation Data'!D13)))</f>
        <v/>
      </c>
      <c r="CM19" s="319" t="str">
        <f ca="true">+IF(OFFSET('Sanitation Data'!$D$30,0,10*ROW('Sanitation Data'!D13))="","",OFFSET('Sanitation Data'!$D$30,0,10*ROW('Sanitation Data'!D13)))</f>
        <v/>
      </c>
      <c r="CN19" s="319" t="str">
        <f ca="true">+IF(OFFSET('Sanitation Data'!$D$31,0,10*ROW('Sanitation Data'!D13))="","",OFFSET('Sanitation Data'!$D$31,0,10*ROW('Sanitation Data'!D13)))</f>
        <v/>
      </c>
      <c r="CO19" s="319" t="str">
        <f ca="true">+IF(OFFSET('Sanitation Data'!$D$32,0,10*ROW('Sanitation Data'!D13))="","",OFFSET('Sanitation Data'!$D$32,0,10*ROW('Sanitation Data'!D13)))</f>
        <v/>
      </c>
      <c r="CP19" s="319" t="str">
        <f ca="true">+IF(OFFSET('Sanitation Data'!$E$28,0,10*ROW('Sanitation Data'!E13))="","",OFFSET('Sanitation Data'!$E$28,0,10*ROW('Sanitation Data'!E13)))</f>
        <v/>
      </c>
      <c r="CQ19" s="319" t="str">
        <f ca="true">+IF(OFFSET('Sanitation Data'!$E$29,0,10*ROW('Sanitation Data'!E13))="","",OFFSET('Sanitation Data'!$E$29,0,10*ROW('Sanitation Data'!E13)))</f>
        <v/>
      </c>
      <c r="CR19" s="319" t="str">
        <f ca="true">+IF(OFFSET('Sanitation Data'!$E$30,0,10*ROW('Sanitation Data'!E13))="","",OFFSET('Sanitation Data'!$E$30,0,10*ROW('Sanitation Data'!E13)))</f>
        <v/>
      </c>
      <c r="CS19" s="319" t="str">
        <f ca="true">+IF(OFFSET('Sanitation Data'!$E$31,0,10*ROW('Sanitation Data'!E13))="","",OFFSET('Sanitation Data'!$E$31,0,10*ROW('Sanitation Data'!E13)))</f>
        <v/>
      </c>
      <c r="CT19" s="319" t="str">
        <f ca="true">+IF(OFFSET('Sanitation Data'!$E$32,0,10*ROW('Sanitation Data'!E13))="","",OFFSET('Sanitation Data'!$E$32,0,10*ROW('Sanitation Data'!E13)))</f>
        <v/>
      </c>
      <c r="CU19" s="319" t="str">
        <f ca="true">+IF(OFFSET('Sanitation Data'!$F$28,0,10*ROW('Sanitation Data'!F13))="","",OFFSET('Sanitation Data'!$F$28,0,10*ROW('Sanitation Data'!F13)))</f>
        <v/>
      </c>
      <c r="CV19" s="319" t="str">
        <f ca="true">+IF(OFFSET('Sanitation Data'!$F$29,0,10*ROW('Sanitation Data'!F13))="","",OFFSET('Sanitation Data'!$F$29,0,10*ROW('Sanitation Data'!F13)))</f>
        <v/>
      </c>
      <c r="CW19" s="319" t="str">
        <f ca="true">+IF(OFFSET('Sanitation Data'!$F$30,0,10*ROW('Sanitation Data'!F13))="","",OFFSET('Sanitation Data'!$F$30,0,10*ROW('Sanitation Data'!F13)))</f>
        <v/>
      </c>
      <c r="CX19" s="319" t="str">
        <f ca="true">+IF(OFFSET('Sanitation Data'!$F$31,0,10*ROW('Sanitation Data'!F13))="","",OFFSET('Sanitation Data'!$F$31,0,10*ROW('Sanitation Data'!F13)))</f>
        <v/>
      </c>
      <c r="CY19" s="319" t="str">
        <f ca="true">+IF(OFFSET('Sanitation Data'!$F$32,0,10*ROW('Sanitation Data'!F13))="","",OFFSET('Sanitation Data'!$F$32,0,10*ROW('Sanitation Data'!F13)))</f>
        <v/>
      </c>
      <c r="CZ19" s="319" t="str">
        <f ca="true">+IF(OFFSET('Sanitation Data'!$G$28,0,10*ROW('Sanitation Data'!G13))="","",OFFSET('Sanitation Data'!$G$28,0,10*ROW('Sanitation Data'!G13)))</f>
        <v>Yes</v>
      </c>
      <c r="DA19" s="319" t="str">
        <f ca="true">+IF(OFFSET('Sanitation Data'!$G$29,0,10*ROW('Sanitation Data'!G13))="","",OFFSET('Sanitation Data'!$G$29,0,10*ROW('Sanitation Data'!G13)))</f>
        <v/>
      </c>
      <c r="DB19" s="319" t="str">
        <f ca="true">+IF(OFFSET('Sanitation Data'!$G$30,0,10*ROW('Sanitation Data'!G13))="","",OFFSET('Sanitation Data'!$G$30,0,10*ROW('Sanitation Data'!G13)))</f>
        <v/>
      </c>
      <c r="DC19" s="319" t="str">
        <f ca="true">+IF(OFFSET('Sanitation Data'!$G$31,0,10*ROW('Sanitation Data'!G13))="","",OFFSET('Sanitation Data'!$G$31,0,10*ROW('Sanitation Data'!G13)))</f>
        <v/>
      </c>
      <c r="DD19" s="319" t="str">
        <f ca="true">+IF(OFFSET('Sanitation Data'!$G$32,0,10*ROW('Sanitation Data'!G13))="","",OFFSET('Sanitation Data'!$G$32,0,10*ROW('Sanitation Data'!G13)))</f>
        <v/>
      </c>
      <c r="DE19" s="319" t="str">
        <f ca="true">+IF(OFFSET('Sanitation Data'!$H$28,0,10*ROW('Sanitation Data'!H13))="","",OFFSET('Sanitation Data'!$H$28,0,10*ROW('Sanitation Data'!H13)))</f>
        <v>Yes</v>
      </c>
      <c r="DF19" s="319" t="str">
        <f ca="true">+IF(OFFSET('Sanitation Data'!$H$29,0,10*ROW('Sanitation Data'!H13))="","",OFFSET('Sanitation Data'!$H$29,0,10*ROW('Sanitation Data'!H13)))</f>
        <v/>
      </c>
      <c r="DG19" s="319" t="str">
        <f ca="true">+IF(OFFSET('Sanitation Data'!$H$30,0,10*ROW('Sanitation Data'!H13))="","",OFFSET('Sanitation Data'!$H$30,0,10*ROW('Sanitation Data'!H13)))</f>
        <v/>
      </c>
      <c r="DH19" s="319" t="str">
        <f ca="true">+IF(OFFSET('Sanitation Data'!$H$31,0,10*ROW('Sanitation Data'!H13))="","",OFFSET('Sanitation Data'!$H$31,0,10*ROW('Sanitation Data'!H13)))</f>
        <v/>
      </c>
      <c r="DI19" s="319" t="str">
        <f ca="true">+IF(OFFSET('Sanitation Data'!$H$32,0,10*ROW('Sanitation Data'!H13))="","",OFFSET('Sanitation Data'!$H$32,0,10*ROW('Sanitation Data'!H13)))</f>
        <v/>
      </c>
      <c r="DJ19" s="319" t="str">
        <f ca="true">+IF(OFFSET('Sanitation Data'!$I$28,0,10*ROW('Sanitation Data'!I13))="","",OFFSET('Sanitation Data'!$I$28,0,10*ROW('Sanitation Data'!I13)))</f>
        <v>Yes</v>
      </c>
      <c r="DK19" s="319" t="str">
        <f ca="true">+IF(OFFSET('Sanitation Data'!$I$29,0,10*ROW('Sanitation Data'!I13))="","",OFFSET('Sanitation Data'!$I$29,0,10*ROW('Sanitation Data'!I13)))</f>
        <v/>
      </c>
      <c r="DL19" s="319" t="str">
        <f ca="true">+IF(OFFSET('Sanitation Data'!$I$30,0,10*ROW('Sanitation Data'!I13))="","",OFFSET('Sanitation Data'!$I$30,0,10*ROW('Sanitation Data'!I13)))</f>
        <v/>
      </c>
      <c r="DM19" s="319" t="str">
        <f ca="true">+IF(OFFSET('Sanitation Data'!$I$31,0,10*ROW('Sanitation Data'!I13))="","",OFFSET('Sanitation Data'!$I$31,0,10*ROW('Sanitation Data'!I13)))</f>
        <v/>
      </c>
      <c r="DN19" s="319" t="str">
        <f ca="true">+IF(OFFSET('Sanitation Data'!$I$32,0,10*ROW('Sanitation Data'!I13))="","",OFFSET('Sanitation Data'!$I$32,0,10*ROW('Sanitation Data'!I13)))</f>
        <v/>
      </c>
      <c r="DO19" s="319" t="str">
        <f ca="true">+IF(OFFSET('Hygiene Data'!$D$11,0,10*ROW('Hygiene Data'!D13))="","",OFFSET('Hygiene Data'!$D$11,0,10*ROW('Hygiene Data'!D13)))</f>
        <v/>
      </c>
      <c r="DP19" s="319" t="str">
        <f ca="true">+IF(OFFSET('Hygiene Data'!$D$12,0,10*ROW('Hygiene Data'!D13))="","",OFFSET('Hygiene Data'!$D$12,0,10*ROW('Hygiene Data'!D13)))</f>
        <v/>
      </c>
      <c r="DQ19" s="319" t="str">
        <f ca="true">+IF(OFFSET('Hygiene Data'!$D$13,0,10*ROW('Hygiene Data'!D13))="","",OFFSET('Hygiene Data'!$D$13,0,10*ROW('Hygiene Data'!D13)))</f>
        <v/>
      </c>
      <c r="DR19" s="319" t="str">
        <f ca="true">+IF(OFFSET('Hygiene Data'!$E$11,0,10*ROW('Hygiene Data'!E13))="","",OFFSET('Hygiene Data'!$E$11,0,10*ROW('Hygiene Data'!E13)))</f>
        <v/>
      </c>
      <c r="DS19" s="319" t="str">
        <f ca="true">+IF(OFFSET('Hygiene Data'!$E$12,0,10*ROW('Hygiene Data'!E13))="","",OFFSET('Hygiene Data'!$E$12,0,10*ROW('Hygiene Data'!E13)))</f>
        <v/>
      </c>
      <c r="DT19" s="319" t="str">
        <f ca="true">+IF(OFFSET('Hygiene Data'!$E$13,0,10*ROW('Hygiene Data'!E13))="","",OFFSET('Hygiene Data'!$E$13,0,10*ROW('Hygiene Data'!E13)))</f>
        <v/>
      </c>
      <c r="DU19" s="319" t="str">
        <f ca="true">+IF(OFFSET('Hygiene Data'!$F$11,0,10*ROW('Hygiene Data'!F13))="","",OFFSET('Hygiene Data'!$F$11,0,10*ROW('Hygiene Data'!F13)))</f>
        <v/>
      </c>
      <c r="DV19" s="319" t="str">
        <f ca="true">+IF(OFFSET('Hygiene Data'!$F$12,0,10*ROW('Hygiene Data'!F13))="","",OFFSET('Hygiene Data'!$F$12,0,10*ROW('Hygiene Data'!F13)))</f>
        <v/>
      </c>
      <c r="DW19" s="319" t="str">
        <f ca="true">+IF(OFFSET('Hygiene Data'!$F$13,0,10*ROW('Hygiene Data'!F13))="","",OFFSET('Hygiene Data'!$F$13,0,10*ROW('Hygiene Data'!F13)))</f>
        <v/>
      </c>
      <c r="DX19" s="319" t="str">
        <f ca="true">+IF(OFFSET('Hygiene Data'!$G$11,0,10*ROW('Hygiene Data'!G13))="","",OFFSET('Hygiene Data'!$G$11,0,10*ROW('Hygiene Data'!G13)))</f>
        <v/>
      </c>
      <c r="DY19" s="319" t="str">
        <f ca="true">+IF(OFFSET('Hygiene Data'!$G$12,0,10*ROW('Hygiene Data'!G13))="","",OFFSET('Hygiene Data'!$G$12,0,10*ROW('Hygiene Data'!G13)))</f>
        <v/>
      </c>
      <c r="DZ19" s="319" t="str">
        <f ca="true">+IF(OFFSET('Hygiene Data'!$G$13,0,10*ROW('Hygiene Data'!G13))="","",OFFSET('Hygiene Data'!$G$13,0,10*ROW('Hygiene Data'!G13)))</f>
        <v/>
      </c>
      <c r="EA19" s="319" t="str">
        <f ca="true">+IF(OFFSET('Hygiene Data'!$H$11,0,10*ROW('Hygiene Data'!H13))="","",OFFSET('Hygiene Data'!$H$11,0,10*ROW('Hygiene Data'!H13)))</f>
        <v/>
      </c>
      <c r="EB19" s="319" t="str">
        <f ca="true">+IF(OFFSET('Hygiene Data'!$H$12,0,10*ROW('Hygiene Data'!H13))="","",OFFSET('Hygiene Data'!$H$12,0,10*ROW('Hygiene Data'!H13)))</f>
        <v/>
      </c>
      <c r="EC19" s="319" t="str">
        <f ca="true">+IF(OFFSET('Hygiene Data'!$H$13,0,10*ROW('Hygiene Data'!H13))="","",OFFSET('Hygiene Data'!$H$13,0,10*ROW('Hygiene Data'!H13)))</f>
        <v/>
      </c>
      <c r="ED19" s="319" t="str">
        <f ca="true">+IF(OFFSET('Hygiene Data'!$I$11,0,10*ROW('Hygiene Data'!I13))="","",OFFSET('Hygiene Data'!$I$11,0,10*ROW('Hygiene Data'!I13)))</f>
        <v/>
      </c>
      <c r="EE19" s="319" t="str">
        <f ca="true">+IF(OFFSET('Hygiene Data'!$I$12,0,10*ROW('Hygiene Data'!I13))="","",OFFSET('Hygiene Data'!$I$12,0,10*ROW('Hygiene Data'!I13)))</f>
        <v/>
      </c>
      <c r="EF19" s="319"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GHA_2013_UIS</v>
      </c>
      <c r="B20" s="36" t="str">
        <f ca="true">+IF(OFFSET('Water Data'!$C$2,0,10*ROW('Water Data'!F14))="","",OFFSET('Water Data'!$C$2,0,10*ROW('Water Data'!F14)))</f>
        <v>Other</v>
      </c>
      <c r="C20" s="375">
        <f t="shared" ca="true" si="0"/>
        <v>2013</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str">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[46]</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str">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[46]</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str">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[48]</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str">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[58]</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str">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[58]</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str">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[61]</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19"/>
      <c r="BS20" s="319" t="str">
        <f ca="true">+IF(OFFSET('Water Data'!$D$27,0,10*ROW('Water Data'!D14))="","",OFFSET('Water Data'!$D$27,0,10*ROW('Water Data'!D14)))</f>
        <v/>
      </c>
      <c r="BT20" s="319" t="str">
        <f ca="true">+IF(OFFSET('Water Data'!$D$28,0,10*ROW('Water Data'!D14))="","",OFFSET('Water Data'!$D$28,0,10*ROW('Water Data'!D14)))</f>
        <v>No</v>
      </c>
      <c r="BU20" s="319" t="str">
        <f ca="true">+IF(OFFSET('Water Data'!$D$29,0,10*ROW('Water Data'!D14))="","",OFFSET('Water Data'!$D$29,0,10*ROW('Water Data'!D14)))</f>
        <v/>
      </c>
      <c r="BV20" s="319" t="str">
        <f ca="true">+IF(OFFSET('Water Data'!$E$27,0,10*ROW('Water Data'!E14))="","",OFFSET('Water Data'!$E$27,0,10*ROW('Water Data'!E14)))</f>
        <v/>
      </c>
      <c r="BW20" s="319" t="str">
        <f ca="true">+IF(OFFSET('Water Data'!$E$28,0,10*ROW('Water Data'!E14))="","",OFFSET('Water Data'!$E$28,0,10*ROW('Water Data'!E14)))</f>
        <v/>
      </c>
      <c r="BX20" s="319" t="str">
        <f ca="true">+IF(OFFSET('Water Data'!$E$29,0,10*ROW('Water Data'!E14))="","",OFFSET('Water Data'!$E$29,0,10*ROW('Water Data'!E14)))</f>
        <v/>
      </c>
      <c r="BY20" s="319" t="str">
        <f ca="true">+IF(OFFSET('Water Data'!$F$27,0,10*ROW('Water Data'!F14))="","",OFFSET('Water Data'!$F$27,0,10*ROW('Water Data'!F14)))</f>
        <v/>
      </c>
      <c r="BZ20" s="319" t="str">
        <f ca="true">+IF(OFFSET('Water Data'!$F$28,0,10*ROW('Water Data'!F14))="","",OFFSET('Water Data'!$F$28,0,10*ROW('Water Data'!F14)))</f>
        <v/>
      </c>
      <c r="CA20" s="319" t="str">
        <f ca="true">+IF(OFFSET('Water Data'!$F$29,0,10*ROW('Water Data'!F14))="","",OFFSET('Water Data'!$F$29,0,10*ROW('Water Data'!F14)))</f>
        <v/>
      </c>
      <c r="CB20" s="319" t="str">
        <f ca="true">+IF(OFFSET('Water Data'!$G$27,0,10*ROW('Water Data'!G14))="","",OFFSET('Water Data'!$G$27,0,10*ROW('Water Data'!G14)))</f>
        <v/>
      </c>
      <c r="CC20" s="319" t="str">
        <f ca="true">+IF(OFFSET('Water Data'!$G$28,0,10*ROW('Water Data'!G14))="","",OFFSET('Water Data'!$G$28,0,10*ROW('Water Data'!G14)))</f>
        <v/>
      </c>
      <c r="CD20" s="319" t="str">
        <f ca="true">+IF(OFFSET('Water Data'!$G$29,0,10*ROW('Water Data'!G14))="","",OFFSET('Water Data'!$G$29,0,10*ROW('Water Data'!G14)))</f>
        <v/>
      </c>
      <c r="CE20" s="319" t="str">
        <f ca="true">+IF(OFFSET('Water Data'!$H$27,0,10*ROW('Water Data'!H14))="","",OFFSET('Water Data'!$H$27,0,10*ROW('Water Data'!H14)))</f>
        <v/>
      </c>
      <c r="CF20" s="319" t="str">
        <f ca="true">+IF(OFFSET('Water Data'!$H$28,0,10*ROW('Water Data'!H14))="","",OFFSET('Water Data'!$H$28,0,10*ROW('Water Data'!H14)))</f>
        <v>No</v>
      </c>
      <c r="CG20" s="319" t="str">
        <f ca="true">+IF(OFFSET('Water Data'!$H$29,0,10*ROW('Water Data'!H14))="","",OFFSET('Water Data'!$H$29,0,10*ROW('Water Data'!H14)))</f>
        <v/>
      </c>
      <c r="CH20" s="319" t="str">
        <f ca="true">+IF(OFFSET('Water Data'!$I$27,0,10*ROW('Water Data'!I14))="","",OFFSET('Water Data'!$I$27,0,10*ROW('Water Data'!I14)))</f>
        <v/>
      </c>
      <c r="CI20" s="319" t="str">
        <f ca="true">+IF(OFFSET('Water Data'!$I$28,0,10*ROW('Water Data'!I14))="","",OFFSET('Water Data'!$I$28,0,10*ROW('Water Data'!I14)))</f>
        <v>No</v>
      </c>
      <c r="CJ20" s="319" t="str">
        <f ca="true">+IF(OFFSET('Water Data'!$I$29,0,10*ROW('Water Data'!I14))="","",OFFSET('Water Data'!$I$29,0,10*ROW('Water Data'!I14)))</f>
        <v/>
      </c>
      <c r="CK20" s="319" t="str">
        <f ca="true">+IF(OFFSET('Sanitation Data'!$D$28,0,10*ROW('Sanitation Data'!D14))="","",OFFSET('Sanitation Data'!$D$28,0,10*ROW('Sanitation Data'!D14)))</f>
        <v>No</v>
      </c>
      <c r="CL20" s="319" t="str">
        <f ca="true">+IF(OFFSET('Sanitation Data'!$D$29,0,10*ROW('Sanitation Data'!D14))="","",OFFSET('Sanitation Data'!$D$29,0,10*ROW('Sanitation Data'!D14)))</f>
        <v/>
      </c>
      <c r="CM20" s="319" t="str">
        <f ca="true">+IF(OFFSET('Sanitation Data'!$D$30,0,10*ROW('Sanitation Data'!D14))="","",OFFSET('Sanitation Data'!$D$30,0,10*ROW('Sanitation Data'!D14)))</f>
        <v/>
      </c>
      <c r="CN20" s="319" t="str">
        <f ca="true">+IF(OFFSET('Sanitation Data'!$D$31,0,10*ROW('Sanitation Data'!D14))="","",OFFSET('Sanitation Data'!$D$31,0,10*ROW('Sanitation Data'!D14)))</f>
        <v/>
      </c>
      <c r="CO20" s="319" t="str">
        <f ca="true">+IF(OFFSET('Sanitation Data'!$D$32,0,10*ROW('Sanitation Data'!D14))="","",OFFSET('Sanitation Data'!$D$32,0,10*ROW('Sanitation Data'!D14)))</f>
        <v/>
      </c>
      <c r="CP20" s="319" t="str">
        <f ca="true">+IF(OFFSET('Sanitation Data'!$E$28,0,10*ROW('Sanitation Data'!E14))="","",OFFSET('Sanitation Data'!$E$28,0,10*ROW('Sanitation Data'!E14)))</f>
        <v/>
      </c>
      <c r="CQ20" s="319" t="str">
        <f ca="true">+IF(OFFSET('Sanitation Data'!$E$29,0,10*ROW('Sanitation Data'!E14))="","",OFFSET('Sanitation Data'!$E$29,0,10*ROW('Sanitation Data'!E14)))</f>
        <v/>
      </c>
      <c r="CR20" s="319" t="str">
        <f ca="true">+IF(OFFSET('Sanitation Data'!$E$30,0,10*ROW('Sanitation Data'!E14))="","",OFFSET('Sanitation Data'!$E$30,0,10*ROW('Sanitation Data'!E14)))</f>
        <v/>
      </c>
      <c r="CS20" s="319" t="str">
        <f ca="true">+IF(OFFSET('Sanitation Data'!$E$31,0,10*ROW('Sanitation Data'!E14))="","",OFFSET('Sanitation Data'!$E$31,0,10*ROW('Sanitation Data'!E14)))</f>
        <v/>
      </c>
      <c r="CT20" s="319" t="str">
        <f ca="true">+IF(OFFSET('Sanitation Data'!$E$32,0,10*ROW('Sanitation Data'!E14))="","",OFFSET('Sanitation Data'!$E$32,0,10*ROW('Sanitation Data'!E14)))</f>
        <v/>
      </c>
      <c r="CU20" s="319" t="str">
        <f ca="true">+IF(OFFSET('Sanitation Data'!$F$28,0,10*ROW('Sanitation Data'!F14))="","",OFFSET('Sanitation Data'!$F$28,0,10*ROW('Sanitation Data'!F14)))</f>
        <v/>
      </c>
      <c r="CV20" s="319" t="str">
        <f ca="true">+IF(OFFSET('Sanitation Data'!$F$29,0,10*ROW('Sanitation Data'!F14))="","",OFFSET('Sanitation Data'!$F$29,0,10*ROW('Sanitation Data'!F14)))</f>
        <v/>
      </c>
      <c r="CW20" s="319" t="str">
        <f ca="true">+IF(OFFSET('Sanitation Data'!$F$30,0,10*ROW('Sanitation Data'!F14))="","",OFFSET('Sanitation Data'!$F$30,0,10*ROW('Sanitation Data'!F14)))</f>
        <v/>
      </c>
      <c r="CX20" s="319" t="str">
        <f ca="true">+IF(OFFSET('Sanitation Data'!$F$31,0,10*ROW('Sanitation Data'!F14))="","",OFFSET('Sanitation Data'!$F$31,0,10*ROW('Sanitation Data'!F14)))</f>
        <v/>
      </c>
      <c r="CY20" s="319" t="str">
        <f ca="true">+IF(OFFSET('Sanitation Data'!$F$32,0,10*ROW('Sanitation Data'!F14))="","",OFFSET('Sanitation Data'!$F$32,0,10*ROW('Sanitation Data'!F14)))</f>
        <v/>
      </c>
      <c r="CZ20" s="319" t="str">
        <f ca="true">+IF(OFFSET('Sanitation Data'!$G$28,0,10*ROW('Sanitation Data'!G14))="","",OFFSET('Sanitation Data'!$G$28,0,10*ROW('Sanitation Data'!G14)))</f>
        <v/>
      </c>
      <c r="DA20" s="319" t="str">
        <f ca="true">+IF(OFFSET('Sanitation Data'!$G$29,0,10*ROW('Sanitation Data'!G14))="","",OFFSET('Sanitation Data'!$G$29,0,10*ROW('Sanitation Data'!G14)))</f>
        <v/>
      </c>
      <c r="DB20" s="319" t="str">
        <f ca="true">+IF(OFFSET('Sanitation Data'!$G$30,0,10*ROW('Sanitation Data'!G14))="","",OFFSET('Sanitation Data'!$G$30,0,10*ROW('Sanitation Data'!G14)))</f>
        <v/>
      </c>
      <c r="DC20" s="319" t="str">
        <f ca="true">+IF(OFFSET('Sanitation Data'!$G$31,0,10*ROW('Sanitation Data'!G14))="","",OFFSET('Sanitation Data'!$G$31,0,10*ROW('Sanitation Data'!G14)))</f>
        <v/>
      </c>
      <c r="DD20" s="319" t="str">
        <f ca="true">+IF(OFFSET('Sanitation Data'!$G$32,0,10*ROW('Sanitation Data'!G14))="","",OFFSET('Sanitation Data'!$G$32,0,10*ROW('Sanitation Data'!G14)))</f>
        <v/>
      </c>
      <c r="DE20" s="319" t="str">
        <f ca="true">+IF(OFFSET('Sanitation Data'!$H$28,0,10*ROW('Sanitation Data'!H14))="","",OFFSET('Sanitation Data'!$H$28,0,10*ROW('Sanitation Data'!H14)))</f>
        <v>No</v>
      </c>
      <c r="DF20" s="319" t="str">
        <f ca="true">+IF(OFFSET('Sanitation Data'!$H$29,0,10*ROW('Sanitation Data'!H14))="","",OFFSET('Sanitation Data'!$H$29,0,10*ROW('Sanitation Data'!H14)))</f>
        <v/>
      </c>
      <c r="DG20" s="319" t="str">
        <f ca="true">+IF(OFFSET('Sanitation Data'!$H$30,0,10*ROW('Sanitation Data'!H14))="","",OFFSET('Sanitation Data'!$H$30,0,10*ROW('Sanitation Data'!H14)))</f>
        <v/>
      </c>
      <c r="DH20" s="319" t="str">
        <f ca="true">+IF(OFFSET('Sanitation Data'!$H$31,0,10*ROW('Sanitation Data'!H14))="","",OFFSET('Sanitation Data'!$H$31,0,10*ROW('Sanitation Data'!H14)))</f>
        <v/>
      </c>
      <c r="DI20" s="319" t="str">
        <f ca="true">+IF(OFFSET('Sanitation Data'!$H$32,0,10*ROW('Sanitation Data'!H14))="","",OFFSET('Sanitation Data'!$H$32,0,10*ROW('Sanitation Data'!H14)))</f>
        <v/>
      </c>
      <c r="DJ20" s="319" t="str">
        <f ca="true">+IF(OFFSET('Sanitation Data'!$I$28,0,10*ROW('Sanitation Data'!I14))="","",OFFSET('Sanitation Data'!$I$28,0,10*ROW('Sanitation Data'!I14)))</f>
        <v>No</v>
      </c>
      <c r="DK20" s="319" t="str">
        <f ca="true">+IF(OFFSET('Sanitation Data'!$I$29,0,10*ROW('Sanitation Data'!I14))="","",OFFSET('Sanitation Data'!$I$29,0,10*ROW('Sanitation Data'!I14)))</f>
        <v/>
      </c>
      <c r="DL20" s="319" t="str">
        <f ca="true">+IF(OFFSET('Sanitation Data'!$I$30,0,10*ROW('Sanitation Data'!I14))="","",OFFSET('Sanitation Data'!$I$30,0,10*ROW('Sanitation Data'!I14)))</f>
        <v/>
      </c>
      <c r="DM20" s="319" t="str">
        <f ca="true">+IF(OFFSET('Sanitation Data'!$I$31,0,10*ROW('Sanitation Data'!I14))="","",OFFSET('Sanitation Data'!$I$31,0,10*ROW('Sanitation Data'!I14)))</f>
        <v/>
      </c>
      <c r="DN20" s="319" t="str">
        <f ca="true">+IF(OFFSET('Sanitation Data'!$I$32,0,10*ROW('Sanitation Data'!I14))="","",OFFSET('Sanitation Data'!$I$32,0,10*ROW('Sanitation Data'!I14)))</f>
        <v/>
      </c>
      <c r="DO20" s="319" t="str">
        <f ca="true">+IF(OFFSET('Hygiene Data'!$D$11,0,10*ROW('Hygiene Data'!D14))="","",OFFSET('Hygiene Data'!$D$11,0,10*ROW('Hygiene Data'!D14)))</f>
        <v/>
      </c>
      <c r="DP20" s="319" t="str">
        <f ca="true">+IF(OFFSET('Hygiene Data'!$D$12,0,10*ROW('Hygiene Data'!D14))="","",OFFSET('Hygiene Data'!$D$12,0,10*ROW('Hygiene Data'!D14)))</f>
        <v/>
      </c>
      <c r="DQ20" s="319" t="str">
        <f ca="true">+IF(OFFSET('Hygiene Data'!$D$13,0,10*ROW('Hygiene Data'!D14))="","",OFFSET('Hygiene Data'!$D$13,0,10*ROW('Hygiene Data'!D14)))</f>
        <v/>
      </c>
      <c r="DR20" s="319" t="str">
        <f ca="true">+IF(OFFSET('Hygiene Data'!$E$11,0,10*ROW('Hygiene Data'!E14))="","",OFFSET('Hygiene Data'!$E$11,0,10*ROW('Hygiene Data'!E14)))</f>
        <v/>
      </c>
      <c r="DS20" s="319" t="str">
        <f ca="true">+IF(OFFSET('Hygiene Data'!$E$12,0,10*ROW('Hygiene Data'!E14))="","",OFFSET('Hygiene Data'!$E$12,0,10*ROW('Hygiene Data'!E14)))</f>
        <v/>
      </c>
      <c r="DT20" s="319" t="str">
        <f ca="true">+IF(OFFSET('Hygiene Data'!$E$13,0,10*ROW('Hygiene Data'!E14))="","",OFFSET('Hygiene Data'!$E$13,0,10*ROW('Hygiene Data'!E14)))</f>
        <v/>
      </c>
      <c r="DU20" s="319" t="str">
        <f ca="true">+IF(OFFSET('Hygiene Data'!$F$11,0,10*ROW('Hygiene Data'!F14))="","",OFFSET('Hygiene Data'!$F$11,0,10*ROW('Hygiene Data'!F14)))</f>
        <v/>
      </c>
      <c r="DV20" s="319" t="str">
        <f ca="true">+IF(OFFSET('Hygiene Data'!$F$12,0,10*ROW('Hygiene Data'!F14))="","",OFFSET('Hygiene Data'!$F$12,0,10*ROW('Hygiene Data'!F14)))</f>
        <v/>
      </c>
      <c r="DW20" s="319" t="str">
        <f ca="true">+IF(OFFSET('Hygiene Data'!$F$13,0,10*ROW('Hygiene Data'!F14))="","",OFFSET('Hygiene Data'!$F$13,0,10*ROW('Hygiene Data'!F14)))</f>
        <v/>
      </c>
      <c r="DX20" s="319" t="str">
        <f ca="true">+IF(OFFSET('Hygiene Data'!$G$11,0,10*ROW('Hygiene Data'!G14))="","",OFFSET('Hygiene Data'!$G$11,0,10*ROW('Hygiene Data'!G14)))</f>
        <v/>
      </c>
      <c r="DY20" s="319" t="str">
        <f ca="true">+IF(OFFSET('Hygiene Data'!$G$12,0,10*ROW('Hygiene Data'!G14))="","",OFFSET('Hygiene Data'!$G$12,0,10*ROW('Hygiene Data'!G14)))</f>
        <v/>
      </c>
      <c r="DZ20" s="319" t="str">
        <f ca="true">+IF(OFFSET('Hygiene Data'!$G$13,0,10*ROW('Hygiene Data'!G14))="","",OFFSET('Hygiene Data'!$G$13,0,10*ROW('Hygiene Data'!G14)))</f>
        <v/>
      </c>
      <c r="EA20" s="319" t="str">
        <f ca="true">+IF(OFFSET('Hygiene Data'!$H$11,0,10*ROW('Hygiene Data'!H14))="","",OFFSET('Hygiene Data'!$H$11,0,10*ROW('Hygiene Data'!H14)))</f>
        <v/>
      </c>
      <c r="EB20" s="319" t="str">
        <f ca="true">+IF(OFFSET('Hygiene Data'!$H$12,0,10*ROW('Hygiene Data'!H14))="","",OFFSET('Hygiene Data'!$H$12,0,10*ROW('Hygiene Data'!H14)))</f>
        <v/>
      </c>
      <c r="EC20" s="319" t="str">
        <f ca="true">+IF(OFFSET('Hygiene Data'!$H$13,0,10*ROW('Hygiene Data'!H14))="","",OFFSET('Hygiene Data'!$H$13,0,10*ROW('Hygiene Data'!H14)))</f>
        <v/>
      </c>
      <c r="ED20" s="319" t="str">
        <f ca="true">+IF(OFFSET('Hygiene Data'!$I$11,0,10*ROW('Hygiene Data'!I14))="","",OFFSET('Hygiene Data'!$I$11,0,10*ROW('Hygiene Data'!I14)))</f>
        <v/>
      </c>
      <c r="EE20" s="319" t="str">
        <f ca="true">+IF(OFFSET('Hygiene Data'!$I$12,0,10*ROW('Hygiene Data'!I14))="","",OFFSET('Hygiene Data'!$I$12,0,10*ROW('Hygiene Data'!I14)))</f>
        <v/>
      </c>
      <c r="EF20" s="319"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GHA_2014_EMIS</v>
      </c>
      <c r="B21" s="36" t="str">
        <f ca="true">+IF(OFFSET('Water Data'!$C$2,0,10*ROW('Water Data'!F15))="","",OFFSET('Water Data'!$C$2,0,10*ROW('Water Data'!F15)))</f>
        <v>EMIS</v>
      </c>
      <c r="C21" s="375">
        <f t="shared" ca="true" si="0"/>
        <v>2014</v>
      </c>
      <c r="D21" s="96">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57.316443591314879</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59.540783160501462</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53.237050043898158</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94.982615765372586</v>
      </c>
      <c r="T21" s="96">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91.504813150856904</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69.187500445951571</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70.256152298405823</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66.154521510096572</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94.982615765372586</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19"/>
      <c r="BS21" s="319" t="str">
        <f ca="true">+IF(OFFSET('Water Data'!$D$27,0,10*ROW('Water Data'!D15))="","",OFFSET('Water Data'!$D$27,0,10*ROW('Water Data'!D15)))</f>
        <v>Yes</v>
      </c>
      <c r="BT21" s="319" t="str">
        <f ca="true">+IF(OFFSET('Water Data'!$D$28,0,10*ROW('Water Data'!D15))="","",OFFSET('Water Data'!$D$28,0,10*ROW('Water Data'!D15)))</f>
        <v/>
      </c>
      <c r="BU21" s="319" t="str">
        <f ca="true">+IF(OFFSET('Water Data'!$D$29,0,10*ROW('Water Data'!D15))="","",OFFSET('Water Data'!$D$29,0,10*ROW('Water Data'!D15)))</f>
        <v/>
      </c>
      <c r="BV21" s="319" t="str">
        <f ca="true">+IF(OFFSET('Water Data'!$E$27,0,10*ROW('Water Data'!E15))="","",OFFSET('Water Data'!$E$27,0,10*ROW('Water Data'!E15)))</f>
        <v/>
      </c>
      <c r="BW21" s="319" t="str">
        <f ca="true">+IF(OFFSET('Water Data'!$E$28,0,10*ROW('Water Data'!E15))="","",OFFSET('Water Data'!$E$28,0,10*ROW('Water Data'!E15)))</f>
        <v/>
      </c>
      <c r="BX21" s="319" t="str">
        <f ca="true">+IF(OFFSET('Water Data'!$E$29,0,10*ROW('Water Data'!E15))="","",OFFSET('Water Data'!$E$29,0,10*ROW('Water Data'!E15)))</f>
        <v/>
      </c>
      <c r="BY21" s="319" t="str">
        <f ca="true">+IF(OFFSET('Water Data'!$F$27,0,10*ROW('Water Data'!F15))="","",OFFSET('Water Data'!$F$27,0,10*ROW('Water Data'!F15)))</f>
        <v/>
      </c>
      <c r="BZ21" s="319" t="str">
        <f ca="true">+IF(OFFSET('Water Data'!$F$28,0,10*ROW('Water Data'!F15))="","",OFFSET('Water Data'!$F$28,0,10*ROW('Water Data'!F15)))</f>
        <v/>
      </c>
      <c r="CA21" s="319" t="str">
        <f ca="true">+IF(OFFSET('Water Data'!$F$29,0,10*ROW('Water Data'!F15))="","",OFFSET('Water Data'!$F$29,0,10*ROW('Water Data'!F15)))</f>
        <v/>
      </c>
      <c r="CB21" s="319" t="str">
        <f ca="true">+IF(OFFSET('Water Data'!$G$27,0,10*ROW('Water Data'!G15))="","",OFFSET('Water Data'!$G$27,0,10*ROW('Water Data'!G15)))</f>
        <v>Yes</v>
      </c>
      <c r="CC21" s="319" t="str">
        <f ca="true">+IF(OFFSET('Water Data'!$G$28,0,10*ROW('Water Data'!G15))="","",OFFSET('Water Data'!$G$28,0,10*ROW('Water Data'!G15)))</f>
        <v/>
      </c>
      <c r="CD21" s="319" t="str">
        <f ca="true">+IF(OFFSET('Water Data'!$G$29,0,10*ROW('Water Data'!G15))="","",OFFSET('Water Data'!$G$29,0,10*ROW('Water Data'!G15)))</f>
        <v/>
      </c>
      <c r="CE21" s="319" t="str">
        <f ca="true">+IF(OFFSET('Water Data'!$H$27,0,10*ROW('Water Data'!H15))="","",OFFSET('Water Data'!$H$27,0,10*ROW('Water Data'!H15)))</f>
        <v>Yes</v>
      </c>
      <c r="CF21" s="319" t="str">
        <f ca="true">+IF(OFFSET('Water Data'!$H$28,0,10*ROW('Water Data'!H15))="","",OFFSET('Water Data'!$H$28,0,10*ROW('Water Data'!H15)))</f>
        <v/>
      </c>
      <c r="CG21" s="319" t="str">
        <f ca="true">+IF(OFFSET('Water Data'!$H$29,0,10*ROW('Water Data'!H15))="","",OFFSET('Water Data'!$H$29,0,10*ROW('Water Data'!H15)))</f>
        <v/>
      </c>
      <c r="CH21" s="319" t="str">
        <f ca="true">+IF(OFFSET('Water Data'!$I$27,0,10*ROW('Water Data'!I15))="","",OFFSET('Water Data'!$I$27,0,10*ROW('Water Data'!I15)))</f>
        <v>Yes</v>
      </c>
      <c r="CI21" s="319" t="str">
        <f ca="true">+IF(OFFSET('Water Data'!$I$28,0,10*ROW('Water Data'!I15))="","",OFFSET('Water Data'!$I$28,0,10*ROW('Water Data'!I15)))</f>
        <v>Yes</v>
      </c>
      <c r="CJ21" s="319" t="str">
        <f ca="true">+IF(OFFSET('Water Data'!$I$29,0,10*ROW('Water Data'!I15))="","",OFFSET('Water Data'!$I$29,0,10*ROW('Water Data'!I15)))</f>
        <v/>
      </c>
      <c r="CK21" s="319" t="str">
        <f ca="true">+IF(OFFSET('Sanitation Data'!$D$28,0,10*ROW('Sanitation Data'!D15))="","",OFFSET('Sanitation Data'!$D$28,0,10*ROW('Sanitation Data'!D15)))</f>
        <v>Yes</v>
      </c>
      <c r="CL21" s="319" t="str">
        <f ca="true">+IF(OFFSET('Sanitation Data'!$D$29,0,10*ROW('Sanitation Data'!D15))="","",OFFSET('Sanitation Data'!$D$29,0,10*ROW('Sanitation Data'!D15)))</f>
        <v/>
      </c>
      <c r="CM21" s="319" t="str">
        <f ca="true">+IF(OFFSET('Sanitation Data'!$D$30,0,10*ROW('Sanitation Data'!D15))="","",OFFSET('Sanitation Data'!$D$30,0,10*ROW('Sanitation Data'!D15)))</f>
        <v/>
      </c>
      <c r="CN21" s="319" t="str">
        <f ca="true">+IF(OFFSET('Sanitation Data'!$D$31,0,10*ROW('Sanitation Data'!D15))="","",OFFSET('Sanitation Data'!$D$31,0,10*ROW('Sanitation Data'!D15)))</f>
        <v/>
      </c>
      <c r="CO21" s="319" t="str">
        <f ca="true">+IF(OFFSET('Sanitation Data'!$D$32,0,10*ROW('Sanitation Data'!D15))="","",OFFSET('Sanitation Data'!$D$32,0,10*ROW('Sanitation Data'!D15)))</f>
        <v/>
      </c>
      <c r="CP21" s="319" t="str">
        <f ca="true">+IF(OFFSET('Sanitation Data'!$E$28,0,10*ROW('Sanitation Data'!E15))="","",OFFSET('Sanitation Data'!$E$28,0,10*ROW('Sanitation Data'!E15)))</f>
        <v/>
      </c>
      <c r="CQ21" s="319" t="str">
        <f ca="true">+IF(OFFSET('Sanitation Data'!$E$29,0,10*ROW('Sanitation Data'!E15))="","",OFFSET('Sanitation Data'!$E$29,0,10*ROW('Sanitation Data'!E15)))</f>
        <v/>
      </c>
      <c r="CR21" s="319" t="str">
        <f ca="true">+IF(OFFSET('Sanitation Data'!$E$30,0,10*ROW('Sanitation Data'!E15))="","",OFFSET('Sanitation Data'!$E$30,0,10*ROW('Sanitation Data'!E15)))</f>
        <v/>
      </c>
      <c r="CS21" s="319" t="str">
        <f ca="true">+IF(OFFSET('Sanitation Data'!$E$31,0,10*ROW('Sanitation Data'!E15))="","",OFFSET('Sanitation Data'!$E$31,0,10*ROW('Sanitation Data'!E15)))</f>
        <v/>
      </c>
      <c r="CT21" s="319" t="str">
        <f ca="true">+IF(OFFSET('Sanitation Data'!$E$32,0,10*ROW('Sanitation Data'!E15))="","",OFFSET('Sanitation Data'!$E$32,0,10*ROW('Sanitation Data'!E15)))</f>
        <v/>
      </c>
      <c r="CU21" s="319" t="str">
        <f ca="true">+IF(OFFSET('Sanitation Data'!$F$28,0,10*ROW('Sanitation Data'!F15))="","",OFFSET('Sanitation Data'!$F$28,0,10*ROW('Sanitation Data'!F15)))</f>
        <v/>
      </c>
      <c r="CV21" s="319" t="str">
        <f ca="true">+IF(OFFSET('Sanitation Data'!$F$29,0,10*ROW('Sanitation Data'!F15))="","",OFFSET('Sanitation Data'!$F$29,0,10*ROW('Sanitation Data'!F15)))</f>
        <v/>
      </c>
      <c r="CW21" s="319" t="str">
        <f ca="true">+IF(OFFSET('Sanitation Data'!$F$30,0,10*ROW('Sanitation Data'!F15))="","",OFFSET('Sanitation Data'!$F$30,0,10*ROW('Sanitation Data'!F15)))</f>
        <v/>
      </c>
      <c r="CX21" s="319" t="str">
        <f ca="true">+IF(OFFSET('Sanitation Data'!$F$31,0,10*ROW('Sanitation Data'!F15))="","",OFFSET('Sanitation Data'!$F$31,0,10*ROW('Sanitation Data'!F15)))</f>
        <v/>
      </c>
      <c r="CY21" s="319" t="str">
        <f ca="true">+IF(OFFSET('Sanitation Data'!$F$32,0,10*ROW('Sanitation Data'!F15))="","",OFFSET('Sanitation Data'!$F$32,0,10*ROW('Sanitation Data'!F15)))</f>
        <v/>
      </c>
      <c r="CZ21" s="319" t="str">
        <f ca="true">+IF(OFFSET('Sanitation Data'!$G$28,0,10*ROW('Sanitation Data'!G15))="","",OFFSET('Sanitation Data'!$G$28,0,10*ROW('Sanitation Data'!G15)))</f>
        <v>Yes</v>
      </c>
      <c r="DA21" s="319" t="str">
        <f ca="true">+IF(OFFSET('Sanitation Data'!$G$29,0,10*ROW('Sanitation Data'!G15))="","",OFFSET('Sanitation Data'!$G$29,0,10*ROW('Sanitation Data'!G15)))</f>
        <v/>
      </c>
      <c r="DB21" s="319" t="str">
        <f ca="true">+IF(OFFSET('Sanitation Data'!$G$30,0,10*ROW('Sanitation Data'!G15))="","",OFFSET('Sanitation Data'!$G$30,0,10*ROW('Sanitation Data'!G15)))</f>
        <v/>
      </c>
      <c r="DC21" s="319" t="str">
        <f ca="true">+IF(OFFSET('Sanitation Data'!$G$31,0,10*ROW('Sanitation Data'!G15))="","",OFFSET('Sanitation Data'!$G$31,0,10*ROW('Sanitation Data'!G15)))</f>
        <v/>
      </c>
      <c r="DD21" s="319" t="str">
        <f ca="true">+IF(OFFSET('Sanitation Data'!$G$32,0,10*ROW('Sanitation Data'!G15))="","",OFFSET('Sanitation Data'!$G$32,0,10*ROW('Sanitation Data'!G15)))</f>
        <v/>
      </c>
      <c r="DE21" s="319" t="str">
        <f ca="true">+IF(OFFSET('Sanitation Data'!$H$28,0,10*ROW('Sanitation Data'!H15))="","",OFFSET('Sanitation Data'!$H$28,0,10*ROW('Sanitation Data'!H15)))</f>
        <v>Yes</v>
      </c>
      <c r="DF21" s="319" t="str">
        <f ca="true">+IF(OFFSET('Sanitation Data'!$H$29,0,10*ROW('Sanitation Data'!H15))="","",OFFSET('Sanitation Data'!$H$29,0,10*ROW('Sanitation Data'!H15)))</f>
        <v/>
      </c>
      <c r="DG21" s="319" t="str">
        <f ca="true">+IF(OFFSET('Sanitation Data'!$H$30,0,10*ROW('Sanitation Data'!H15))="","",OFFSET('Sanitation Data'!$H$30,0,10*ROW('Sanitation Data'!H15)))</f>
        <v/>
      </c>
      <c r="DH21" s="319" t="str">
        <f ca="true">+IF(OFFSET('Sanitation Data'!$H$31,0,10*ROW('Sanitation Data'!H15))="","",OFFSET('Sanitation Data'!$H$31,0,10*ROW('Sanitation Data'!H15)))</f>
        <v/>
      </c>
      <c r="DI21" s="319" t="str">
        <f ca="true">+IF(OFFSET('Sanitation Data'!$H$32,0,10*ROW('Sanitation Data'!H15))="","",OFFSET('Sanitation Data'!$H$32,0,10*ROW('Sanitation Data'!H15)))</f>
        <v/>
      </c>
      <c r="DJ21" s="319" t="str">
        <f ca="true">+IF(OFFSET('Sanitation Data'!$I$28,0,10*ROW('Sanitation Data'!I15))="","",OFFSET('Sanitation Data'!$I$28,0,10*ROW('Sanitation Data'!I15)))</f>
        <v>Yes</v>
      </c>
      <c r="DK21" s="319" t="str">
        <f ca="true">+IF(OFFSET('Sanitation Data'!$I$29,0,10*ROW('Sanitation Data'!I15))="","",OFFSET('Sanitation Data'!$I$29,0,10*ROW('Sanitation Data'!I15)))</f>
        <v/>
      </c>
      <c r="DL21" s="319" t="str">
        <f ca="true">+IF(OFFSET('Sanitation Data'!$I$30,0,10*ROW('Sanitation Data'!I15))="","",OFFSET('Sanitation Data'!$I$30,0,10*ROW('Sanitation Data'!I15)))</f>
        <v/>
      </c>
      <c r="DM21" s="319" t="str">
        <f ca="true">+IF(OFFSET('Sanitation Data'!$I$31,0,10*ROW('Sanitation Data'!I15))="","",OFFSET('Sanitation Data'!$I$31,0,10*ROW('Sanitation Data'!I15)))</f>
        <v/>
      </c>
      <c r="DN21" s="319" t="str">
        <f ca="true">+IF(OFFSET('Sanitation Data'!$I$32,0,10*ROW('Sanitation Data'!I15))="","",OFFSET('Sanitation Data'!$I$32,0,10*ROW('Sanitation Data'!I15)))</f>
        <v/>
      </c>
      <c r="DO21" s="319" t="str">
        <f ca="true">+IF(OFFSET('Hygiene Data'!$D$11,0,10*ROW('Hygiene Data'!D15))="","",OFFSET('Hygiene Data'!$D$11,0,10*ROW('Hygiene Data'!D15)))</f>
        <v/>
      </c>
      <c r="DP21" s="319" t="str">
        <f ca="true">+IF(OFFSET('Hygiene Data'!$D$12,0,10*ROW('Hygiene Data'!D15))="","",OFFSET('Hygiene Data'!$D$12,0,10*ROW('Hygiene Data'!D15)))</f>
        <v/>
      </c>
      <c r="DQ21" s="319" t="str">
        <f ca="true">+IF(OFFSET('Hygiene Data'!$D$13,0,10*ROW('Hygiene Data'!D15))="","",OFFSET('Hygiene Data'!$D$13,0,10*ROW('Hygiene Data'!D15)))</f>
        <v/>
      </c>
      <c r="DR21" s="319" t="str">
        <f ca="true">+IF(OFFSET('Hygiene Data'!$E$11,0,10*ROW('Hygiene Data'!E15))="","",OFFSET('Hygiene Data'!$E$11,0,10*ROW('Hygiene Data'!E15)))</f>
        <v/>
      </c>
      <c r="DS21" s="319" t="str">
        <f ca="true">+IF(OFFSET('Hygiene Data'!$E$12,0,10*ROW('Hygiene Data'!E15))="","",OFFSET('Hygiene Data'!$E$12,0,10*ROW('Hygiene Data'!E15)))</f>
        <v/>
      </c>
      <c r="DT21" s="319" t="str">
        <f ca="true">+IF(OFFSET('Hygiene Data'!$E$13,0,10*ROW('Hygiene Data'!E15))="","",OFFSET('Hygiene Data'!$E$13,0,10*ROW('Hygiene Data'!E15)))</f>
        <v/>
      </c>
      <c r="DU21" s="319" t="str">
        <f ca="true">+IF(OFFSET('Hygiene Data'!$F$11,0,10*ROW('Hygiene Data'!F15))="","",OFFSET('Hygiene Data'!$F$11,0,10*ROW('Hygiene Data'!F15)))</f>
        <v/>
      </c>
      <c r="DV21" s="319" t="str">
        <f ca="true">+IF(OFFSET('Hygiene Data'!$F$12,0,10*ROW('Hygiene Data'!F15))="","",OFFSET('Hygiene Data'!$F$12,0,10*ROW('Hygiene Data'!F15)))</f>
        <v/>
      </c>
      <c r="DW21" s="319" t="str">
        <f ca="true">+IF(OFFSET('Hygiene Data'!$F$13,0,10*ROW('Hygiene Data'!F15))="","",OFFSET('Hygiene Data'!$F$13,0,10*ROW('Hygiene Data'!F15)))</f>
        <v/>
      </c>
      <c r="DX21" s="319" t="str">
        <f ca="true">+IF(OFFSET('Hygiene Data'!$G$11,0,10*ROW('Hygiene Data'!G15))="","",OFFSET('Hygiene Data'!$G$11,0,10*ROW('Hygiene Data'!G15)))</f>
        <v/>
      </c>
      <c r="DY21" s="319" t="str">
        <f ca="true">+IF(OFFSET('Hygiene Data'!$G$12,0,10*ROW('Hygiene Data'!G15))="","",OFFSET('Hygiene Data'!$G$12,0,10*ROW('Hygiene Data'!G15)))</f>
        <v/>
      </c>
      <c r="DZ21" s="319" t="str">
        <f ca="true">+IF(OFFSET('Hygiene Data'!$G$13,0,10*ROW('Hygiene Data'!G15))="","",OFFSET('Hygiene Data'!$G$13,0,10*ROW('Hygiene Data'!G15)))</f>
        <v/>
      </c>
      <c r="EA21" s="319" t="str">
        <f ca="true">+IF(OFFSET('Hygiene Data'!$H$11,0,10*ROW('Hygiene Data'!H15))="","",OFFSET('Hygiene Data'!$H$11,0,10*ROW('Hygiene Data'!H15)))</f>
        <v/>
      </c>
      <c r="EB21" s="319" t="str">
        <f ca="true">+IF(OFFSET('Hygiene Data'!$H$12,0,10*ROW('Hygiene Data'!H15))="","",OFFSET('Hygiene Data'!$H$12,0,10*ROW('Hygiene Data'!H15)))</f>
        <v/>
      </c>
      <c r="EC21" s="319" t="str">
        <f ca="true">+IF(OFFSET('Hygiene Data'!$H$13,0,10*ROW('Hygiene Data'!H15))="","",OFFSET('Hygiene Data'!$H$13,0,10*ROW('Hygiene Data'!H15)))</f>
        <v/>
      </c>
      <c r="ED21" s="319" t="str">
        <f ca="true">+IF(OFFSET('Hygiene Data'!$I$11,0,10*ROW('Hygiene Data'!I15))="","",OFFSET('Hygiene Data'!$I$11,0,10*ROW('Hygiene Data'!I15)))</f>
        <v/>
      </c>
      <c r="EE21" s="319" t="str">
        <f ca="true">+IF(OFFSET('Hygiene Data'!$I$12,0,10*ROW('Hygiene Data'!I15))="","",OFFSET('Hygiene Data'!$I$12,0,10*ROW('Hygiene Data'!I15)))</f>
        <v/>
      </c>
      <c r="EF21" s="319"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GHA_2015_EMIS</v>
      </c>
      <c r="B22" s="36" t="str">
        <f ca="true">+IF(OFFSET('Water Data'!$C$2,0,10*ROW('Water Data'!F16))="","",OFFSET('Water Data'!$C$2,0,10*ROW('Water Data'!F16)))</f>
        <v>EMIS</v>
      </c>
      <c r="C22" s="375">
        <f t="shared" ca="true" si="0"/>
        <v>2015</v>
      </c>
      <c r="D22" s="96">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48.222402541348714</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95.18467583497052</v>
      </c>
      <c r="T22" s="96">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91.274507226726428</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85.646018785294459</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94.301794453507341</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19"/>
      <c r="BS22" s="319" t="str">
        <f ca="true">+IF(OFFSET('Water Data'!$D$27,0,10*ROW('Water Data'!D16))="","",OFFSET('Water Data'!$D$27,0,10*ROW('Water Data'!D16)))</f>
        <v>Yes</v>
      </c>
      <c r="BT22" s="319" t="str">
        <f ca="true">+IF(OFFSET('Water Data'!$D$28,0,10*ROW('Water Data'!D16))="","",OFFSET('Water Data'!$D$28,0,10*ROW('Water Data'!D16)))</f>
        <v/>
      </c>
      <c r="BU22" s="319" t="str">
        <f ca="true">+IF(OFFSET('Water Data'!$D$29,0,10*ROW('Water Data'!D16))="","",OFFSET('Water Data'!$D$29,0,10*ROW('Water Data'!D16)))</f>
        <v/>
      </c>
      <c r="BV22" s="319" t="str">
        <f ca="true">+IF(OFFSET('Water Data'!$E$27,0,10*ROW('Water Data'!E16))="","",OFFSET('Water Data'!$E$27,0,10*ROW('Water Data'!E16)))</f>
        <v/>
      </c>
      <c r="BW22" s="319" t="str">
        <f ca="true">+IF(OFFSET('Water Data'!$E$28,0,10*ROW('Water Data'!E16))="","",OFFSET('Water Data'!$E$28,0,10*ROW('Water Data'!E16)))</f>
        <v/>
      </c>
      <c r="BX22" s="319" t="str">
        <f ca="true">+IF(OFFSET('Water Data'!$E$29,0,10*ROW('Water Data'!E16))="","",OFFSET('Water Data'!$E$29,0,10*ROW('Water Data'!E16)))</f>
        <v/>
      </c>
      <c r="BY22" s="319" t="str">
        <f ca="true">+IF(OFFSET('Water Data'!$F$27,0,10*ROW('Water Data'!F16))="","",OFFSET('Water Data'!$F$27,0,10*ROW('Water Data'!F16)))</f>
        <v/>
      </c>
      <c r="BZ22" s="319" t="str">
        <f ca="true">+IF(OFFSET('Water Data'!$F$28,0,10*ROW('Water Data'!F16))="","",OFFSET('Water Data'!$F$28,0,10*ROW('Water Data'!F16)))</f>
        <v/>
      </c>
      <c r="CA22" s="319" t="str">
        <f ca="true">+IF(OFFSET('Water Data'!$F$29,0,10*ROW('Water Data'!F16))="","",OFFSET('Water Data'!$F$29,0,10*ROW('Water Data'!F16)))</f>
        <v/>
      </c>
      <c r="CB22" s="319" t="str">
        <f ca="true">+IF(OFFSET('Water Data'!$G$27,0,10*ROW('Water Data'!G16))="","",OFFSET('Water Data'!$G$27,0,10*ROW('Water Data'!G16)))</f>
        <v/>
      </c>
      <c r="CC22" s="319" t="str">
        <f ca="true">+IF(OFFSET('Water Data'!$G$28,0,10*ROW('Water Data'!G16))="","",OFFSET('Water Data'!$G$28,0,10*ROW('Water Data'!G16)))</f>
        <v/>
      </c>
      <c r="CD22" s="319" t="str">
        <f ca="true">+IF(OFFSET('Water Data'!$G$29,0,10*ROW('Water Data'!G16))="","",OFFSET('Water Data'!$G$29,0,10*ROW('Water Data'!G16)))</f>
        <v/>
      </c>
      <c r="CE22" s="319" t="str">
        <f ca="true">+IF(OFFSET('Water Data'!$H$27,0,10*ROW('Water Data'!H16))="","",OFFSET('Water Data'!$H$27,0,10*ROW('Water Data'!H16)))</f>
        <v/>
      </c>
      <c r="CF22" s="319" t="str">
        <f ca="true">+IF(OFFSET('Water Data'!$H$28,0,10*ROW('Water Data'!H16))="","",OFFSET('Water Data'!$H$28,0,10*ROW('Water Data'!H16)))</f>
        <v/>
      </c>
      <c r="CG22" s="319" t="str">
        <f ca="true">+IF(OFFSET('Water Data'!$H$29,0,10*ROW('Water Data'!H16))="","",OFFSET('Water Data'!$H$29,0,10*ROW('Water Data'!H16)))</f>
        <v/>
      </c>
      <c r="CH22" s="319" t="str">
        <f ca="true">+IF(OFFSET('Water Data'!$I$27,0,10*ROW('Water Data'!I16))="","",OFFSET('Water Data'!$I$27,0,10*ROW('Water Data'!I16)))</f>
        <v>Yes</v>
      </c>
      <c r="CI22" s="319" t="str">
        <f ca="true">+IF(OFFSET('Water Data'!$I$28,0,10*ROW('Water Data'!I16))="","",OFFSET('Water Data'!$I$28,0,10*ROW('Water Data'!I16)))</f>
        <v>Yes</v>
      </c>
      <c r="CJ22" s="319" t="str">
        <f ca="true">+IF(OFFSET('Water Data'!$I$29,0,10*ROW('Water Data'!I16))="","",OFFSET('Water Data'!$I$29,0,10*ROW('Water Data'!I16)))</f>
        <v/>
      </c>
      <c r="CK22" s="319" t="str">
        <f ca="true">+IF(OFFSET('Sanitation Data'!$D$28,0,10*ROW('Sanitation Data'!D16))="","",OFFSET('Sanitation Data'!$D$28,0,10*ROW('Sanitation Data'!D16)))</f>
        <v>Yes</v>
      </c>
      <c r="CL22" s="319" t="str">
        <f ca="true">+IF(OFFSET('Sanitation Data'!$D$29,0,10*ROW('Sanitation Data'!D16))="","",OFFSET('Sanitation Data'!$D$29,0,10*ROW('Sanitation Data'!D16)))</f>
        <v/>
      </c>
      <c r="CM22" s="319" t="str">
        <f ca="true">+IF(OFFSET('Sanitation Data'!$D$30,0,10*ROW('Sanitation Data'!D16))="","",OFFSET('Sanitation Data'!$D$30,0,10*ROW('Sanitation Data'!D16)))</f>
        <v/>
      </c>
      <c r="CN22" s="319" t="str">
        <f ca="true">+IF(OFFSET('Sanitation Data'!$D$31,0,10*ROW('Sanitation Data'!D16))="","",OFFSET('Sanitation Data'!$D$31,0,10*ROW('Sanitation Data'!D16)))</f>
        <v/>
      </c>
      <c r="CO22" s="319" t="str">
        <f ca="true">+IF(OFFSET('Sanitation Data'!$D$32,0,10*ROW('Sanitation Data'!D16))="","",OFFSET('Sanitation Data'!$D$32,0,10*ROW('Sanitation Data'!D16)))</f>
        <v/>
      </c>
      <c r="CP22" s="319" t="str">
        <f ca="true">+IF(OFFSET('Sanitation Data'!$E$28,0,10*ROW('Sanitation Data'!E16))="","",OFFSET('Sanitation Data'!$E$28,0,10*ROW('Sanitation Data'!E16)))</f>
        <v/>
      </c>
      <c r="CQ22" s="319" t="str">
        <f ca="true">+IF(OFFSET('Sanitation Data'!$E$29,0,10*ROW('Sanitation Data'!E16))="","",OFFSET('Sanitation Data'!$E$29,0,10*ROW('Sanitation Data'!E16)))</f>
        <v/>
      </c>
      <c r="CR22" s="319" t="str">
        <f ca="true">+IF(OFFSET('Sanitation Data'!$E$30,0,10*ROW('Sanitation Data'!E16))="","",OFFSET('Sanitation Data'!$E$30,0,10*ROW('Sanitation Data'!E16)))</f>
        <v/>
      </c>
      <c r="CS22" s="319" t="str">
        <f ca="true">+IF(OFFSET('Sanitation Data'!$E$31,0,10*ROW('Sanitation Data'!E16))="","",OFFSET('Sanitation Data'!$E$31,0,10*ROW('Sanitation Data'!E16)))</f>
        <v/>
      </c>
      <c r="CT22" s="319" t="str">
        <f ca="true">+IF(OFFSET('Sanitation Data'!$E$32,0,10*ROW('Sanitation Data'!E16))="","",OFFSET('Sanitation Data'!$E$32,0,10*ROW('Sanitation Data'!E16)))</f>
        <v/>
      </c>
      <c r="CU22" s="319" t="str">
        <f ca="true">+IF(OFFSET('Sanitation Data'!$F$28,0,10*ROW('Sanitation Data'!F16))="","",OFFSET('Sanitation Data'!$F$28,0,10*ROW('Sanitation Data'!F16)))</f>
        <v/>
      </c>
      <c r="CV22" s="319" t="str">
        <f ca="true">+IF(OFFSET('Sanitation Data'!$F$29,0,10*ROW('Sanitation Data'!F16))="","",OFFSET('Sanitation Data'!$F$29,0,10*ROW('Sanitation Data'!F16)))</f>
        <v/>
      </c>
      <c r="CW22" s="319" t="str">
        <f ca="true">+IF(OFFSET('Sanitation Data'!$F$30,0,10*ROW('Sanitation Data'!F16))="","",OFFSET('Sanitation Data'!$F$30,0,10*ROW('Sanitation Data'!F16)))</f>
        <v/>
      </c>
      <c r="CX22" s="319" t="str">
        <f ca="true">+IF(OFFSET('Sanitation Data'!$F$31,0,10*ROW('Sanitation Data'!F16))="","",OFFSET('Sanitation Data'!$F$31,0,10*ROW('Sanitation Data'!F16)))</f>
        <v/>
      </c>
      <c r="CY22" s="319" t="str">
        <f ca="true">+IF(OFFSET('Sanitation Data'!$F$32,0,10*ROW('Sanitation Data'!F16))="","",OFFSET('Sanitation Data'!$F$32,0,10*ROW('Sanitation Data'!F16)))</f>
        <v/>
      </c>
      <c r="CZ22" s="319" t="str">
        <f ca="true">+IF(OFFSET('Sanitation Data'!$G$28,0,10*ROW('Sanitation Data'!G16))="","",OFFSET('Sanitation Data'!$G$28,0,10*ROW('Sanitation Data'!G16)))</f>
        <v/>
      </c>
      <c r="DA22" s="319" t="str">
        <f ca="true">+IF(OFFSET('Sanitation Data'!$G$29,0,10*ROW('Sanitation Data'!G16))="","",OFFSET('Sanitation Data'!$G$29,0,10*ROW('Sanitation Data'!G16)))</f>
        <v/>
      </c>
      <c r="DB22" s="319" t="str">
        <f ca="true">+IF(OFFSET('Sanitation Data'!$G$30,0,10*ROW('Sanitation Data'!G16))="","",OFFSET('Sanitation Data'!$G$30,0,10*ROW('Sanitation Data'!G16)))</f>
        <v/>
      </c>
      <c r="DC22" s="319" t="str">
        <f ca="true">+IF(OFFSET('Sanitation Data'!$G$31,0,10*ROW('Sanitation Data'!G16))="","",OFFSET('Sanitation Data'!$G$31,0,10*ROW('Sanitation Data'!G16)))</f>
        <v/>
      </c>
      <c r="DD22" s="319" t="str">
        <f ca="true">+IF(OFFSET('Sanitation Data'!$G$32,0,10*ROW('Sanitation Data'!G16))="","",OFFSET('Sanitation Data'!$G$32,0,10*ROW('Sanitation Data'!G16)))</f>
        <v/>
      </c>
      <c r="DE22" s="319" t="str">
        <f ca="true">+IF(OFFSET('Sanitation Data'!$H$28,0,10*ROW('Sanitation Data'!H16))="","",OFFSET('Sanitation Data'!$H$28,0,10*ROW('Sanitation Data'!H16)))</f>
        <v/>
      </c>
      <c r="DF22" s="319" t="str">
        <f ca="true">+IF(OFFSET('Sanitation Data'!$H$29,0,10*ROW('Sanitation Data'!H16))="","",OFFSET('Sanitation Data'!$H$29,0,10*ROW('Sanitation Data'!H16)))</f>
        <v/>
      </c>
      <c r="DG22" s="319" t="str">
        <f ca="true">+IF(OFFSET('Sanitation Data'!$H$30,0,10*ROW('Sanitation Data'!H16))="","",OFFSET('Sanitation Data'!$H$30,0,10*ROW('Sanitation Data'!H16)))</f>
        <v/>
      </c>
      <c r="DH22" s="319" t="str">
        <f ca="true">+IF(OFFSET('Sanitation Data'!$H$31,0,10*ROW('Sanitation Data'!H16))="","",OFFSET('Sanitation Data'!$H$31,0,10*ROW('Sanitation Data'!H16)))</f>
        <v/>
      </c>
      <c r="DI22" s="319" t="str">
        <f ca="true">+IF(OFFSET('Sanitation Data'!$H$32,0,10*ROW('Sanitation Data'!H16))="","",OFFSET('Sanitation Data'!$H$32,0,10*ROW('Sanitation Data'!H16)))</f>
        <v/>
      </c>
      <c r="DJ22" s="319" t="str">
        <f ca="true">+IF(OFFSET('Sanitation Data'!$I$28,0,10*ROW('Sanitation Data'!I16))="","",OFFSET('Sanitation Data'!$I$28,0,10*ROW('Sanitation Data'!I16)))</f>
        <v>Yes</v>
      </c>
      <c r="DK22" s="319" t="str">
        <f ca="true">+IF(OFFSET('Sanitation Data'!$I$29,0,10*ROW('Sanitation Data'!I16))="","",OFFSET('Sanitation Data'!$I$29,0,10*ROW('Sanitation Data'!I16)))</f>
        <v/>
      </c>
      <c r="DL22" s="319" t="str">
        <f ca="true">+IF(OFFSET('Sanitation Data'!$I$30,0,10*ROW('Sanitation Data'!I16))="","",OFFSET('Sanitation Data'!$I$30,0,10*ROW('Sanitation Data'!I16)))</f>
        <v/>
      </c>
      <c r="DM22" s="319" t="str">
        <f ca="true">+IF(OFFSET('Sanitation Data'!$I$31,0,10*ROW('Sanitation Data'!I16))="","",OFFSET('Sanitation Data'!$I$31,0,10*ROW('Sanitation Data'!I16)))</f>
        <v/>
      </c>
      <c r="DN22" s="319" t="str">
        <f ca="true">+IF(OFFSET('Sanitation Data'!$I$32,0,10*ROW('Sanitation Data'!I16))="","",OFFSET('Sanitation Data'!$I$32,0,10*ROW('Sanitation Data'!I16)))</f>
        <v/>
      </c>
      <c r="DO22" s="319" t="str">
        <f ca="true">+IF(OFFSET('Hygiene Data'!$D$11,0,10*ROW('Hygiene Data'!D16))="","",OFFSET('Hygiene Data'!$D$11,0,10*ROW('Hygiene Data'!D16)))</f>
        <v/>
      </c>
      <c r="DP22" s="319" t="str">
        <f ca="true">+IF(OFFSET('Hygiene Data'!$D$12,0,10*ROW('Hygiene Data'!D16))="","",OFFSET('Hygiene Data'!$D$12,0,10*ROW('Hygiene Data'!D16)))</f>
        <v/>
      </c>
      <c r="DQ22" s="319" t="str">
        <f ca="true">+IF(OFFSET('Hygiene Data'!$D$13,0,10*ROW('Hygiene Data'!D16))="","",OFFSET('Hygiene Data'!$D$13,0,10*ROW('Hygiene Data'!D16)))</f>
        <v/>
      </c>
      <c r="DR22" s="319" t="str">
        <f ca="true">+IF(OFFSET('Hygiene Data'!$E$11,0,10*ROW('Hygiene Data'!E16))="","",OFFSET('Hygiene Data'!$E$11,0,10*ROW('Hygiene Data'!E16)))</f>
        <v/>
      </c>
      <c r="DS22" s="319" t="str">
        <f ca="true">+IF(OFFSET('Hygiene Data'!$E$12,0,10*ROW('Hygiene Data'!E16))="","",OFFSET('Hygiene Data'!$E$12,0,10*ROW('Hygiene Data'!E16)))</f>
        <v/>
      </c>
      <c r="DT22" s="319" t="str">
        <f ca="true">+IF(OFFSET('Hygiene Data'!$E$13,0,10*ROW('Hygiene Data'!E16))="","",OFFSET('Hygiene Data'!$E$13,0,10*ROW('Hygiene Data'!E16)))</f>
        <v/>
      </c>
      <c r="DU22" s="319" t="str">
        <f ca="true">+IF(OFFSET('Hygiene Data'!$F$11,0,10*ROW('Hygiene Data'!F16))="","",OFFSET('Hygiene Data'!$F$11,0,10*ROW('Hygiene Data'!F16)))</f>
        <v/>
      </c>
      <c r="DV22" s="319" t="str">
        <f ca="true">+IF(OFFSET('Hygiene Data'!$F$12,0,10*ROW('Hygiene Data'!F16))="","",OFFSET('Hygiene Data'!$F$12,0,10*ROW('Hygiene Data'!F16)))</f>
        <v/>
      </c>
      <c r="DW22" s="319" t="str">
        <f ca="true">+IF(OFFSET('Hygiene Data'!$F$13,0,10*ROW('Hygiene Data'!F16))="","",OFFSET('Hygiene Data'!$F$13,0,10*ROW('Hygiene Data'!F16)))</f>
        <v/>
      </c>
      <c r="DX22" s="319" t="str">
        <f ca="true">+IF(OFFSET('Hygiene Data'!$G$11,0,10*ROW('Hygiene Data'!G16))="","",OFFSET('Hygiene Data'!$G$11,0,10*ROW('Hygiene Data'!G16)))</f>
        <v/>
      </c>
      <c r="DY22" s="319" t="str">
        <f ca="true">+IF(OFFSET('Hygiene Data'!$G$12,0,10*ROW('Hygiene Data'!G16))="","",OFFSET('Hygiene Data'!$G$12,0,10*ROW('Hygiene Data'!G16)))</f>
        <v/>
      </c>
      <c r="DZ22" s="319" t="str">
        <f ca="true">+IF(OFFSET('Hygiene Data'!$G$13,0,10*ROW('Hygiene Data'!G16))="","",OFFSET('Hygiene Data'!$G$13,0,10*ROW('Hygiene Data'!G16)))</f>
        <v/>
      </c>
      <c r="EA22" s="319" t="str">
        <f ca="true">+IF(OFFSET('Hygiene Data'!$H$11,0,10*ROW('Hygiene Data'!H16))="","",OFFSET('Hygiene Data'!$H$11,0,10*ROW('Hygiene Data'!H16)))</f>
        <v/>
      </c>
      <c r="EB22" s="319" t="str">
        <f ca="true">+IF(OFFSET('Hygiene Data'!$H$12,0,10*ROW('Hygiene Data'!H16))="","",OFFSET('Hygiene Data'!$H$12,0,10*ROW('Hygiene Data'!H16)))</f>
        <v/>
      </c>
      <c r="EC22" s="319" t="str">
        <f ca="true">+IF(OFFSET('Hygiene Data'!$H$13,0,10*ROW('Hygiene Data'!H16))="","",OFFSET('Hygiene Data'!$H$13,0,10*ROW('Hygiene Data'!H16)))</f>
        <v/>
      </c>
      <c r="ED22" s="319" t="str">
        <f ca="true">+IF(OFFSET('Hygiene Data'!$I$11,0,10*ROW('Hygiene Data'!I16))="","",OFFSET('Hygiene Data'!$I$11,0,10*ROW('Hygiene Data'!I16)))</f>
        <v/>
      </c>
      <c r="EE22" s="319" t="str">
        <f ca="true">+IF(OFFSET('Hygiene Data'!$I$12,0,10*ROW('Hygiene Data'!I16))="","",OFFSET('Hygiene Data'!$I$12,0,10*ROW('Hygiene Data'!I16)))</f>
        <v/>
      </c>
      <c r="EF22" s="319"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GHA_2016_EMIS</v>
      </c>
      <c r="B23" s="36" t="str">
        <f ca="true">+IF(OFFSET('Water Data'!$C$2,0,10*ROW('Water Data'!F17))="","",OFFSET('Water Data'!$C$2,0,10*ROW('Water Data'!F17)))</f>
        <v>EMIS</v>
      </c>
      <c r="C23" s="375">
        <f t="shared" ca="true" si="0"/>
        <v>2016</v>
      </c>
      <c r="D23" s="96">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48.568104834570775</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67.215246176480647</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19"/>
      <c r="BS23" s="319" t="str">
        <f ca="true">+IF(OFFSET('Water Data'!$D$27,0,10*ROW('Water Data'!D17))="","",OFFSET('Water Data'!$D$27,0,10*ROW('Water Data'!D17)))</f>
        <v>Yes</v>
      </c>
      <c r="BT23" s="319" t="str">
        <f ca="true">+IF(OFFSET('Water Data'!$D$28,0,10*ROW('Water Data'!D17))="","",OFFSET('Water Data'!$D$28,0,10*ROW('Water Data'!D17)))</f>
        <v/>
      </c>
      <c r="BU23" s="319" t="str">
        <f ca="true">+IF(OFFSET('Water Data'!$D$29,0,10*ROW('Water Data'!D17))="","",OFFSET('Water Data'!$D$29,0,10*ROW('Water Data'!D17)))</f>
        <v/>
      </c>
      <c r="BV23" s="319" t="str">
        <f ca="true">+IF(OFFSET('Water Data'!$E$27,0,10*ROW('Water Data'!E17))="","",OFFSET('Water Data'!$E$27,0,10*ROW('Water Data'!E17)))</f>
        <v/>
      </c>
      <c r="BW23" s="319" t="str">
        <f ca="true">+IF(OFFSET('Water Data'!$E$28,0,10*ROW('Water Data'!E17))="","",OFFSET('Water Data'!$E$28,0,10*ROW('Water Data'!E17)))</f>
        <v/>
      </c>
      <c r="BX23" s="319" t="str">
        <f ca="true">+IF(OFFSET('Water Data'!$E$29,0,10*ROW('Water Data'!E17))="","",OFFSET('Water Data'!$E$29,0,10*ROW('Water Data'!E17)))</f>
        <v/>
      </c>
      <c r="BY23" s="319" t="str">
        <f ca="true">+IF(OFFSET('Water Data'!$F$27,0,10*ROW('Water Data'!F17))="","",OFFSET('Water Data'!$F$27,0,10*ROW('Water Data'!F17)))</f>
        <v/>
      </c>
      <c r="BZ23" s="319" t="str">
        <f ca="true">+IF(OFFSET('Water Data'!$F$28,0,10*ROW('Water Data'!F17))="","",OFFSET('Water Data'!$F$28,0,10*ROW('Water Data'!F17)))</f>
        <v/>
      </c>
      <c r="CA23" s="319" t="str">
        <f ca="true">+IF(OFFSET('Water Data'!$F$29,0,10*ROW('Water Data'!F17))="","",OFFSET('Water Data'!$F$29,0,10*ROW('Water Data'!F17)))</f>
        <v/>
      </c>
      <c r="CB23" s="319" t="str">
        <f ca="true">+IF(OFFSET('Water Data'!$G$27,0,10*ROW('Water Data'!G17))="","",OFFSET('Water Data'!$G$27,0,10*ROW('Water Data'!G17)))</f>
        <v/>
      </c>
      <c r="CC23" s="319" t="str">
        <f ca="true">+IF(OFFSET('Water Data'!$G$28,0,10*ROW('Water Data'!G17))="","",OFFSET('Water Data'!$G$28,0,10*ROW('Water Data'!G17)))</f>
        <v/>
      </c>
      <c r="CD23" s="319" t="str">
        <f ca="true">+IF(OFFSET('Water Data'!$G$29,0,10*ROW('Water Data'!G17))="","",OFFSET('Water Data'!$G$29,0,10*ROW('Water Data'!G17)))</f>
        <v/>
      </c>
      <c r="CE23" s="319" t="str">
        <f ca="true">+IF(OFFSET('Water Data'!$H$27,0,10*ROW('Water Data'!H17))="","",OFFSET('Water Data'!$H$27,0,10*ROW('Water Data'!H17)))</f>
        <v/>
      </c>
      <c r="CF23" s="319" t="str">
        <f ca="true">+IF(OFFSET('Water Data'!$H$28,0,10*ROW('Water Data'!H17))="","",OFFSET('Water Data'!$H$28,0,10*ROW('Water Data'!H17)))</f>
        <v/>
      </c>
      <c r="CG23" s="319" t="str">
        <f ca="true">+IF(OFFSET('Water Data'!$H$29,0,10*ROW('Water Data'!H17))="","",OFFSET('Water Data'!$H$29,0,10*ROW('Water Data'!H17)))</f>
        <v/>
      </c>
      <c r="CH23" s="319" t="str">
        <f ca="true">+IF(OFFSET('Water Data'!$I$27,0,10*ROW('Water Data'!I17))="","",OFFSET('Water Data'!$I$27,0,10*ROW('Water Data'!I17)))</f>
        <v/>
      </c>
      <c r="CI23" s="319" t="str">
        <f ca="true">+IF(OFFSET('Water Data'!$I$28,0,10*ROW('Water Data'!I17))="","",OFFSET('Water Data'!$I$28,0,10*ROW('Water Data'!I17)))</f>
        <v/>
      </c>
      <c r="CJ23" s="319" t="str">
        <f ca="true">+IF(OFFSET('Water Data'!$I$29,0,10*ROW('Water Data'!I17))="","",OFFSET('Water Data'!$I$29,0,10*ROW('Water Data'!I17)))</f>
        <v/>
      </c>
      <c r="CK23" s="319" t="str">
        <f ca="true">+IF(OFFSET('Sanitation Data'!$D$28,0,10*ROW('Sanitation Data'!D17))="","",OFFSET('Sanitation Data'!$D$28,0,10*ROW('Sanitation Data'!D17)))</f>
        <v>Yes</v>
      </c>
      <c r="CL23" s="319" t="str">
        <f ca="true">+IF(OFFSET('Sanitation Data'!$D$29,0,10*ROW('Sanitation Data'!D17))="","",OFFSET('Sanitation Data'!$D$29,0,10*ROW('Sanitation Data'!D17)))</f>
        <v/>
      </c>
      <c r="CM23" s="319" t="str">
        <f ca="true">+IF(OFFSET('Sanitation Data'!$D$30,0,10*ROW('Sanitation Data'!D17))="","",OFFSET('Sanitation Data'!$D$30,0,10*ROW('Sanitation Data'!D17)))</f>
        <v/>
      </c>
      <c r="CN23" s="319" t="str">
        <f ca="true">+IF(OFFSET('Sanitation Data'!$D$31,0,10*ROW('Sanitation Data'!D17))="","",OFFSET('Sanitation Data'!$D$31,0,10*ROW('Sanitation Data'!D17)))</f>
        <v/>
      </c>
      <c r="CO23" s="319" t="str">
        <f ca="true">+IF(OFFSET('Sanitation Data'!$D$32,0,10*ROW('Sanitation Data'!D17))="","",OFFSET('Sanitation Data'!$D$32,0,10*ROW('Sanitation Data'!D17)))</f>
        <v/>
      </c>
      <c r="CP23" s="319" t="str">
        <f ca="true">+IF(OFFSET('Sanitation Data'!$E$28,0,10*ROW('Sanitation Data'!E17))="","",OFFSET('Sanitation Data'!$E$28,0,10*ROW('Sanitation Data'!E17)))</f>
        <v/>
      </c>
      <c r="CQ23" s="319" t="str">
        <f ca="true">+IF(OFFSET('Sanitation Data'!$E$29,0,10*ROW('Sanitation Data'!E17))="","",OFFSET('Sanitation Data'!$E$29,0,10*ROW('Sanitation Data'!E17)))</f>
        <v/>
      </c>
      <c r="CR23" s="319" t="str">
        <f ca="true">+IF(OFFSET('Sanitation Data'!$E$30,0,10*ROW('Sanitation Data'!E17))="","",OFFSET('Sanitation Data'!$E$30,0,10*ROW('Sanitation Data'!E17)))</f>
        <v/>
      </c>
      <c r="CS23" s="319" t="str">
        <f ca="true">+IF(OFFSET('Sanitation Data'!$E$31,0,10*ROW('Sanitation Data'!E17))="","",OFFSET('Sanitation Data'!$E$31,0,10*ROW('Sanitation Data'!E17)))</f>
        <v/>
      </c>
      <c r="CT23" s="319" t="str">
        <f ca="true">+IF(OFFSET('Sanitation Data'!$E$32,0,10*ROW('Sanitation Data'!E17))="","",OFFSET('Sanitation Data'!$E$32,0,10*ROW('Sanitation Data'!E17)))</f>
        <v/>
      </c>
      <c r="CU23" s="319" t="str">
        <f ca="true">+IF(OFFSET('Sanitation Data'!$F$28,0,10*ROW('Sanitation Data'!F17))="","",OFFSET('Sanitation Data'!$F$28,0,10*ROW('Sanitation Data'!F17)))</f>
        <v/>
      </c>
      <c r="CV23" s="319" t="str">
        <f ca="true">+IF(OFFSET('Sanitation Data'!$F$29,0,10*ROW('Sanitation Data'!F17))="","",OFFSET('Sanitation Data'!$F$29,0,10*ROW('Sanitation Data'!F17)))</f>
        <v/>
      </c>
      <c r="CW23" s="319" t="str">
        <f ca="true">+IF(OFFSET('Sanitation Data'!$F$30,0,10*ROW('Sanitation Data'!F17))="","",OFFSET('Sanitation Data'!$F$30,0,10*ROW('Sanitation Data'!F17)))</f>
        <v/>
      </c>
      <c r="CX23" s="319" t="str">
        <f ca="true">+IF(OFFSET('Sanitation Data'!$F$31,0,10*ROW('Sanitation Data'!F17))="","",OFFSET('Sanitation Data'!$F$31,0,10*ROW('Sanitation Data'!F17)))</f>
        <v/>
      </c>
      <c r="CY23" s="319" t="str">
        <f ca="true">+IF(OFFSET('Sanitation Data'!$F$32,0,10*ROW('Sanitation Data'!F17))="","",OFFSET('Sanitation Data'!$F$32,0,10*ROW('Sanitation Data'!F17)))</f>
        <v/>
      </c>
      <c r="CZ23" s="319" t="str">
        <f ca="true">+IF(OFFSET('Sanitation Data'!$G$28,0,10*ROW('Sanitation Data'!G17))="","",OFFSET('Sanitation Data'!$G$28,0,10*ROW('Sanitation Data'!G17)))</f>
        <v/>
      </c>
      <c r="DA23" s="319" t="str">
        <f ca="true">+IF(OFFSET('Sanitation Data'!$G$29,0,10*ROW('Sanitation Data'!G17))="","",OFFSET('Sanitation Data'!$G$29,0,10*ROW('Sanitation Data'!G17)))</f>
        <v/>
      </c>
      <c r="DB23" s="319" t="str">
        <f ca="true">+IF(OFFSET('Sanitation Data'!$G$30,0,10*ROW('Sanitation Data'!G17))="","",OFFSET('Sanitation Data'!$G$30,0,10*ROW('Sanitation Data'!G17)))</f>
        <v/>
      </c>
      <c r="DC23" s="319" t="str">
        <f ca="true">+IF(OFFSET('Sanitation Data'!$G$31,0,10*ROW('Sanitation Data'!G17))="","",OFFSET('Sanitation Data'!$G$31,0,10*ROW('Sanitation Data'!G17)))</f>
        <v/>
      </c>
      <c r="DD23" s="319" t="str">
        <f ca="true">+IF(OFFSET('Sanitation Data'!$G$32,0,10*ROW('Sanitation Data'!G17))="","",OFFSET('Sanitation Data'!$G$32,0,10*ROW('Sanitation Data'!G17)))</f>
        <v/>
      </c>
      <c r="DE23" s="319" t="str">
        <f ca="true">+IF(OFFSET('Sanitation Data'!$H$28,0,10*ROW('Sanitation Data'!H17))="","",OFFSET('Sanitation Data'!$H$28,0,10*ROW('Sanitation Data'!H17)))</f>
        <v/>
      </c>
      <c r="DF23" s="319" t="str">
        <f ca="true">+IF(OFFSET('Sanitation Data'!$H$29,0,10*ROW('Sanitation Data'!H17))="","",OFFSET('Sanitation Data'!$H$29,0,10*ROW('Sanitation Data'!H17)))</f>
        <v/>
      </c>
      <c r="DG23" s="319" t="str">
        <f ca="true">+IF(OFFSET('Sanitation Data'!$H$30,0,10*ROW('Sanitation Data'!H17))="","",OFFSET('Sanitation Data'!$H$30,0,10*ROW('Sanitation Data'!H17)))</f>
        <v/>
      </c>
      <c r="DH23" s="319" t="str">
        <f ca="true">+IF(OFFSET('Sanitation Data'!$H$31,0,10*ROW('Sanitation Data'!H17))="","",OFFSET('Sanitation Data'!$H$31,0,10*ROW('Sanitation Data'!H17)))</f>
        <v/>
      </c>
      <c r="DI23" s="319" t="str">
        <f ca="true">+IF(OFFSET('Sanitation Data'!$H$32,0,10*ROW('Sanitation Data'!H17))="","",OFFSET('Sanitation Data'!$H$32,0,10*ROW('Sanitation Data'!H17)))</f>
        <v/>
      </c>
      <c r="DJ23" s="319" t="str">
        <f ca="true">+IF(OFFSET('Sanitation Data'!$I$28,0,10*ROW('Sanitation Data'!I17))="","",OFFSET('Sanitation Data'!$I$28,0,10*ROW('Sanitation Data'!I17)))</f>
        <v/>
      </c>
      <c r="DK23" s="319" t="str">
        <f ca="true">+IF(OFFSET('Sanitation Data'!$I$29,0,10*ROW('Sanitation Data'!I17))="","",OFFSET('Sanitation Data'!$I$29,0,10*ROW('Sanitation Data'!I17)))</f>
        <v/>
      </c>
      <c r="DL23" s="319" t="str">
        <f ca="true">+IF(OFFSET('Sanitation Data'!$I$30,0,10*ROW('Sanitation Data'!I17))="","",OFFSET('Sanitation Data'!$I$30,0,10*ROW('Sanitation Data'!I17)))</f>
        <v/>
      </c>
      <c r="DM23" s="319" t="str">
        <f ca="true">+IF(OFFSET('Sanitation Data'!$I$31,0,10*ROW('Sanitation Data'!I17))="","",OFFSET('Sanitation Data'!$I$31,0,10*ROW('Sanitation Data'!I17)))</f>
        <v/>
      </c>
      <c r="DN23" s="319" t="str">
        <f ca="true">+IF(OFFSET('Sanitation Data'!$I$32,0,10*ROW('Sanitation Data'!I17))="","",OFFSET('Sanitation Data'!$I$32,0,10*ROW('Sanitation Data'!I17)))</f>
        <v/>
      </c>
      <c r="DO23" s="319" t="str">
        <f ca="true">+IF(OFFSET('Hygiene Data'!$D$11,0,10*ROW('Hygiene Data'!D17))="","",OFFSET('Hygiene Data'!$D$11,0,10*ROW('Hygiene Data'!D17)))</f>
        <v/>
      </c>
      <c r="DP23" s="319" t="str">
        <f ca="true">+IF(OFFSET('Hygiene Data'!$D$12,0,10*ROW('Hygiene Data'!D17))="","",OFFSET('Hygiene Data'!$D$12,0,10*ROW('Hygiene Data'!D17)))</f>
        <v/>
      </c>
      <c r="DQ23" s="319" t="str">
        <f ca="true">+IF(OFFSET('Hygiene Data'!$D$13,0,10*ROW('Hygiene Data'!D17))="","",OFFSET('Hygiene Data'!$D$13,0,10*ROW('Hygiene Data'!D17)))</f>
        <v/>
      </c>
      <c r="DR23" s="319" t="str">
        <f ca="true">+IF(OFFSET('Hygiene Data'!$E$11,0,10*ROW('Hygiene Data'!E17))="","",OFFSET('Hygiene Data'!$E$11,0,10*ROW('Hygiene Data'!E17)))</f>
        <v/>
      </c>
      <c r="DS23" s="319" t="str">
        <f ca="true">+IF(OFFSET('Hygiene Data'!$E$12,0,10*ROW('Hygiene Data'!E17))="","",OFFSET('Hygiene Data'!$E$12,0,10*ROW('Hygiene Data'!E17)))</f>
        <v/>
      </c>
      <c r="DT23" s="319" t="str">
        <f ca="true">+IF(OFFSET('Hygiene Data'!$E$13,0,10*ROW('Hygiene Data'!E17))="","",OFFSET('Hygiene Data'!$E$13,0,10*ROW('Hygiene Data'!E17)))</f>
        <v/>
      </c>
      <c r="DU23" s="319" t="str">
        <f ca="true">+IF(OFFSET('Hygiene Data'!$F$11,0,10*ROW('Hygiene Data'!F17))="","",OFFSET('Hygiene Data'!$F$11,0,10*ROW('Hygiene Data'!F17)))</f>
        <v/>
      </c>
      <c r="DV23" s="319" t="str">
        <f ca="true">+IF(OFFSET('Hygiene Data'!$F$12,0,10*ROW('Hygiene Data'!F17))="","",OFFSET('Hygiene Data'!$F$12,0,10*ROW('Hygiene Data'!F17)))</f>
        <v/>
      </c>
      <c r="DW23" s="319" t="str">
        <f ca="true">+IF(OFFSET('Hygiene Data'!$F$13,0,10*ROW('Hygiene Data'!F17))="","",OFFSET('Hygiene Data'!$F$13,0,10*ROW('Hygiene Data'!F17)))</f>
        <v/>
      </c>
      <c r="DX23" s="319" t="str">
        <f ca="true">+IF(OFFSET('Hygiene Data'!$G$11,0,10*ROW('Hygiene Data'!G17))="","",OFFSET('Hygiene Data'!$G$11,0,10*ROW('Hygiene Data'!G17)))</f>
        <v/>
      </c>
      <c r="DY23" s="319" t="str">
        <f ca="true">+IF(OFFSET('Hygiene Data'!$G$12,0,10*ROW('Hygiene Data'!G17))="","",OFFSET('Hygiene Data'!$G$12,0,10*ROW('Hygiene Data'!G17)))</f>
        <v/>
      </c>
      <c r="DZ23" s="319" t="str">
        <f ca="true">+IF(OFFSET('Hygiene Data'!$G$13,0,10*ROW('Hygiene Data'!G17))="","",OFFSET('Hygiene Data'!$G$13,0,10*ROW('Hygiene Data'!G17)))</f>
        <v/>
      </c>
      <c r="EA23" s="319" t="str">
        <f ca="true">+IF(OFFSET('Hygiene Data'!$H$11,0,10*ROW('Hygiene Data'!H17))="","",OFFSET('Hygiene Data'!$H$11,0,10*ROW('Hygiene Data'!H17)))</f>
        <v/>
      </c>
      <c r="EB23" s="319" t="str">
        <f ca="true">+IF(OFFSET('Hygiene Data'!$H$12,0,10*ROW('Hygiene Data'!H17))="","",OFFSET('Hygiene Data'!$H$12,0,10*ROW('Hygiene Data'!H17)))</f>
        <v/>
      </c>
      <c r="EC23" s="319" t="str">
        <f ca="true">+IF(OFFSET('Hygiene Data'!$H$13,0,10*ROW('Hygiene Data'!H17))="","",OFFSET('Hygiene Data'!$H$13,0,10*ROW('Hygiene Data'!H17)))</f>
        <v/>
      </c>
      <c r="ED23" s="319" t="str">
        <f ca="true">+IF(OFFSET('Hygiene Data'!$I$11,0,10*ROW('Hygiene Data'!I17))="","",OFFSET('Hygiene Data'!$I$11,0,10*ROW('Hygiene Data'!I17)))</f>
        <v/>
      </c>
      <c r="EE23" s="319" t="str">
        <f ca="true">+IF(OFFSET('Hygiene Data'!$I$12,0,10*ROW('Hygiene Data'!I17))="","",OFFSET('Hygiene Data'!$I$12,0,10*ROW('Hygiene Data'!I17)))</f>
        <v/>
      </c>
      <c r="EF23" s="319"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GHA_2017_EMIS</v>
      </c>
      <c r="B24" s="36" t="str">
        <f ca="true">+IF(OFFSET('Water Data'!$C$2,0,10*ROW('Water Data'!F18))="","",OFFSET('Water Data'!$C$2,0,10*ROW('Water Data'!F18)))</f>
        <v>EMIS</v>
      </c>
      <c r="C24" s="375">
        <f t="shared" ca="true" si="0"/>
        <v>2017</v>
      </c>
      <c r="D24" s="96">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51.470347178966001</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69.747237976592473</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19"/>
      <c r="BS24" s="319" t="str">
        <f ca="true">+IF(OFFSET('Water Data'!$D$27,0,10*ROW('Water Data'!D18))="","",OFFSET('Water Data'!$D$27,0,10*ROW('Water Data'!D18)))</f>
        <v>Yes</v>
      </c>
      <c r="BT24" s="319" t="str">
        <f ca="true">+IF(OFFSET('Water Data'!$D$28,0,10*ROW('Water Data'!D18))="","",OFFSET('Water Data'!$D$28,0,10*ROW('Water Data'!D18)))</f>
        <v/>
      </c>
      <c r="BU24" s="319" t="str">
        <f ca="true">+IF(OFFSET('Water Data'!$D$29,0,10*ROW('Water Data'!D18))="","",OFFSET('Water Data'!$D$29,0,10*ROW('Water Data'!D18)))</f>
        <v/>
      </c>
      <c r="BV24" s="319" t="str">
        <f ca="true">+IF(OFFSET('Water Data'!$E$27,0,10*ROW('Water Data'!E18))="","",OFFSET('Water Data'!$E$27,0,10*ROW('Water Data'!E18)))</f>
        <v/>
      </c>
      <c r="BW24" s="319" t="str">
        <f ca="true">+IF(OFFSET('Water Data'!$E$28,0,10*ROW('Water Data'!E18))="","",OFFSET('Water Data'!$E$28,0,10*ROW('Water Data'!E18)))</f>
        <v/>
      </c>
      <c r="BX24" s="319" t="str">
        <f ca="true">+IF(OFFSET('Water Data'!$E$29,0,10*ROW('Water Data'!E18))="","",OFFSET('Water Data'!$E$29,0,10*ROW('Water Data'!E18)))</f>
        <v/>
      </c>
      <c r="BY24" s="319" t="str">
        <f ca="true">+IF(OFFSET('Water Data'!$F$27,0,10*ROW('Water Data'!F18))="","",OFFSET('Water Data'!$F$27,0,10*ROW('Water Data'!F18)))</f>
        <v/>
      </c>
      <c r="BZ24" s="319" t="str">
        <f ca="true">+IF(OFFSET('Water Data'!$F$28,0,10*ROW('Water Data'!F18))="","",OFFSET('Water Data'!$F$28,0,10*ROW('Water Data'!F18)))</f>
        <v/>
      </c>
      <c r="CA24" s="319" t="str">
        <f ca="true">+IF(OFFSET('Water Data'!$F$29,0,10*ROW('Water Data'!F18))="","",OFFSET('Water Data'!$F$29,0,10*ROW('Water Data'!F18)))</f>
        <v/>
      </c>
      <c r="CB24" s="319" t="str">
        <f ca="true">+IF(OFFSET('Water Data'!$G$27,0,10*ROW('Water Data'!G18))="","",OFFSET('Water Data'!$G$27,0,10*ROW('Water Data'!G18)))</f>
        <v/>
      </c>
      <c r="CC24" s="319" t="str">
        <f ca="true">+IF(OFFSET('Water Data'!$G$28,0,10*ROW('Water Data'!G18))="","",OFFSET('Water Data'!$G$28,0,10*ROW('Water Data'!G18)))</f>
        <v/>
      </c>
      <c r="CD24" s="319" t="str">
        <f ca="true">+IF(OFFSET('Water Data'!$G$29,0,10*ROW('Water Data'!G18))="","",OFFSET('Water Data'!$G$29,0,10*ROW('Water Data'!G18)))</f>
        <v/>
      </c>
      <c r="CE24" s="319" t="str">
        <f ca="true">+IF(OFFSET('Water Data'!$H$27,0,10*ROW('Water Data'!H18))="","",OFFSET('Water Data'!$H$27,0,10*ROW('Water Data'!H18)))</f>
        <v/>
      </c>
      <c r="CF24" s="319" t="str">
        <f ca="true">+IF(OFFSET('Water Data'!$H$28,0,10*ROW('Water Data'!H18))="","",OFFSET('Water Data'!$H$28,0,10*ROW('Water Data'!H18)))</f>
        <v/>
      </c>
      <c r="CG24" s="319" t="str">
        <f ca="true">+IF(OFFSET('Water Data'!$H$29,0,10*ROW('Water Data'!H18))="","",OFFSET('Water Data'!$H$29,0,10*ROW('Water Data'!H18)))</f>
        <v/>
      </c>
      <c r="CH24" s="319" t="str">
        <f ca="true">+IF(OFFSET('Water Data'!$I$27,0,10*ROW('Water Data'!I18))="","",OFFSET('Water Data'!$I$27,0,10*ROW('Water Data'!I18)))</f>
        <v/>
      </c>
      <c r="CI24" s="319" t="str">
        <f ca="true">+IF(OFFSET('Water Data'!$I$28,0,10*ROW('Water Data'!I18))="","",OFFSET('Water Data'!$I$28,0,10*ROW('Water Data'!I18)))</f>
        <v/>
      </c>
      <c r="CJ24" s="319" t="str">
        <f ca="true">+IF(OFFSET('Water Data'!$I$29,0,10*ROW('Water Data'!I18))="","",OFFSET('Water Data'!$I$29,0,10*ROW('Water Data'!I18)))</f>
        <v/>
      </c>
      <c r="CK24" s="319" t="str">
        <f ca="true">+IF(OFFSET('Sanitation Data'!$D$28,0,10*ROW('Sanitation Data'!D18))="","",OFFSET('Sanitation Data'!$D$28,0,10*ROW('Sanitation Data'!D18)))</f>
        <v>Yes</v>
      </c>
      <c r="CL24" s="319" t="str">
        <f ca="true">+IF(OFFSET('Sanitation Data'!$D$29,0,10*ROW('Sanitation Data'!D18))="","",OFFSET('Sanitation Data'!$D$29,0,10*ROW('Sanitation Data'!D18)))</f>
        <v/>
      </c>
      <c r="CM24" s="319" t="str">
        <f ca="true">+IF(OFFSET('Sanitation Data'!$D$30,0,10*ROW('Sanitation Data'!D18))="","",OFFSET('Sanitation Data'!$D$30,0,10*ROW('Sanitation Data'!D18)))</f>
        <v/>
      </c>
      <c r="CN24" s="319" t="str">
        <f ca="true">+IF(OFFSET('Sanitation Data'!$D$31,0,10*ROW('Sanitation Data'!D18))="","",OFFSET('Sanitation Data'!$D$31,0,10*ROW('Sanitation Data'!D18)))</f>
        <v/>
      </c>
      <c r="CO24" s="319" t="str">
        <f ca="true">+IF(OFFSET('Sanitation Data'!$D$32,0,10*ROW('Sanitation Data'!D18))="","",OFFSET('Sanitation Data'!$D$32,0,10*ROW('Sanitation Data'!D18)))</f>
        <v/>
      </c>
      <c r="CP24" s="319" t="str">
        <f ca="true">+IF(OFFSET('Sanitation Data'!$E$28,0,10*ROW('Sanitation Data'!E18))="","",OFFSET('Sanitation Data'!$E$28,0,10*ROW('Sanitation Data'!E18)))</f>
        <v/>
      </c>
      <c r="CQ24" s="319" t="str">
        <f ca="true">+IF(OFFSET('Sanitation Data'!$E$29,0,10*ROW('Sanitation Data'!E18))="","",OFFSET('Sanitation Data'!$E$29,0,10*ROW('Sanitation Data'!E18)))</f>
        <v/>
      </c>
      <c r="CR24" s="319" t="str">
        <f ca="true">+IF(OFFSET('Sanitation Data'!$E$30,0,10*ROW('Sanitation Data'!E18))="","",OFFSET('Sanitation Data'!$E$30,0,10*ROW('Sanitation Data'!E18)))</f>
        <v/>
      </c>
      <c r="CS24" s="319" t="str">
        <f ca="true">+IF(OFFSET('Sanitation Data'!$E$31,0,10*ROW('Sanitation Data'!E18))="","",OFFSET('Sanitation Data'!$E$31,0,10*ROW('Sanitation Data'!E18)))</f>
        <v/>
      </c>
      <c r="CT24" s="319" t="str">
        <f ca="true">+IF(OFFSET('Sanitation Data'!$E$32,0,10*ROW('Sanitation Data'!E18))="","",OFFSET('Sanitation Data'!$E$32,0,10*ROW('Sanitation Data'!E18)))</f>
        <v/>
      </c>
      <c r="CU24" s="319" t="str">
        <f ca="true">+IF(OFFSET('Sanitation Data'!$F$28,0,10*ROW('Sanitation Data'!F18))="","",OFFSET('Sanitation Data'!$F$28,0,10*ROW('Sanitation Data'!F18)))</f>
        <v/>
      </c>
      <c r="CV24" s="319" t="str">
        <f ca="true">+IF(OFFSET('Sanitation Data'!$F$29,0,10*ROW('Sanitation Data'!F18))="","",OFFSET('Sanitation Data'!$F$29,0,10*ROW('Sanitation Data'!F18)))</f>
        <v/>
      </c>
      <c r="CW24" s="319" t="str">
        <f ca="true">+IF(OFFSET('Sanitation Data'!$F$30,0,10*ROW('Sanitation Data'!F18))="","",OFFSET('Sanitation Data'!$F$30,0,10*ROW('Sanitation Data'!F18)))</f>
        <v/>
      </c>
      <c r="CX24" s="319" t="str">
        <f ca="true">+IF(OFFSET('Sanitation Data'!$F$31,0,10*ROW('Sanitation Data'!F18))="","",OFFSET('Sanitation Data'!$F$31,0,10*ROW('Sanitation Data'!F18)))</f>
        <v/>
      </c>
      <c r="CY24" s="319" t="str">
        <f ca="true">+IF(OFFSET('Sanitation Data'!$F$32,0,10*ROW('Sanitation Data'!F18))="","",OFFSET('Sanitation Data'!$F$32,0,10*ROW('Sanitation Data'!F18)))</f>
        <v/>
      </c>
      <c r="CZ24" s="319" t="str">
        <f ca="true">+IF(OFFSET('Sanitation Data'!$G$28,0,10*ROW('Sanitation Data'!G18))="","",OFFSET('Sanitation Data'!$G$28,0,10*ROW('Sanitation Data'!G18)))</f>
        <v/>
      </c>
      <c r="DA24" s="319" t="str">
        <f ca="true">+IF(OFFSET('Sanitation Data'!$G$29,0,10*ROW('Sanitation Data'!G18))="","",OFFSET('Sanitation Data'!$G$29,0,10*ROW('Sanitation Data'!G18)))</f>
        <v/>
      </c>
      <c r="DB24" s="319" t="str">
        <f ca="true">+IF(OFFSET('Sanitation Data'!$G$30,0,10*ROW('Sanitation Data'!G18))="","",OFFSET('Sanitation Data'!$G$30,0,10*ROW('Sanitation Data'!G18)))</f>
        <v/>
      </c>
      <c r="DC24" s="319" t="str">
        <f ca="true">+IF(OFFSET('Sanitation Data'!$G$31,0,10*ROW('Sanitation Data'!G18))="","",OFFSET('Sanitation Data'!$G$31,0,10*ROW('Sanitation Data'!G18)))</f>
        <v/>
      </c>
      <c r="DD24" s="319" t="str">
        <f ca="true">+IF(OFFSET('Sanitation Data'!$G$32,0,10*ROW('Sanitation Data'!G18))="","",OFFSET('Sanitation Data'!$G$32,0,10*ROW('Sanitation Data'!G18)))</f>
        <v/>
      </c>
      <c r="DE24" s="319" t="str">
        <f ca="true">+IF(OFFSET('Sanitation Data'!$H$28,0,10*ROW('Sanitation Data'!H18))="","",OFFSET('Sanitation Data'!$H$28,0,10*ROW('Sanitation Data'!H18)))</f>
        <v/>
      </c>
      <c r="DF24" s="319" t="str">
        <f ca="true">+IF(OFFSET('Sanitation Data'!$H$29,0,10*ROW('Sanitation Data'!H18))="","",OFFSET('Sanitation Data'!$H$29,0,10*ROW('Sanitation Data'!H18)))</f>
        <v/>
      </c>
      <c r="DG24" s="319" t="str">
        <f ca="true">+IF(OFFSET('Sanitation Data'!$H$30,0,10*ROW('Sanitation Data'!H18))="","",OFFSET('Sanitation Data'!$H$30,0,10*ROW('Sanitation Data'!H18)))</f>
        <v/>
      </c>
      <c r="DH24" s="319" t="str">
        <f ca="true">+IF(OFFSET('Sanitation Data'!$H$31,0,10*ROW('Sanitation Data'!H18))="","",OFFSET('Sanitation Data'!$H$31,0,10*ROW('Sanitation Data'!H18)))</f>
        <v/>
      </c>
      <c r="DI24" s="319" t="str">
        <f ca="true">+IF(OFFSET('Sanitation Data'!$H$32,0,10*ROW('Sanitation Data'!H18))="","",OFFSET('Sanitation Data'!$H$32,0,10*ROW('Sanitation Data'!H18)))</f>
        <v/>
      </c>
      <c r="DJ24" s="319" t="str">
        <f ca="true">+IF(OFFSET('Sanitation Data'!$I$28,0,10*ROW('Sanitation Data'!I18))="","",OFFSET('Sanitation Data'!$I$28,0,10*ROW('Sanitation Data'!I18)))</f>
        <v/>
      </c>
      <c r="DK24" s="319" t="str">
        <f ca="true">+IF(OFFSET('Sanitation Data'!$I$29,0,10*ROW('Sanitation Data'!I18))="","",OFFSET('Sanitation Data'!$I$29,0,10*ROW('Sanitation Data'!I18)))</f>
        <v/>
      </c>
      <c r="DL24" s="319" t="str">
        <f ca="true">+IF(OFFSET('Sanitation Data'!$I$30,0,10*ROW('Sanitation Data'!I18))="","",OFFSET('Sanitation Data'!$I$30,0,10*ROW('Sanitation Data'!I18)))</f>
        <v/>
      </c>
      <c r="DM24" s="319" t="str">
        <f ca="true">+IF(OFFSET('Sanitation Data'!$I$31,0,10*ROW('Sanitation Data'!I18))="","",OFFSET('Sanitation Data'!$I$31,0,10*ROW('Sanitation Data'!I18)))</f>
        <v/>
      </c>
      <c r="DN24" s="319" t="str">
        <f ca="true">+IF(OFFSET('Sanitation Data'!$I$32,0,10*ROW('Sanitation Data'!I18))="","",OFFSET('Sanitation Data'!$I$32,0,10*ROW('Sanitation Data'!I18)))</f>
        <v/>
      </c>
      <c r="DO24" s="319" t="str">
        <f ca="true">+IF(OFFSET('Hygiene Data'!$D$11,0,10*ROW('Hygiene Data'!D18))="","",OFFSET('Hygiene Data'!$D$11,0,10*ROW('Hygiene Data'!D18)))</f>
        <v/>
      </c>
      <c r="DP24" s="319" t="str">
        <f ca="true">+IF(OFFSET('Hygiene Data'!$D$12,0,10*ROW('Hygiene Data'!D18))="","",OFFSET('Hygiene Data'!$D$12,0,10*ROW('Hygiene Data'!D18)))</f>
        <v/>
      </c>
      <c r="DQ24" s="319" t="str">
        <f ca="true">+IF(OFFSET('Hygiene Data'!$D$13,0,10*ROW('Hygiene Data'!D18))="","",OFFSET('Hygiene Data'!$D$13,0,10*ROW('Hygiene Data'!D18)))</f>
        <v/>
      </c>
      <c r="DR24" s="319" t="str">
        <f ca="true">+IF(OFFSET('Hygiene Data'!$E$11,0,10*ROW('Hygiene Data'!E18))="","",OFFSET('Hygiene Data'!$E$11,0,10*ROW('Hygiene Data'!E18)))</f>
        <v/>
      </c>
      <c r="DS24" s="319" t="str">
        <f ca="true">+IF(OFFSET('Hygiene Data'!$E$12,0,10*ROW('Hygiene Data'!E18))="","",OFFSET('Hygiene Data'!$E$12,0,10*ROW('Hygiene Data'!E18)))</f>
        <v/>
      </c>
      <c r="DT24" s="319" t="str">
        <f ca="true">+IF(OFFSET('Hygiene Data'!$E$13,0,10*ROW('Hygiene Data'!E18))="","",OFFSET('Hygiene Data'!$E$13,0,10*ROW('Hygiene Data'!E18)))</f>
        <v/>
      </c>
      <c r="DU24" s="319" t="str">
        <f ca="true">+IF(OFFSET('Hygiene Data'!$F$11,0,10*ROW('Hygiene Data'!F18))="","",OFFSET('Hygiene Data'!$F$11,0,10*ROW('Hygiene Data'!F18)))</f>
        <v/>
      </c>
      <c r="DV24" s="319" t="str">
        <f ca="true">+IF(OFFSET('Hygiene Data'!$F$12,0,10*ROW('Hygiene Data'!F18))="","",OFFSET('Hygiene Data'!$F$12,0,10*ROW('Hygiene Data'!F18)))</f>
        <v/>
      </c>
      <c r="DW24" s="319" t="str">
        <f ca="true">+IF(OFFSET('Hygiene Data'!$F$13,0,10*ROW('Hygiene Data'!F18))="","",OFFSET('Hygiene Data'!$F$13,0,10*ROW('Hygiene Data'!F18)))</f>
        <v/>
      </c>
      <c r="DX24" s="319" t="str">
        <f ca="true">+IF(OFFSET('Hygiene Data'!$G$11,0,10*ROW('Hygiene Data'!G18))="","",OFFSET('Hygiene Data'!$G$11,0,10*ROW('Hygiene Data'!G18)))</f>
        <v/>
      </c>
      <c r="DY24" s="319" t="str">
        <f ca="true">+IF(OFFSET('Hygiene Data'!$G$12,0,10*ROW('Hygiene Data'!G18))="","",OFFSET('Hygiene Data'!$G$12,0,10*ROW('Hygiene Data'!G18)))</f>
        <v/>
      </c>
      <c r="DZ24" s="319" t="str">
        <f ca="true">+IF(OFFSET('Hygiene Data'!$G$13,0,10*ROW('Hygiene Data'!G18))="","",OFFSET('Hygiene Data'!$G$13,0,10*ROW('Hygiene Data'!G18)))</f>
        <v/>
      </c>
      <c r="EA24" s="319" t="str">
        <f ca="true">+IF(OFFSET('Hygiene Data'!$H$11,0,10*ROW('Hygiene Data'!H18))="","",OFFSET('Hygiene Data'!$H$11,0,10*ROW('Hygiene Data'!H18)))</f>
        <v/>
      </c>
      <c r="EB24" s="319" t="str">
        <f ca="true">+IF(OFFSET('Hygiene Data'!$H$12,0,10*ROW('Hygiene Data'!H18))="","",OFFSET('Hygiene Data'!$H$12,0,10*ROW('Hygiene Data'!H18)))</f>
        <v/>
      </c>
      <c r="EC24" s="319" t="str">
        <f ca="true">+IF(OFFSET('Hygiene Data'!$H$13,0,10*ROW('Hygiene Data'!H18))="","",OFFSET('Hygiene Data'!$H$13,0,10*ROW('Hygiene Data'!H18)))</f>
        <v/>
      </c>
      <c r="ED24" s="319" t="str">
        <f ca="true">+IF(OFFSET('Hygiene Data'!$I$11,0,10*ROW('Hygiene Data'!I18))="","",OFFSET('Hygiene Data'!$I$11,0,10*ROW('Hygiene Data'!I18)))</f>
        <v/>
      </c>
      <c r="EE24" s="319" t="str">
        <f ca="true">+IF(OFFSET('Hygiene Data'!$I$12,0,10*ROW('Hygiene Data'!I18))="","",OFFSET('Hygiene Data'!$I$12,0,10*ROW('Hygiene Data'!I18)))</f>
        <v/>
      </c>
      <c r="EF24" s="319"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GHA_2017_UIS</v>
      </c>
      <c r="B25" s="36" t="str">
        <f ca="true">+IF(OFFSET('Water Data'!$C$2,0,10*ROW('Water Data'!F19))="","",OFFSET('Water Data'!$C$2,0,10*ROW('Water Data'!F19)))</f>
        <v>Other</v>
      </c>
      <c r="C25" s="375">
        <f t="shared" ca="true" si="0"/>
        <v>2017</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str">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[24]</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str">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[86]</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str">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[91]</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str">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[76]</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319"/>
      <c r="BS25" s="319" t="str">
        <f ca="true">+IF(OFFSET('Water Data'!$D$27,0,10*ROW('Water Data'!D19))="","",OFFSET('Water Data'!$D$27,0,10*ROW('Water Data'!D19)))</f>
        <v/>
      </c>
      <c r="BT25" s="319" t="str">
        <f ca="true">+IF(OFFSET('Water Data'!$D$28,0,10*ROW('Water Data'!D19))="","",OFFSET('Water Data'!$D$28,0,10*ROW('Water Data'!D19)))</f>
        <v/>
      </c>
      <c r="BU25" s="319" t="str">
        <f ca="true">+IF(OFFSET('Water Data'!$D$29,0,10*ROW('Water Data'!D19))="","",OFFSET('Water Data'!$D$29,0,10*ROW('Water Data'!D19)))</f>
        <v/>
      </c>
      <c r="BV25" s="319" t="str">
        <f ca="true">+IF(OFFSET('Water Data'!$E$27,0,10*ROW('Water Data'!E19))="","",OFFSET('Water Data'!$E$27,0,10*ROW('Water Data'!E19)))</f>
        <v/>
      </c>
      <c r="BW25" s="319" t="str">
        <f ca="true">+IF(OFFSET('Water Data'!$E$28,0,10*ROW('Water Data'!E19))="","",OFFSET('Water Data'!$E$28,0,10*ROW('Water Data'!E19)))</f>
        <v/>
      </c>
      <c r="BX25" s="319" t="str">
        <f ca="true">+IF(OFFSET('Water Data'!$E$29,0,10*ROW('Water Data'!E19))="","",OFFSET('Water Data'!$E$29,0,10*ROW('Water Data'!E19)))</f>
        <v/>
      </c>
      <c r="BY25" s="319" t="str">
        <f ca="true">+IF(OFFSET('Water Data'!$F$27,0,10*ROW('Water Data'!F19))="","",OFFSET('Water Data'!$F$27,0,10*ROW('Water Data'!F19)))</f>
        <v/>
      </c>
      <c r="BZ25" s="319" t="str">
        <f ca="true">+IF(OFFSET('Water Data'!$F$28,0,10*ROW('Water Data'!F19))="","",OFFSET('Water Data'!$F$28,0,10*ROW('Water Data'!F19)))</f>
        <v/>
      </c>
      <c r="CA25" s="319" t="str">
        <f ca="true">+IF(OFFSET('Water Data'!$F$29,0,10*ROW('Water Data'!F19))="","",OFFSET('Water Data'!$F$29,0,10*ROW('Water Data'!F19)))</f>
        <v/>
      </c>
      <c r="CB25" s="319" t="str">
        <f ca="true">+IF(OFFSET('Water Data'!$G$27,0,10*ROW('Water Data'!G19))="","",OFFSET('Water Data'!$G$27,0,10*ROW('Water Data'!G19)))</f>
        <v/>
      </c>
      <c r="CC25" s="319" t="str">
        <f ca="true">+IF(OFFSET('Water Data'!$G$28,0,10*ROW('Water Data'!G19))="","",OFFSET('Water Data'!$G$28,0,10*ROW('Water Data'!G19)))</f>
        <v/>
      </c>
      <c r="CD25" s="319" t="str">
        <f ca="true">+IF(OFFSET('Water Data'!$G$29,0,10*ROW('Water Data'!G19))="","",OFFSET('Water Data'!$G$29,0,10*ROW('Water Data'!G19)))</f>
        <v/>
      </c>
      <c r="CE25" s="319" t="str">
        <f ca="true">+IF(OFFSET('Water Data'!$H$27,0,10*ROW('Water Data'!H19))="","",OFFSET('Water Data'!$H$27,0,10*ROW('Water Data'!H19)))</f>
        <v/>
      </c>
      <c r="CF25" s="319" t="str">
        <f ca="true">+IF(OFFSET('Water Data'!$H$28,0,10*ROW('Water Data'!H19))="","",OFFSET('Water Data'!$H$28,0,10*ROW('Water Data'!H19)))</f>
        <v/>
      </c>
      <c r="CG25" s="319" t="str">
        <f ca="true">+IF(OFFSET('Water Data'!$H$29,0,10*ROW('Water Data'!H19))="","",OFFSET('Water Data'!$H$29,0,10*ROW('Water Data'!H19)))</f>
        <v/>
      </c>
      <c r="CH25" s="319" t="str">
        <f ca="true">+IF(OFFSET('Water Data'!$I$27,0,10*ROW('Water Data'!I19))="","",OFFSET('Water Data'!$I$27,0,10*ROW('Water Data'!I19)))</f>
        <v/>
      </c>
      <c r="CI25" s="319" t="str">
        <f ca="true">+IF(OFFSET('Water Data'!$I$28,0,10*ROW('Water Data'!I19))="","",OFFSET('Water Data'!$I$28,0,10*ROW('Water Data'!I19)))</f>
        <v/>
      </c>
      <c r="CJ25" s="319" t="str">
        <f ca="true">+IF(OFFSET('Water Data'!$I$29,0,10*ROW('Water Data'!I19))="","",OFFSET('Water Data'!$I$29,0,10*ROW('Water Data'!I19)))</f>
        <v>No</v>
      </c>
      <c r="CK25" s="319" t="str">
        <f ca="true">+IF(OFFSET('Sanitation Data'!$D$28,0,10*ROW('Sanitation Data'!D19))="","",OFFSET('Sanitation Data'!$D$28,0,10*ROW('Sanitation Data'!D19)))</f>
        <v/>
      </c>
      <c r="CL25" s="319" t="str">
        <f ca="true">+IF(OFFSET('Sanitation Data'!$D$29,0,10*ROW('Sanitation Data'!D19))="","",OFFSET('Sanitation Data'!$D$29,0,10*ROW('Sanitation Data'!D19)))</f>
        <v/>
      </c>
      <c r="CM25" s="319" t="str">
        <f ca="true">+IF(OFFSET('Sanitation Data'!$D$30,0,10*ROW('Sanitation Data'!D19))="","",OFFSET('Sanitation Data'!$D$30,0,10*ROW('Sanitation Data'!D19)))</f>
        <v/>
      </c>
      <c r="CN25" s="319" t="str">
        <f ca="true">+IF(OFFSET('Sanitation Data'!$D$31,0,10*ROW('Sanitation Data'!D19))="","",OFFSET('Sanitation Data'!$D$31,0,10*ROW('Sanitation Data'!D19)))</f>
        <v/>
      </c>
      <c r="CO25" s="319" t="str">
        <f ca="true">+IF(OFFSET('Sanitation Data'!$D$32,0,10*ROW('Sanitation Data'!D19))="","",OFFSET('Sanitation Data'!$D$32,0,10*ROW('Sanitation Data'!D19)))</f>
        <v>No</v>
      </c>
      <c r="CP25" s="319" t="str">
        <f ca="true">+IF(OFFSET('Sanitation Data'!$E$28,0,10*ROW('Sanitation Data'!E19))="","",OFFSET('Sanitation Data'!$E$28,0,10*ROW('Sanitation Data'!E19)))</f>
        <v/>
      </c>
      <c r="CQ25" s="319" t="str">
        <f ca="true">+IF(OFFSET('Sanitation Data'!$E$29,0,10*ROW('Sanitation Data'!E19))="","",OFFSET('Sanitation Data'!$E$29,0,10*ROW('Sanitation Data'!E19)))</f>
        <v/>
      </c>
      <c r="CR25" s="319" t="str">
        <f ca="true">+IF(OFFSET('Sanitation Data'!$E$30,0,10*ROW('Sanitation Data'!E19))="","",OFFSET('Sanitation Data'!$E$30,0,10*ROW('Sanitation Data'!E19)))</f>
        <v/>
      </c>
      <c r="CS25" s="319" t="str">
        <f ca="true">+IF(OFFSET('Sanitation Data'!$E$31,0,10*ROW('Sanitation Data'!E19))="","",OFFSET('Sanitation Data'!$E$31,0,10*ROW('Sanitation Data'!E19)))</f>
        <v/>
      </c>
      <c r="CT25" s="319" t="str">
        <f ca="true">+IF(OFFSET('Sanitation Data'!$E$32,0,10*ROW('Sanitation Data'!E19))="","",OFFSET('Sanitation Data'!$E$32,0,10*ROW('Sanitation Data'!E19)))</f>
        <v/>
      </c>
      <c r="CU25" s="319" t="str">
        <f ca="true">+IF(OFFSET('Sanitation Data'!$F$28,0,10*ROW('Sanitation Data'!F19))="","",OFFSET('Sanitation Data'!$F$28,0,10*ROW('Sanitation Data'!F19)))</f>
        <v/>
      </c>
      <c r="CV25" s="319" t="str">
        <f ca="true">+IF(OFFSET('Sanitation Data'!$F$29,0,10*ROW('Sanitation Data'!F19))="","",OFFSET('Sanitation Data'!$F$29,0,10*ROW('Sanitation Data'!F19)))</f>
        <v/>
      </c>
      <c r="CW25" s="319" t="str">
        <f ca="true">+IF(OFFSET('Sanitation Data'!$F$30,0,10*ROW('Sanitation Data'!F19))="","",OFFSET('Sanitation Data'!$F$30,0,10*ROW('Sanitation Data'!F19)))</f>
        <v/>
      </c>
      <c r="CX25" s="319" t="str">
        <f ca="true">+IF(OFFSET('Sanitation Data'!$F$31,0,10*ROW('Sanitation Data'!F19))="","",OFFSET('Sanitation Data'!$F$31,0,10*ROW('Sanitation Data'!F19)))</f>
        <v/>
      </c>
      <c r="CY25" s="319" t="str">
        <f ca="true">+IF(OFFSET('Sanitation Data'!$F$32,0,10*ROW('Sanitation Data'!F19))="","",OFFSET('Sanitation Data'!$F$32,0,10*ROW('Sanitation Data'!F19)))</f>
        <v/>
      </c>
      <c r="CZ25" s="319" t="str">
        <f ca="true">+IF(OFFSET('Sanitation Data'!$G$28,0,10*ROW('Sanitation Data'!G19))="","",OFFSET('Sanitation Data'!$G$28,0,10*ROW('Sanitation Data'!G19)))</f>
        <v/>
      </c>
      <c r="DA25" s="319" t="str">
        <f ca="true">+IF(OFFSET('Sanitation Data'!$G$29,0,10*ROW('Sanitation Data'!G19))="","",OFFSET('Sanitation Data'!$G$29,0,10*ROW('Sanitation Data'!G19)))</f>
        <v/>
      </c>
      <c r="DB25" s="319" t="str">
        <f ca="true">+IF(OFFSET('Sanitation Data'!$G$30,0,10*ROW('Sanitation Data'!G19))="","",OFFSET('Sanitation Data'!$G$30,0,10*ROW('Sanitation Data'!G19)))</f>
        <v/>
      </c>
      <c r="DC25" s="319" t="str">
        <f ca="true">+IF(OFFSET('Sanitation Data'!$G$31,0,10*ROW('Sanitation Data'!G19))="","",OFFSET('Sanitation Data'!$G$31,0,10*ROW('Sanitation Data'!G19)))</f>
        <v/>
      </c>
      <c r="DD25" s="319" t="str">
        <f ca="true">+IF(OFFSET('Sanitation Data'!$G$32,0,10*ROW('Sanitation Data'!G19))="","",OFFSET('Sanitation Data'!$G$32,0,10*ROW('Sanitation Data'!G19)))</f>
        <v/>
      </c>
      <c r="DE25" s="319" t="str">
        <f ca="true">+IF(OFFSET('Sanitation Data'!$H$28,0,10*ROW('Sanitation Data'!H19))="","",OFFSET('Sanitation Data'!$H$28,0,10*ROW('Sanitation Data'!H19)))</f>
        <v/>
      </c>
      <c r="DF25" s="319" t="str">
        <f ca="true">+IF(OFFSET('Sanitation Data'!$H$29,0,10*ROW('Sanitation Data'!H19))="","",OFFSET('Sanitation Data'!$H$29,0,10*ROW('Sanitation Data'!H19)))</f>
        <v/>
      </c>
      <c r="DG25" s="319" t="str">
        <f ca="true">+IF(OFFSET('Sanitation Data'!$H$30,0,10*ROW('Sanitation Data'!H19))="","",OFFSET('Sanitation Data'!$H$30,0,10*ROW('Sanitation Data'!H19)))</f>
        <v/>
      </c>
      <c r="DH25" s="319" t="str">
        <f ca="true">+IF(OFFSET('Sanitation Data'!$H$31,0,10*ROW('Sanitation Data'!H19))="","",OFFSET('Sanitation Data'!$H$31,0,10*ROW('Sanitation Data'!H19)))</f>
        <v/>
      </c>
      <c r="DI25" s="319" t="str">
        <f ca="true">+IF(OFFSET('Sanitation Data'!$H$32,0,10*ROW('Sanitation Data'!H19))="","",OFFSET('Sanitation Data'!$H$32,0,10*ROW('Sanitation Data'!H19)))</f>
        <v>No</v>
      </c>
      <c r="DJ25" s="319" t="str">
        <f ca="true">+IF(OFFSET('Sanitation Data'!$I$28,0,10*ROW('Sanitation Data'!I19))="","",OFFSET('Sanitation Data'!$I$28,0,10*ROW('Sanitation Data'!I19)))</f>
        <v/>
      </c>
      <c r="DK25" s="319" t="str">
        <f ca="true">+IF(OFFSET('Sanitation Data'!$I$29,0,10*ROW('Sanitation Data'!I19))="","",OFFSET('Sanitation Data'!$I$29,0,10*ROW('Sanitation Data'!I19)))</f>
        <v/>
      </c>
      <c r="DL25" s="319" t="str">
        <f ca="true">+IF(OFFSET('Sanitation Data'!$I$30,0,10*ROW('Sanitation Data'!I19))="","",OFFSET('Sanitation Data'!$I$30,0,10*ROW('Sanitation Data'!I19)))</f>
        <v/>
      </c>
      <c r="DM25" s="319" t="str">
        <f ca="true">+IF(OFFSET('Sanitation Data'!$I$31,0,10*ROW('Sanitation Data'!I19))="","",OFFSET('Sanitation Data'!$I$31,0,10*ROW('Sanitation Data'!I19)))</f>
        <v/>
      </c>
      <c r="DN25" s="319" t="str">
        <f ca="true">+IF(OFFSET('Sanitation Data'!$I$32,0,10*ROW('Sanitation Data'!I19))="","",OFFSET('Sanitation Data'!$I$32,0,10*ROW('Sanitation Data'!I19)))</f>
        <v>No</v>
      </c>
      <c r="DO25" s="319" t="str">
        <f ca="true">+IF(OFFSET('Hygiene Data'!$D$11,0,10*ROW('Hygiene Data'!D19))="","",OFFSET('Hygiene Data'!$D$11,0,10*ROW('Hygiene Data'!D19)))</f>
        <v/>
      </c>
      <c r="DP25" s="319" t="str">
        <f ca="true">+IF(OFFSET('Hygiene Data'!$D$12,0,10*ROW('Hygiene Data'!D19))="","",OFFSET('Hygiene Data'!$D$12,0,10*ROW('Hygiene Data'!D19)))</f>
        <v/>
      </c>
      <c r="DQ25" s="319" t="str">
        <f ca="true">+IF(OFFSET('Hygiene Data'!$D$13,0,10*ROW('Hygiene Data'!D19))="","",OFFSET('Hygiene Data'!$D$13,0,10*ROW('Hygiene Data'!D19)))</f>
        <v/>
      </c>
      <c r="DR25" s="319" t="str">
        <f ca="true">+IF(OFFSET('Hygiene Data'!$E$11,0,10*ROW('Hygiene Data'!E19))="","",OFFSET('Hygiene Data'!$E$11,0,10*ROW('Hygiene Data'!E19)))</f>
        <v/>
      </c>
      <c r="DS25" s="319" t="str">
        <f ca="true">+IF(OFFSET('Hygiene Data'!$E$12,0,10*ROW('Hygiene Data'!E19))="","",OFFSET('Hygiene Data'!$E$12,0,10*ROW('Hygiene Data'!E19)))</f>
        <v/>
      </c>
      <c r="DT25" s="319" t="str">
        <f ca="true">+IF(OFFSET('Hygiene Data'!$E$13,0,10*ROW('Hygiene Data'!E19))="","",OFFSET('Hygiene Data'!$E$13,0,10*ROW('Hygiene Data'!E19)))</f>
        <v/>
      </c>
      <c r="DU25" s="319" t="str">
        <f ca="true">+IF(OFFSET('Hygiene Data'!$F$11,0,10*ROW('Hygiene Data'!F19))="","",OFFSET('Hygiene Data'!$F$11,0,10*ROW('Hygiene Data'!F19)))</f>
        <v/>
      </c>
      <c r="DV25" s="319" t="str">
        <f ca="true">+IF(OFFSET('Hygiene Data'!$F$12,0,10*ROW('Hygiene Data'!F19))="","",OFFSET('Hygiene Data'!$F$12,0,10*ROW('Hygiene Data'!F19)))</f>
        <v/>
      </c>
      <c r="DW25" s="319" t="str">
        <f ca="true">+IF(OFFSET('Hygiene Data'!$F$13,0,10*ROW('Hygiene Data'!F19))="","",OFFSET('Hygiene Data'!$F$13,0,10*ROW('Hygiene Data'!F19)))</f>
        <v/>
      </c>
      <c r="DX25" s="319" t="str">
        <f ca="true">+IF(OFFSET('Hygiene Data'!$G$11,0,10*ROW('Hygiene Data'!G19))="","",OFFSET('Hygiene Data'!$G$11,0,10*ROW('Hygiene Data'!G19)))</f>
        <v/>
      </c>
      <c r="DY25" s="319" t="str">
        <f ca="true">+IF(OFFSET('Hygiene Data'!$G$12,0,10*ROW('Hygiene Data'!G19))="","",OFFSET('Hygiene Data'!$G$12,0,10*ROW('Hygiene Data'!G19)))</f>
        <v/>
      </c>
      <c r="DZ25" s="319" t="str">
        <f ca="true">+IF(OFFSET('Hygiene Data'!$G$13,0,10*ROW('Hygiene Data'!G19))="","",OFFSET('Hygiene Data'!$G$13,0,10*ROW('Hygiene Data'!G19)))</f>
        <v/>
      </c>
      <c r="EA25" s="319" t="str">
        <f ca="true">+IF(OFFSET('Hygiene Data'!$H$11,0,10*ROW('Hygiene Data'!H19))="","",OFFSET('Hygiene Data'!$H$11,0,10*ROW('Hygiene Data'!H19)))</f>
        <v/>
      </c>
      <c r="EB25" s="319" t="str">
        <f ca="true">+IF(OFFSET('Hygiene Data'!$H$12,0,10*ROW('Hygiene Data'!H19))="","",OFFSET('Hygiene Data'!$H$12,0,10*ROW('Hygiene Data'!H19)))</f>
        <v/>
      </c>
      <c r="EC25" s="319" t="str">
        <f ca="true">+IF(OFFSET('Hygiene Data'!$H$13,0,10*ROW('Hygiene Data'!H19))="","",OFFSET('Hygiene Data'!$H$13,0,10*ROW('Hygiene Data'!H19)))</f>
        <v/>
      </c>
      <c r="ED25" s="319" t="str">
        <f ca="true">+IF(OFFSET('Hygiene Data'!$I$11,0,10*ROW('Hygiene Data'!I19))="","",OFFSET('Hygiene Data'!$I$11,0,10*ROW('Hygiene Data'!I19)))</f>
        <v/>
      </c>
      <c r="EE25" s="319" t="str">
        <f ca="true">+IF(OFFSET('Hygiene Data'!$I$12,0,10*ROW('Hygiene Data'!I19))="","",OFFSET('Hygiene Data'!$I$12,0,10*ROW('Hygiene Data'!I19)))</f>
        <v/>
      </c>
      <c r="EF25" s="319"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GHA_2017_WV</v>
      </c>
      <c r="B26" s="36" t="str">
        <f ca="true">+IF(OFFSET('Water Data'!$C$2,0,10*ROW('Water Data'!F20))="","",OFFSET('Water Data'!$C$2,0,10*ROW('Water Data'!F20)))</f>
        <v>Survey</v>
      </c>
      <c r="C26" s="375">
        <f t="shared" ca="true" si="0"/>
        <v>2017</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str">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[97]</v>
      </c>
      <c r="K26" s="96" t="str">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[70]</v>
      </c>
      <c r="L26" s="96" t="str">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[49]</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str">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[82]</v>
      </c>
      <c r="AG26" s="97" t="str">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[76]</v>
      </c>
      <c r="AH26" s="97">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33.802819999999997</v>
      </c>
      <c r="AI26" s="97">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70.422539999999998</v>
      </c>
      <c r="AJ26" s="97" t="str">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[34]</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str">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[34]</v>
      </c>
      <c r="BG26" s="98" t="str">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[20]</v>
      </c>
      <c r="BH26" s="98" t="str">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[8]</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319"/>
      <c r="BS26" s="319" t="str">
        <f ca="true">+IF(OFFSET('Water Data'!$D$27,0,10*ROW('Water Data'!D20))="","",OFFSET('Water Data'!$D$27,0,10*ROW('Water Data'!D20)))</f>
        <v/>
      </c>
      <c r="BT26" s="319" t="str">
        <f ca="true">+IF(OFFSET('Water Data'!$D$28,0,10*ROW('Water Data'!D20))="","",OFFSET('Water Data'!$D$28,0,10*ROW('Water Data'!D20)))</f>
        <v/>
      </c>
      <c r="BU26" s="319" t="str">
        <f ca="true">+IF(OFFSET('Water Data'!$D$29,0,10*ROW('Water Data'!D20))="","",OFFSET('Water Data'!$D$29,0,10*ROW('Water Data'!D20)))</f>
        <v/>
      </c>
      <c r="BV26" s="319" t="str">
        <f ca="true">+IF(OFFSET('Water Data'!$E$27,0,10*ROW('Water Data'!E20))="","",OFFSET('Water Data'!$E$27,0,10*ROW('Water Data'!E20)))</f>
        <v/>
      </c>
      <c r="BW26" s="319" t="str">
        <f ca="true">+IF(OFFSET('Water Data'!$E$28,0,10*ROW('Water Data'!E20))="","",OFFSET('Water Data'!$E$28,0,10*ROW('Water Data'!E20)))</f>
        <v/>
      </c>
      <c r="BX26" s="319" t="str">
        <f ca="true">+IF(OFFSET('Water Data'!$E$29,0,10*ROW('Water Data'!E20))="","",OFFSET('Water Data'!$E$29,0,10*ROW('Water Data'!E20)))</f>
        <v/>
      </c>
      <c r="BY26" s="319" t="str">
        <f ca="true">+IF(OFFSET('Water Data'!$F$27,0,10*ROW('Water Data'!F20))="","",OFFSET('Water Data'!$F$27,0,10*ROW('Water Data'!F20)))</f>
        <v>No</v>
      </c>
      <c r="BZ26" s="319" t="str">
        <f ca="true">+IF(OFFSET('Water Data'!$F$28,0,10*ROW('Water Data'!F20))="","",OFFSET('Water Data'!$F$28,0,10*ROW('Water Data'!F20)))</f>
        <v>No</v>
      </c>
      <c r="CA26" s="319" t="str">
        <f ca="true">+IF(OFFSET('Water Data'!$F$29,0,10*ROW('Water Data'!F20))="","",OFFSET('Water Data'!$F$29,0,10*ROW('Water Data'!F20)))</f>
        <v>No</v>
      </c>
      <c r="CB26" s="319" t="str">
        <f ca="true">+IF(OFFSET('Water Data'!$G$27,0,10*ROW('Water Data'!G20))="","",OFFSET('Water Data'!$G$27,0,10*ROW('Water Data'!G20)))</f>
        <v/>
      </c>
      <c r="CC26" s="319" t="str">
        <f ca="true">+IF(OFFSET('Water Data'!$G$28,0,10*ROW('Water Data'!G20))="","",OFFSET('Water Data'!$G$28,0,10*ROW('Water Data'!G20)))</f>
        <v/>
      </c>
      <c r="CD26" s="319" t="str">
        <f ca="true">+IF(OFFSET('Water Data'!$G$29,0,10*ROW('Water Data'!G20))="","",OFFSET('Water Data'!$G$29,0,10*ROW('Water Data'!G20)))</f>
        <v/>
      </c>
      <c r="CE26" s="319" t="str">
        <f ca="true">+IF(OFFSET('Water Data'!$H$27,0,10*ROW('Water Data'!H20))="","",OFFSET('Water Data'!$H$27,0,10*ROW('Water Data'!H20)))</f>
        <v/>
      </c>
      <c r="CF26" s="319" t="str">
        <f ca="true">+IF(OFFSET('Water Data'!$H$28,0,10*ROW('Water Data'!H20))="","",OFFSET('Water Data'!$H$28,0,10*ROW('Water Data'!H20)))</f>
        <v/>
      </c>
      <c r="CG26" s="319" t="str">
        <f ca="true">+IF(OFFSET('Water Data'!$H$29,0,10*ROW('Water Data'!H20))="","",OFFSET('Water Data'!$H$29,0,10*ROW('Water Data'!H20)))</f>
        <v/>
      </c>
      <c r="CH26" s="319" t="str">
        <f ca="true">+IF(OFFSET('Water Data'!$I$27,0,10*ROW('Water Data'!I20))="","",OFFSET('Water Data'!$I$27,0,10*ROW('Water Data'!I20)))</f>
        <v/>
      </c>
      <c r="CI26" s="319" t="str">
        <f ca="true">+IF(OFFSET('Water Data'!$I$28,0,10*ROW('Water Data'!I20))="","",OFFSET('Water Data'!$I$28,0,10*ROW('Water Data'!I20)))</f>
        <v/>
      </c>
      <c r="CJ26" s="319" t="str">
        <f ca="true">+IF(OFFSET('Water Data'!$I$29,0,10*ROW('Water Data'!I20))="","",OFFSET('Water Data'!$I$29,0,10*ROW('Water Data'!I20)))</f>
        <v/>
      </c>
      <c r="CK26" s="319" t="str">
        <f ca="true">+IF(OFFSET('Sanitation Data'!$D$28,0,10*ROW('Sanitation Data'!D20))="","",OFFSET('Sanitation Data'!$D$28,0,10*ROW('Sanitation Data'!D20)))</f>
        <v/>
      </c>
      <c r="CL26" s="319" t="str">
        <f ca="true">+IF(OFFSET('Sanitation Data'!$D$29,0,10*ROW('Sanitation Data'!D20))="","",OFFSET('Sanitation Data'!$D$29,0,10*ROW('Sanitation Data'!D20)))</f>
        <v/>
      </c>
      <c r="CM26" s="319" t="str">
        <f ca="true">+IF(OFFSET('Sanitation Data'!$D$30,0,10*ROW('Sanitation Data'!D20))="","",OFFSET('Sanitation Data'!$D$30,0,10*ROW('Sanitation Data'!D20)))</f>
        <v/>
      </c>
      <c r="CN26" s="319" t="str">
        <f ca="true">+IF(OFFSET('Sanitation Data'!$D$31,0,10*ROW('Sanitation Data'!D20))="","",OFFSET('Sanitation Data'!$D$31,0,10*ROW('Sanitation Data'!D20)))</f>
        <v/>
      </c>
      <c r="CO26" s="319" t="str">
        <f ca="true">+IF(OFFSET('Sanitation Data'!$D$32,0,10*ROW('Sanitation Data'!D20))="","",OFFSET('Sanitation Data'!$D$32,0,10*ROW('Sanitation Data'!D20)))</f>
        <v/>
      </c>
      <c r="CP26" s="319" t="str">
        <f ca="true">+IF(OFFSET('Sanitation Data'!$E$28,0,10*ROW('Sanitation Data'!E20))="","",OFFSET('Sanitation Data'!$E$28,0,10*ROW('Sanitation Data'!E20)))</f>
        <v/>
      </c>
      <c r="CQ26" s="319" t="str">
        <f ca="true">+IF(OFFSET('Sanitation Data'!$E$29,0,10*ROW('Sanitation Data'!E20))="","",OFFSET('Sanitation Data'!$E$29,0,10*ROW('Sanitation Data'!E20)))</f>
        <v/>
      </c>
      <c r="CR26" s="319" t="str">
        <f ca="true">+IF(OFFSET('Sanitation Data'!$E$30,0,10*ROW('Sanitation Data'!E20))="","",OFFSET('Sanitation Data'!$E$30,0,10*ROW('Sanitation Data'!E20)))</f>
        <v/>
      </c>
      <c r="CS26" s="319" t="str">
        <f ca="true">+IF(OFFSET('Sanitation Data'!$E$31,0,10*ROW('Sanitation Data'!E20))="","",OFFSET('Sanitation Data'!$E$31,0,10*ROW('Sanitation Data'!E20)))</f>
        <v/>
      </c>
      <c r="CT26" s="319" t="str">
        <f ca="true">+IF(OFFSET('Sanitation Data'!$E$32,0,10*ROW('Sanitation Data'!E20))="","",OFFSET('Sanitation Data'!$E$32,0,10*ROW('Sanitation Data'!E20)))</f>
        <v/>
      </c>
      <c r="CU26" s="319" t="str">
        <f ca="true">+IF(OFFSET('Sanitation Data'!$F$28,0,10*ROW('Sanitation Data'!F20))="","",OFFSET('Sanitation Data'!$F$28,0,10*ROW('Sanitation Data'!F20)))</f>
        <v>No</v>
      </c>
      <c r="CV26" s="319" t="str">
        <f ca="true">+IF(OFFSET('Sanitation Data'!$F$29,0,10*ROW('Sanitation Data'!F20))="","",OFFSET('Sanitation Data'!$F$29,0,10*ROW('Sanitation Data'!F20)))</f>
        <v>No</v>
      </c>
      <c r="CW26" s="319" t="str">
        <f ca="true">+IF(OFFSET('Sanitation Data'!$F$30,0,10*ROW('Sanitation Data'!F20))="","",OFFSET('Sanitation Data'!$F$30,0,10*ROW('Sanitation Data'!F20)))</f>
        <v>Yes</v>
      </c>
      <c r="CX26" s="319" t="str">
        <f ca="true">+IF(OFFSET('Sanitation Data'!$F$31,0,10*ROW('Sanitation Data'!F20))="","",OFFSET('Sanitation Data'!$F$31,0,10*ROW('Sanitation Data'!F20)))</f>
        <v>Yes</v>
      </c>
      <c r="CY26" s="319" t="str">
        <f ca="true">+IF(OFFSET('Sanitation Data'!$F$32,0,10*ROW('Sanitation Data'!F20))="","",OFFSET('Sanitation Data'!$F$32,0,10*ROW('Sanitation Data'!F20)))</f>
        <v>No</v>
      </c>
      <c r="CZ26" s="319" t="str">
        <f ca="true">+IF(OFFSET('Sanitation Data'!$G$28,0,10*ROW('Sanitation Data'!G20))="","",OFFSET('Sanitation Data'!$G$28,0,10*ROW('Sanitation Data'!G20)))</f>
        <v/>
      </c>
      <c r="DA26" s="319" t="str">
        <f ca="true">+IF(OFFSET('Sanitation Data'!$G$29,0,10*ROW('Sanitation Data'!G20))="","",OFFSET('Sanitation Data'!$G$29,0,10*ROW('Sanitation Data'!G20)))</f>
        <v/>
      </c>
      <c r="DB26" s="319" t="str">
        <f ca="true">+IF(OFFSET('Sanitation Data'!$G$30,0,10*ROW('Sanitation Data'!G20))="","",OFFSET('Sanitation Data'!$G$30,0,10*ROW('Sanitation Data'!G20)))</f>
        <v/>
      </c>
      <c r="DC26" s="319" t="str">
        <f ca="true">+IF(OFFSET('Sanitation Data'!$G$31,0,10*ROW('Sanitation Data'!G20))="","",OFFSET('Sanitation Data'!$G$31,0,10*ROW('Sanitation Data'!G20)))</f>
        <v/>
      </c>
      <c r="DD26" s="319" t="str">
        <f ca="true">+IF(OFFSET('Sanitation Data'!$G$32,0,10*ROW('Sanitation Data'!G20))="","",OFFSET('Sanitation Data'!$G$32,0,10*ROW('Sanitation Data'!G20)))</f>
        <v/>
      </c>
      <c r="DE26" s="319" t="str">
        <f ca="true">+IF(OFFSET('Sanitation Data'!$H$28,0,10*ROW('Sanitation Data'!H20))="","",OFFSET('Sanitation Data'!$H$28,0,10*ROW('Sanitation Data'!H20)))</f>
        <v/>
      </c>
      <c r="DF26" s="319" t="str">
        <f ca="true">+IF(OFFSET('Sanitation Data'!$H$29,0,10*ROW('Sanitation Data'!H20))="","",OFFSET('Sanitation Data'!$H$29,0,10*ROW('Sanitation Data'!H20)))</f>
        <v/>
      </c>
      <c r="DG26" s="319" t="str">
        <f ca="true">+IF(OFFSET('Sanitation Data'!$H$30,0,10*ROW('Sanitation Data'!H20))="","",OFFSET('Sanitation Data'!$H$30,0,10*ROW('Sanitation Data'!H20)))</f>
        <v/>
      </c>
      <c r="DH26" s="319" t="str">
        <f ca="true">+IF(OFFSET('Sanitation Data'!$H$31,0,10*ROW('Sanitation Data'!H20))="","",OFFSET('Sanitation Data'!$H$31,0,10*ROW('Sanitation Data'!H20)))</f>
        <v/>
      </c>
      <c r="DI26" s="319" t="str">
        <f ca="true">+IF(OFFSET('Sanitation Data'!$H$32,0,10*ROW('Sanitation Data'!H20))="","",OFFSET('Sanitation Data'!$H$32,0,10*ROW('Sanitation Data'!H20)))</f>
        <v/>
      </c>
      <c r="DJ26" s="319" t="str">
        <f ca="true">+IF(OFFSET('Sanitation Data'!$I$28,0,10*ROW('Sanitation Data'!I20))="","",OFFSET('Sanitation Data'!$I$28,0,10*ROW('Sanitation Data'!I20)))</f>
        <v/>
      </c>
      <c r="DK26" s="319" t="str">
        <f ca="true">+IF(OFFSET('Sanitation Data'!$I$29,0,10*ROW('Sanitation Data'!I20))="","",OFFSET('Sanitation Data'!$I$29,0,10*ROW('Sanitation Data'!I20)))</f>
        <v/>
      </c>
      <c r="DL26" s="319" t="str">
        <f ca="true">+IF(OFFSET('Sanitation Data'!$I$30,0,10*ROW('Sanitation Data'!I20))="","",OFFSET('Sanitation Data'!$I$30,0,10*ROW('Sanitation Data'!I20)))</f>
        <v/>
      </c>
      <c r="DM26" s="319" t="str">
        <f ca="true">+IF(OFFSET('Sanitation Data'!$I$31,0,10*ROW('Sanitation Data'!I20))="","",OFFSET('Sanitation Data'!$I$31,0,10*ROW('Sanitation Data'!I20)))</f>
        <v/>
      </c>
      <c r="DN26" s="319" t="str">
        <f ca="true">+IF(OFFSET('Sanitation Data'!$I$32,0,10*ROW('Sanitation Data'!I20))="","",OFFSET('Sanitation Data'!$I$32,0,10*ROW('Sanitation Data'!I20)))</f>
        <v/>
      </c>
      <c r="DO26" s="319" t="str">
        <f ca="true">+IF(OFFSET('Hygiene Data'!$D$11,0,10*ROW('Hygiene Data'!D20))="","",OFFSET('Hygiene Data'!$D$11,0,10*ROW('Hygiene Data'!D20)))</f>
        <v/>
      </c>
      <c r="DP26" s="319" t="str">
        <f ca="true">+IF(OFFSET('Hygiene Data'!$D$12,0,10*ROW('Hygiene Data'!D20))="","",OFFSET('Hygiene Data'!$D$12,0,10*ROW('Hygiene Data'!D20)))</f>
        <v/>
      </c>
      <c r="DQ26" s="319" t="str">
        <f ca="true">+IF(OFFSET('Hygiene Data'!$D$13,0,10*ROW('Hygiene Data'!D20))="","",OFFSET('Hygiene Data'!$D$13,0,10*ROW('Hygiene Data'!D20)))</f>
        <v/>
      </c>
      <c r="DR26" s="319" t="str">
        <f ca="true">+IF(OFFSET('Hygiene Data'!$E$11,0,10*ROW('Hygiene Data'!E20))="","",OFFSET('Hygiene Data'!$E$11,0,10*ROW('Hygiene Data'!E20)))</f>
        <v/>
      </c>
      <c r="DS26" s="319" t="str">
        <f ca="true">+IF(OFFSET('Hygiene Data'!$E$12,0,10*ROW('Hygiene Data'!E20))="","",OFFSET('Hygiene Data'!$E$12,0,10*ROW('Hygiene Data'!E20)))</f>
        <v/>
      </c>
      <c r="DT26" s="319" t="str">
        <f ca="true">+IF(OFFSET('Hygiene Data'!$E$13,0,10*ROW('Hygiene Data'!E20))="","",OFFSET('Hygiene Data'!$E$13,0,10*ROW('Hygiene Data'!E20)))</f>
        <v/>
      </c>
      <c r="DU26" s="319" t="str">
        <f ca="true">+IF(OFFSET('Hygiene Data'!$F$11,0,10*ROW('Hygiene Data'!F20))="","",OFFSET('Hygiene Data'!$F$11,0,10*ROW('Hygiene Data'!F20)))</f>
        <v>No</v>
      </c>
      <c r="DV26" s="319" t="str">
        <f ca="true">+IF(OFFSET('Hygiene Data'!$F$12,0,10*ROW('Hygiene Data'!F20))="","",OFFSET('Hygiene Data'!$F$12,0,10*ROW('Hygiene Data'!F20)))</f>
        <v>No</v>
      </c>
      <c r="DW26" s="319" t="str">
        <f ca="true">+IF(OFFSET('Hygiene Data'!$F$13,0,10*ROW('Hygiene Data'!F20))="","",OFFSET('Hygiene Data'!$F$13,0,10*ROW('Hygiene Data'!F20)))</f>
        <v>No</v>
      </c>
      <c r="DX26" s="319" t="str">
        <f ca="true">+IF(OFFSET('Hygiene Data'!$G$11,0,10*ROW('Hygiene Data'!G20))="","",OFFSET('Hygiene Data'!$G$11,0,10*ROW('Hygiene Data'!G20)))</f>
        <v/>
      </c>
      <c r="DY26" s="319" t="str">
        <f ca="true">+IF(OFFSET('Hygiene Data'!$G$12,0,10*ROW('Hygiene Data'!G20))="","",OFFSET('Hygiene Data'!$G$12,0,10*ROW('Hygiene Data'!G20)))</f>
        <v/>
      </c>
      <c r="DZ26" s="319" t="str">
        <f ca="true">+IF(OFFSET('Hygiene Data'!$G$13,0,10*ROW('Hygiene Data'!G20))="","",OFFSET('Hygiene Data'!$G$13,0,10*ROW('Hygiene Data'!G20)))</f>
        <v/>
      </c>
      <c r="EA26" s="319" t="str">
        <f ca="true">+IF(OFFSET('Hygiene Data'!$H$11,0,10*ROW('Hygiene Data'!H20))="","",OFFSET('Hygiene Data'!$H$11,0,10*ROW('Hygiene Data'!H20)))</f>
        <v/>
      </c>
      <c r="EB26" s="319" t="str">
        <f ca="true">+IF(OFFSET('Hygiene Data'!$H$12,0,10*ROW('Hygiene Data'!H20))="","",OFFSET('Hygiene Data'!$H$12,0,10*ROW('Hygiene Data'!H20)))</f>
        <v/>
      </c>
      <c r="EC26" s="319" t="str">
        <f ca="true">+IF(OFFSET('Hygiene Data'!$H$13,0,10*ROW('Hygiene Data'!H20))="","",OFFSET('Hygiene Data'!$H$13,0,10*ROW('Hygiene Data'!H20)))</f>
        <v/>
      </c>
      <c r="ED26" s="319" t="str">
        <f ca="true">+IF(OFFSET('Hygiene Data'!$I$11,0,10*ROW('Hygiene Data'!I20))="","",OFFSET('Hygiene Data'!$I$11,0,10*ROW('Hygiene Data'!I20)))</f>
        <v/>
      </c>
      <c r="EE26" s="319" t="str">
        <f ca="true">+IF(OFFSET('Hygiene Data'!$I$12,0,10*ROW('Hygiene Data'!I20))="","",OFFSET('Hygiene Data'!$I$12,0,10*ROW('Hygiene Data'!I20)))</f>
        <v/>
      </c>
      <c r="EF26" s="319"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GHA_2018_EMIS</v>
      </c>
      <c r="B27" s="36" t="str">
        <f ca="true">+IF(OFFSET('Water Data'!$C$2,0,10*ROW('Water Data'!F21))="","",OFFSET('Water Data'!$C$2,0,10*ROW('Water Data'!F21)))</f>
        <v>EMIS</v>
      </c>
      <c r="C27" s="375">
        <f t="shared" ca="true" si="0"/>
        <v>2018</v>
      </c>
      <c r="D27" s="96">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76.539986157427791</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71.235764172906315</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319"/>
      <c r="BS27" s="319" t="str">
        <f ca="true">+IF(OFFSET('Water Data'!$D$27,0,10*ROW('Water Data'!D21))="","",OFFSET('Water Data'!$D$27,0,10*ROW('Water Data'!D21)))</f>
        <v>Yes</v>
      </c>
      <c r="BT27" s="319" t="str">
        <f ca="true">+IF(OFFSET('Water Data'!$D$28,0,10*ROW('Water Data'!D21))="","",OFFSET('Water Data'!$D$28,0,10*ROW('Water Data'!D21)))</f>
        <v/>
      </c>
      <c r="BU27" s="319" t="str">
        <f ca="true">+IF(OFFSET('Water Data'!$D$29,0,10*ROW('Water Data'!D21))="","",OFFSET('Water Data'!$D$29,0,10*ROW('Water Data'!D21)))</f>
        <v/>
      </c>
      <c r="BV27" s="319" t="str">
        <f ca="true">+IF(OFFSET('Water Data'!$E$27,0,10*ROW('Water Data'!E21))="","",OFFSET('Water Data'!$E$27,0,10*ROW('Water Data'!E21)))</f>
        <v/>
      </c>
      <c r="BW27" s="319" t="str">
        <f ca="true">+IF(OFFSET('Water Data'!$E$28,0,10*ROW('Water Data'!E21))="","",OFFSET('Water Data'!$E$28,0,10*ROW('Water Data'!E21)))</f>
        <v/>
      </c>
      <c r="BX27" s="319" t="str">
        <f ca="true">+IF(OFFSET('Water Data'!$E$29,0,10*ROW('Water Data'!E21))="","",OFFSET('Water Data'!$E$29,0,10*ROW('Water Data'!E21)))</f>
        <v/>
      </c>
      <c r="BY27" s="319" t="str">
        <f ca="true">+IF(OFFSET('Water Data'!$F$27,0,10*ROW('Water Data'!F21))="","",OFFSET('Water Data'!$F$27,0,10*ROW('Water Data'!F21)))</f>
        <v/>
      </c>
      <c r="BZ27" s="319" t="str">
        <f ca="true">+IF(OFFSET('Water Data'!$F$28,0,10*ROW('Water Data'!F21))="","",OFFSET('Water Data'!$F$28,0,10*ROW('Water Data'!F21)))</f>
        <v/>
      </c>
      <c r="CA27" s="319" t="str">
        <f ca="true">+IF(OFFSET('Water Data'!$F$29,0,10*ROW('Water Data'!F21))="","",OFFSET('Water Data'!$F$29,0,10*ROW('Water Data'!F21)))</f>
        <v/>
      </c>
      <c r="CB27" s="319" t="str">
        <f ca="true">+IF(OFFSET('Water Data'!$G$27,0,10*ROW('Water Data'!G21))="","",OFFSET('Water Data'!$G$27,0,10*ROW('Water Data'!G21)))</f>
        <v/>
      </c>
      <c r="CC27" s="319" t="str">
        <f ca="true">+IF(OFFSET('Water Data'!$G$28,0,10*ROW('Water Data'!G21))="","",OFFSET('Water Data'!$G$28,0,10*ROW('Water Data'!G21)))</f>
        <v/>
      </c>
      <c r="CD27" s="319" t="str">
        <f ca="true">+IF(OFFSET('Water Data'!$G$29,0,10*ROW('Water Data'!G21))="","",OFFSET('Water Data'!$G$29,0,10*ROW('Water Data'!G21)))</f>
        <v/>
      </c>
      <c r="CE27" s="319" t="str">
        <f ca="true">+IF(OFFSET('Water Data'!$H$27,0,10*ROW('Water Data'!H21))="","",OFFSET('Water Data'!$H$27,0,10*ROW('Water Data'!H21)))</f>
        <v/>
      </c>
      <c r="CF27" s="319" t="str">
        <f ca="true">+IF(OFFSET('Water Data'!$H$28,0,10*ROW('Water Data'!H21))="","",OFFSET('Water Data'!$H$28,0,10*ROW('Water Data'!H21)))</f>
        <v/>
      </c>
      <c r="CG27" s="319" t="str">
        <f ca="true">+IF(OFFSET('Water Data'!$H$29,0,10*ROW('Water Data'!H21))="","",OFFSET('Water Data'!$H$29,0,10*ROW('Water Data'!H21)))</f>
        <v/>
      </c>
      <c r="CH27" s="319" t="str">
        <f ca="true">+IF(OFFSET('Water Data'!$I$27,0,10*ROW('Water Data'!I21))="","",OFFSET('Water Data'!$I$27,0,10*ROW('Water Data'!I21)))</f>
        <v/>
      </c>
      <c r="CI27" s="319" t="str">
        <f ca="true">+IF(OFFSET('Water Data'!$I$28,0,10*ROW('Water Data'!I21))="","",OFFSET('Water Data'!$I$28,0,10*ROW('Water Data'!I21)))</f>
        <v/>
      </c>
      <c r="CJ27" s="319" t="str">
        <f ca="true">+IF(OFFSET('Water Data'!$I$29,0,10*ROW('Water Data'!I21))="","",OFFSET('Water Data'!$I$29,0,10*ROW('Water Data'!I21)))</f>
        <v/>
      </c>
      <c r="CK27" s="319" t="str">
        <f ca="true">+IF(OFFSET('Sanitation Data'!$D$28,0,10*ROW('Sanitation Data'!D21))="","",OFFSET('Sanitation Data'!$D$28,0,10*ROW('Sanitation Data'!D21)))</f>
        <v>Yes</v>
      </c>
      <c r="CL27" s="319" t="str">
        <f ca="true">+IF(OFFSET('Sanitation Data'!$D$29,0,10*ROW('Sanitation Data'!D21))="","",OFFSET('Sanitation Data'!$D$29,0,10*ROW('Sanitation Data'!D21)))</f>
        <v/>
      </c>
      <c r="CM27" s="319" t="str">
        <f ca="true">+IF(OFFSET('Sanitation Data'!$D$30,0,10*ROW('Sanitation Data'!D21))="","",OFFSET('Sanitation Data'!$D$30,0,10*ROW('Sanitation Data'!D21)))</f>
        <v/>
      </c>
      <c r="CN27" s="319" t="str">
        <f ca="true">+IF(OFFSET('Sanitation Data'!$D$31,0,10*ROW('Sanitation Data'!D21))="","",OFFSET('Sanitation Data'!$D$31,0,10*ROW('Sanitation Data'!D21)))</f>
        <v/>
      </c>
      <c r="CO27" s="319" t="str">
        <f ca="true">+IF(OFFSET('Sanitation Data'!$D$32,0,10*ROW('Sanitation Data'!D21))="","",OFFSET('Sanitation Data'!$D$32,0,10*ROW('Sanitation Data'!D21)))</f>
        <v/>
      </c>
      <c r="CP27" s="319" t="str">
        <f ca="true">+IF(OFFSET('Sanitation Data'!$E$28,0,10*ROW('Sanitation Data'!E21))="","",OFFSET('Sanitation Data'!$E$28,0,10*ROW('Sanitation Data'!E21)))</f>
        <v/>
      </c>
      <c r="CQ27" s="319" t="str">
        <f ca="true">+IF(OFFSET('Sanitation Data'!$E$29,0,10*ROW('Sanitation Data'!E21))="","",OFFSET('Sanitation Data'!$E$29,0,10*ROW('Sanitation Data'!E21)))</f>
        <v/>
      </c>
      <c r="CR27" s="319" t="str">
        <f ca="true">+IF(OFFSET('Sanitation Data'!$E$30,0,10*ROW('Sanitation Data'!E21))="","",OFFSET('Sanitation Data'!$E$30,0,10*ROW('Sanitation Data'!E21)))</f>
        <v/>
      </c>
      <c r="CS27" s="319" t="str">
        <f ca="true">+IF(OFFSET('Sanitation Data'!$E$31,0,10*ROW('Sanitation Data'!E21))="","",OFFSET('Sanitation Data'!$E$31,0,10*ROW('Sanitation Data'!E21)))</f>
        <v/>
      </c>
      <c r="CT27" s="319" t="str">
        <f ca="true">+IF(OFFSET('Sanitation Data'!$E$32,0,10*ROW('Sanitation Data'!E21))="","",OFFSET('Sanitation Data'!$E$32,0,10*ROW('Sanitation Data'!E21)))</f>
        <v/>
      </c>
      <c r="CU27" s="319" t="str">
        <f ca="true">+IF(OFFSET('Sanitation Data'!$F$28,0,10*ROW('Sanitation Data'!F21))="","",OFFSET('Sanitation Data'!$F$28,0,10*ROW('Sanitation Data'!F21)))</f>
        <v/>
      </c>
      <c r="CV27" s="319" t="str">
        <f ca="true">+IF(OFFSET('Sanitation Data'!$F$29,0,10*ROW('Sanitation Data'!F21))="","",OFFSET('Sanitation Data'!$F$29,0,10*ROW('Sanitation Data'!F21)))</f>
        <v/>
      </c>
      <c r="CW27" s="319" t="str">
        <f ca="true">+IF(OFFSET('Sanitation Data'!$F$30,0,10*ROW('Sanitation Data'!F21))="","",OFFSET('Sanitation Data'!$F$30,0,10*ROW('Sanitation Data'!F21)))</f>
        <v/>
      </c>
      <c r="CX27" s="319" t="str">
        <f ca="true">+IF(OFFSET('Sanitation Data'!$F$31,0,10*ROW('Sanitation Data'!F21))="","",OFFSET('Sanitation Data'!$F$31,0,10*ROW('Sanitation Data'!F21)))</f>
        <v/>
      </c>
      <c r="CY27" s="319" t="str">
        <f ca="true">+IF(OFFSET('Sanitation Data'!$F$32,0,10*ROW('Sanitation Data'!F21))="","",OFFSET('Sanitation Data'!$F$32,0,10*ROW('Sanitation Data'!F21)))</f>
        <v/>
      </c>
      <c r="CZ27" s="319" t="str">
        <f ca="true">+IF(OFFSET('Sanitation Data'!$G$28,0,10*ROW('Sanitation Data'!G21))="","",OFFSET('Sanitation Data'!$G$28,0,10*ROW('Sanitation Data'!G21)))</f>
        <v/>
      </c>
      <c r="DA27" s="319" t="str">
        <f ca="true">+IF(OFFSET('Sanitation Data'!$G$29,0,10*ROW('Sanitation Data'!G21))="","",OFFSET('Sanitation Data'!$G$29,0,10*ROW('Sanitation Data'!G21)))</f>
        <v/>
      </c>
      <c r="DB27" s="319" t="str">
        <f ca="true">+IF(OFFSET('Sanitation Data'!$G$30,0,10*ROW('Sanitation Data'!G21))="","",OFFSET('Sanitation Data'!$G$30,0,10*ROW('Sanitation Data'!G21)))</f>
        <v/>
      </c>
      <c r="DC27" s="319" t="str">
        <f ca="true">+IF(OFFSET('Sanitation Data'!$G$31,0,10*ROW('Sanitation Data'!G21))="","",OFFSET('Sanitation Data'!$G$31,0,10*ROW('Sanitation Data'!G21)))</f>
        <v/>
      </c>
      <c r="DD27" s="319" t="str">
        <f ca="true">+IF(OFFSET('Sanitation Data'!$G$32,0,10*ROW('Sanitation Data'!G21))="","",OFFSET('Sanitation Data'!$G$32,0,10*ROW('Sanitation Data'!G21)))</f>
        <v/>
      </c>
      <c r="DE27" s="319" t="str">
        <f ca="true">+IF(OFFSET('Sanitation Data'!$H$28,0,10*ROW('Sanitation Data'!H21))="","",OFFSET('Sanitation Data'!$H$28,0,10*ROW('Sanitation Data'!H21)))</f>
        <v/>
      </c>
      <c r="DF27" s="319" t="str">
        <f ca="true">+IF(OFFSET('Sanitation Data'!$H$29,0,10*ROW('Sanitation Data'!H21))="","",OFFSET('Sanitation Data'!$H$29,0,10*ROW('Sanitation Data'!H21)))</f>
        <v/>
      </c>
      <c r="DG27" s="319" t="str">
        <f ca="true">+IF(OFFSET('Sanitation Data'!$H$30,0,10*ROW('Sanitation Data'!H21))="","",OFFSET('Sanitation Data'!$H$30,0,10*ROW('Sanitation Data'!H21)))</f>
        <v/>
      </c>
      <c r="DH27" s="319" t="str">
        <f ca="true">+IF(OFFSET('Sanitation Data'!$H$31,0,10*ROW('Sanitation Data'!H21))="","",OFFSET('Sanitation Data'!$H$31,0,10*ROW('Sanitation Data'!H21)))</f>
        <v/>
      </c>
      <c r="DI27" s="319" t="str">
        <f ca="true">+IF(OFFSET('Sanitation Data'!$H$32,0,10*ROW('Sanitation Data'!H21))="","",OFFSET('Sanitation Data'!$H$32,0,10*ROW('Sanitation Data'!H21)))</f>
        <v/>
      </c>
      <c r="DJ27" s="319" t="str">
        <f ca="true">+IF(OFFSET('Sanitation Data'!$I$28,0,10*ROW('Sanitation Data'!I21))="","",OFFSET('Sanitation Data'!$I$28,0,10*ROW('Sanitation Data'!I21)))</f>
        <v/>
      </c>
      <c r="DK27" s="319" t="str">
        <f ca="true">+IF(OFFSET('Sanitation Data'!$I$29,0,10*ROW('Sanitation Data'!I21))="","",OFFSET('Sanitation Data'!$I$29,0,10*ROW('Sanitation Data'!I21)))</f>
        <v/>
      </c>
      <c r="DL27" s="319" t="str">
        <f ca="true">+IF(OFFSET('Sanitation Data'!$I$30,0,10*ROW('Sanitation Data'!I21))="","",OFFSET('Sanitation Data'!$I$30,0,10*ROW('Sanitation Data'!I21)))</f>
        <v/>
      </c>
      <c r="DM27" s="319" t="str">
        <f ca="true">+IF(OFFSET('Sanitation Data'!$I$31,0,10*ROW('Sanitation Data'!I21))="","",OFFSET('Sanitation Data'!$I$31,0,10*ROW('Sanitation Data'!I21)))</f>
        <v/>
      </c>
      <c r="DN27" s="319" t="str">
        <f ca="true">+IF(OFFSET('Sanitation Data'!$I$32,0,10*ROW('Sanitation Data'!I21))="","",OFFSET('Sanitation Data'!$I$32,0,10*ROW('Sanitation Data'!I21)))</f>
        <v/>
      </c>
      <c r="DO27" s="319" t="str">
        <f ca="true">+IF(OFFSET('Hygiene Data'!$D$11,0,10*ROW('Hygiene Data'!D21))="","",OFFSET('Hygiene Data'!$D$11,0,10*ROW('Hygiene Data'!D21)))</f>
        <v/>
      </c>
      <c r="DP27" s="319" t="str">
        <f ca="true">+IF(OFFSET('Hygiene Data'!$D$12,0,10*ROW('Hygiene Data'!D21))="","",OFFSET('Hygiene Data'!$D$12,0,10*ROW('Hygiene Data'!D21)))</f>
        <v/>
      </c>
      <c r="DQ27" s="319" t="str">
        <f ca="true">+IF(OFFSET('Hygiene Data'!$D$13,0,10*ROW('Hygiene Data'!D21))="","",OFFSET('Hygiene Data'!$D$13,0,10*ROW('Hygiene Data'!D21)))</f>
        <v/>
      </c>
      <c r="DR27" s="319" t="str">
        <f ca="true">+IF(OFFSET('Hygiene Data'!$E$11,0,10*ROW('Hygiene Data'!E21))="","",OFFSET('Hygiene Data'!$E$11,0,10*ROW('Hygiene Data'!E21)))</f>
        <v/>
      </c>
      <c r="DS27" s="319" t="str">
        <f ca="true">+IF(OFFSET('Hygiene Data'!$E$12,0,10*ROW('Hygiene Data'!E21))="","",OFFSET('Hygiene Data'!$E$12,0,10*ROW('Hygiene Data'!E21)))</f>
        <v/>
      </c>
      <c r="DT27" s="319" t="str">
        <f ca="true">+IF(OFFSET('Hygiene Data'!$E$13,0,10*ROW('Hygiene Data'!E21))="","",OFFSET('Hygiene Data'!$E$13,0,10*ROW('Hygiene Data'!E21)))</f>
        <v/>
      </c>
      <c r="DU27" s="319" t="str">
        <f ca="true">+IF(OFFSET('Hygiene Data'!$F$11,0,10*ROW('Hygiene Data'!F21))="","",OFFSET('Hygiene Data'!$F$11,0,10*ROW('Hygiene Data'!F21)))</f>
        <v/>
      </c>
      <c r="DV27" s="319" t="str">
        <f ca="true">+IF(OFFSET('Hygiene Data'!$F$12,0,10*ROW('Hygiene Data'!F21))="","",OFFSET('Hygiene Data'!$F$12,0,10*ROW('Hygiene Data'!F21)))</f>
        <v/>
      </c>
      <c r="DW27" s="319" t="str">
        <f ca="true">+IF(OFFSET('Hygiene Data'!$F$13,0,10*ROW('Hygiene Data'!F21))="","",OFFSET('Hygiene Data'!$F$13,0,10*ROW('Hygiene Data'!F21)))</f>
        <v/>
      </c>
      <c r="DX27" s="319" t="str">
        <f ca="true">+IF(OFFSET('Hygiene Data'!$G$11,0,10*ROW('Hygiene Data'!G21))="","",OFFSET('Hygiene Data'!$G$11,0,10*ROW('Hygiene Data'!G21)))</f>
        <v/>
      </c>
      <c r="DY27" s="319" t="str">
        <f ca="true">+IF(OFFSET('Hygiene Data'!$G$12,0,10*ROW('Hygiene Data'!G21))="","",OFFSET('Hygiene Data'!$G$12,0,10*ROW('Hygiene Data'!G21)))</f>
        <v/>
      </c>
      <c r="DZ27" s="319" t="str">
        <f ca="true">+IF(OFFSET('Hygiene Data'!$G$13,0,10*ROW('Hygiene Data'!G21))="","",OFFSET('Hygiene Data'!$G$13,0,10*ROW('Hygiene Data'!G21)))</f>
        <v/>
      </c>
      <c r="EA27" s="319" t="str">
        <f ca="true">+IF(OFFSET('Hygiene Data'!$H$11,0,10*ROW('Hygiene Data'!H21))="","",OFFSET('Hygiene Data'!$H$11,0,10*ROW('Hygiene Data'!H21)))</f>
        <v/>
      </c>
      <c r="EB27" s="319" t="str">
        <f ca="true">+IF(OFFSET('Hygiene Data'!$H$12,0,10*ROW('Hygiene Data'!H21))="","",OFFSET('Hygiene Data'!$H$12,0,10*ROW('Hygiene Data'!H21)))</f>
        <v/>
      </c>
      <c r="EC27" s="319" t="str">
        <f ca="true">+IF(OFFSET('Hygiene Data'!$H$13,0,10*ROW('Hygiene Data'!H21))="","",OFFSET('Hygiene Data'!$H$13,0,10*ROW('Hygiene Data'!H21)))</f>
        <v/>
      </c>
      <c r="ED27" s="319" t="str">
        <f ca="true">+IF(OFFSET('Hygiene Data'!$I$11,0,10*ROW('Hygiene Data'!I21))="","",OFFSET('Hygiene Data'!$I$11,0,10*ROW('Hygiene Data'!I21)))</f>
        <v/>
      </c>
      <c r="EE27" s="319" t="str">
        <f ca="true">+IF(OFFSET('Hygiene Data'!$I$12,0,10*ROW('Hygiene Data'!I21))="","",OFFSET('Hygiene Data'!$I$12,0,10*ROW('Hygiene Data'!I21)))</f>
        <v/>
      </c>
      <c r="EF27" s="319"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GHA_2018_UIS</v>
      </c>
      <c r="B28" s="36" t="str">
        <f ca="true">+IF(OFFSET('Water Data'!$C$2,0,10*ROW('Water Data'!F22))="","",OFFSET('Water Data'!$C$2,0,10*ROW('Water Data'!F22)))</f>
        <v>Other</v>
      </c>
      <c r="C28" s="375">
        <f t="shared" ca="true" si="0"/>
        <v>2018</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str">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[41]</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str">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[33]</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str">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[58]</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str">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[39]</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str">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[35]</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str">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[47]</v>
      </c>
      <c r="BR28" s="319"/>
      <c r="BS28" s="319" t="str">
        <f ca="true">+IF(OFFSET('Water Data'!$D$27,0,10*ROW('Water Data'!D22))="","",OFFSET('Water Data'!$D$27,0,10*ROW('Water Data'!D22)))</f>
        <v/>
      </c>
      <c r="BT28" s="319" t="str">
        <f ca="true">+IF(OFFSET('Water Data'!$D$28,0,10*ROW('Water Data'!D22))="","",OFFSET('Water Data'!$D$28,0,10*ROW('Water Data'!D22)))</f>
        <v/>
      </c>
      <c r="BU28" s="319" t="str">
        <f ca="true">+IF(OFFSET('Water Data'!$D$29,0,10*ROW('Water Data'!D22))="","",OFFSET('Water Data'!$D$29,0,10*ROW('Water Data'!D22)))</f>
        <v>No</v>
      </c>
      <c r="BV28" s="319" t="str">
        <f ca="true">+IF(OFFSET('Water Data'!$E$27,0,10*ROW('Water Data'!E22))="","",OFFSET('Water Data'!$E$27,0,10*ROW('Water Data'!E22)))</f>
        <v/>
      </c>
      <c r="BW28" s="319" t="str">
        <f ca="true">+IF(OFFSET('Water Data'!$E$28,0,10*ROW('Water Data'!E22))="","",OFFSET('Water Data'!$E$28,0,10*ROW('Water Data'!E22)))</f>
        <v/>
      </c>
      <c r="BX28" s="319" t="str">
        <f ca="true">+IF(OFFSET('Water Data'!$E$29,0,10*ROW('Water Data'!E22))="","",OFFSET('Water Data'!$E$29,0,10*ROW('Water Data'!E22)))</f>
        <v/>
      </c>
      <c r="BY28" s="319" t="str">
        <f ca="true">+IF(OFFSET('Water Data'!$F$27,0,10*ROW('Water Data'!F22))="","",OFFSET('Water Data'!$F$27,0,10*ROW('Water Data'!F22)))</f>
        <v/>
      </c>
      <c r="BZ28" s="319" t="str">
        <f ca="true">+IF(OFFSET('Water Data'!$F$28,0,10*ROW('Water Data'!F22))="","",OFFSET('Water Data'!$F$28,0,10*ROW('Water Data'!F22)))</f>
        <v/>
      </c>
      <c r="CA28" s="319" t="str">
        <f ca="true">+IF(OFFSET('Water Data'!$F$29,0,10*ROW('Water Data'!F22))="","",OFFSET('Water Data'!$F$29,0,10*ROW('Water Data'!F22)))</f>
        <v/>
      </c>
      <c r="CB28" s="319" t="str">
        <f ca="true">+IF(OFFSET('Water Data'!$G$27,0,10*ROW('Water Data'!G22))="","",OFFSET('Water Data'!$G$27,0,10*ROW('Water Data'!G22)))</f>
        <v/>
      </c>
      <c r="CC28" s="319" t="str">
        <f ca="true">+IF(OFFSET('Water Data'!$G$28,0,10*ROW('Water Data'!G22))="","",OFFSET('Water Data'!$G$28,0,10*ROW('Water Data'!G22)))</f>
        <v/>
      </c>
      <c r="CD28" s="319" t="str">
        <f ca="true">+IF(OFFSET('Water Data'!$G$29,0,10*ROW('Water Data'!G22))="","",OFFSET('Water Data'!$G$29,0,10*ROW('Water Data'!G22)))</f>
        <v/>
      </c>
      <c r="CE28" s="319" t="str">
        <f ca="true">+IF(OFFSET('Water Data'!$H$27,0,10*ROW('Water Data'!H22))="","",OFFSET('Water Data'!$H$27,0,10*ROW('Water Data'!H22)))</f>
        <v/>
      </c>
      <c r="CF28" s="319" t="str">
        <f ca="true">+IF(OFFSET('Water Data'!$H$28,0,10*ROW('Water Data'!H22))="","",OFFSET('Water Data'!$H$28,0,10*ROW('Water Data'!H22)))</f>
        <v/>
      </c>
      <c r="CG28" s="319" t="str">
        <f ca="true">+IF(OFFSET('Water Data'!$H$29,0,10*ROW('Water Data'!H22))="","",OFFSET('Water Data'!$H$29,0,10*ROW('Water Data'!H22)))</f>
        <v>No</v>
      </c>
      <c r="CH28" s="319" t="str">
        <f ca="true">+IF(OFFSET('Water Data'!$I$27,0,10*ROW('Water Data'!I22))="","",OFFSET('Water Data'!$I$27,0,10*ROW('Water Data'!I22)))</f>
        <v/>
      </c>
      <c r="CI28" s="319" t="str">
        <f ca="true">+IF(OFFSET('Water Data'!$I$28,0,10*ROW('Water Data'!I22))="","",OFFSET('Water Data'!$I$28,0,10*ROW('Water Data'!I22)))</f>
        <v/>
      </c>
      <c r="CJ28" s="319" t="str">
        <f ca="true">+IF(OFFSET('Water Data'!$I$29,0,10*ROW('Water Data'!I22))="","",OFFSET('Water Data'!$I$29,0,10*ROW('Water Data'!I22)))</f>
        <v>No</v>
      </c>
      <c r="CK28" s="319" t="str">
        <f ca="true">+IF(OFFSET('Sanitation Data'!$D$28,0,10*ROW('Sanitation Data'!D22))="","",OFFSET('Sanitation Data'!$D$28,0,10*ROW('Sanitation Data'!D22)))</f>
        <v/>
      </c>
      <c r="CL28" s="319" t="str">
        <f ca="true">+IF(OFFSET('Sanitation Data'!$D$29,0,10*ROW('Sanitation Data'!D22))="","",OFFSET('Sanitation Data'!$D$29,0,10*ROW('Sanitation Data'!D22)))</f>
        <v/>
      </c>
      <c r="CM28" s="319" t="str">
        <f ca="true">+IF(OFFSET('Sanitation Data'!$D$30,0,10*ROW('Sanitation Data'!D22))="","",OFFSET('Sanitation Data'!$D$30,0,10*ROW('Sanitation Data'!D22)))</f>
        <v/>
      </c>
      <c r="CN28" s="319" t="str">
        <f ca="true">+IF(OFFSET('Sanitation Data'!$D$31,0,10*ROW('Sanitation Data'!D22))="","",OFFSET('Sanitation Data'!$D$31,0,10*ROW('Sanitation Data'!D22)))</f>
        <v/>
      </c>
      <c r="CO28" s="319" t="str">
        <f ca="true">+IF(OFFSET('Sanitation Data'!$D$32,0,10*ROW('Sanitation Data'!D22))="","",OFFSET('Sanitation Data'!$D$32,0,10*ROW('Sanitation Data'!D22)))</f>
        <v/>
      </c>
      <c r="CP28" s="319" t="str">
        <f ca="true">+IF(OFFSET('Sanitation Data'!$E$28,0,10*ROW('Sanitation Data'!E22))="","",OFFSET('Sanitation Data'!$E$28,0,10*ROW('Sanitation Data'!E22)))</f>
        <v/>
      </c>
      <c r="CQ28" s="319" t="str">
        <f ca="true">+IF(OFFSET('Sanitation Data'!$E$29,0,10*ROW('Sanitation Data'!E22))="","",OFFSET('Sanitation Data'!$E$29,0,10*ROW('Sanitation Data'!E22)))</f>
        <v/>
      </c>
      <c r="CR28" s="319" t="str">
        <f ca="true">+IF(OFFSET('Sanitation Data'!$E$30,0,10*ROW('Sanitation Data'!E22))="","",OFFSET('Sanitation Data'!$E$30,0,10*ROW('Sanitation Data'!E22)))</f>
        <v/>
      </c>
      <c r="CS28" s="319" t="str">
        <f ca="true">+IF(OFFSET('Sanitation Data'!$E$31,0,10*ROW('Sanitation Data'!E22))="","",OFFSET('Sanitation Data'!$E$31,0,10*ROW('Sanitation Data'!E22)))</f>
        <v/>
      </c>
      <c r="CT28" s="319" t="str">
        <f ca="true">+IF(OFFSET('Sanitation Data'!$E$32,0,10*ROW('Sanitation Data'!E22))="","",OFFSET('Sanitation Data'!$E$32,0,10*ROW('Sanitation Data'!E22)))</f>
        <v/>
      </c>
      <c r="CU28" s="319" t="str">
        <f ca="true">+IF(OFFSET('Sanitation Data'!$F$28,0,10*ROW('Sanitation Data'!F22))="","",OFFSET('Sanitation Data'!$F$28,0,10*ROW('Sanitation Data'!F22)))</f>
        <v/>
      </c>
      <c r="CV28" s="319" t="str">
        <f ca="true">+IF(OFFSET('Sanitation Data'!$F$29,0,10*ROW('Sanitation Data'!F22))="","",OFFSET('Sanitation Data'!$F$29,0,10*ROW('Sanitation Data'!F22)))</f>
        <v/>
      </c>
      <c r="CW28" s="319" t="str">
        <f ca="true">+IF(OFFSET('Sanitation Data'!$F$30,0,10*ROW('Sanitation Data'!F22))="","",OFFSET('Sanitation Data'!$F$30,0,10*ROW('Sanitation Data'!F22)))</f>
        <v/>
      </c>
      <c r="CX28" s="319" t="str">
        <f ca="true">+IF(OFFSET('Sanitation Data'!$F$31,0,10*ROW('Sanitation Data'!F22))="","",OFFSET('Sanitation Data'!$F$31,0,10*ROW('Sanitation Data'!F22)))</f>
        <v/>
      </c>
      <c r="CY28" s="319" t="str">
        <f ca="true">+IF(OFFSET('Sanitation Data'!$F$32,0,10*ROW('Sanitation Data'!F22))="","",OFFSET('Sanitation Data'!$F$32,0,10*ROW('Sanitation Data'!F22)))</f>
        <v/>
      </c>
      <c r="CZ28" s="319" t="str">
        <f ca="true">+IF(OFFSET('Sanitation Data'!$G$28,0,10*ROW('Sanitation Data'!G22))="","",OFFSET('Sanitation Data'!$G$28,0,10*ROW('Sanitation Data'!G22)))</f>
        <v/>
      </c>
      <c r="DA28" s="319" t="str">
        <f ca="true">+IF(OFFSET('Sanitation Data'!$G$29,0,10*ROW('Sanitation Data'!G22))="","",OFFSET('Sanitation Data'!$G$29,0,10*ROW('Sanitation Data'!G22)))</f>
        <v/>
      </c>
      <c r="DB28" s="319" t="str">
        <f ca="true">+IF(OFFSET('Sanitation Data'!$G$30,0,10*ROW('Sanitation Data'!G22))="","",OFFSET('Sanitation Data'!$G$30,0,10*ROW('Sanitation Data'!G22)))</f>
        <v/>
      </c>
      <c r="DC28" s="319" t="str">
        <f ca="true">+IF(OFFSET('Sanitation Data'!$G$31,0,10*ROW('Sanitation Data'!G22))="","",OFFSET('Sanitation Data'!$G$31,0,10*ROW('Sanitation Data'!G22)))</f>
        <v/>
      </c>
      <c r="DD28" s="319" t="str">
        <f ca="true">+IF(OFFSET('Sanitation Data'!$G$32,0,10*ROW('Sanitation Data'!G22))="","",OFFSET('Sanitation Data'!$G$32,0,10*ROW('Sanitation Data'!G22)))</f>
        <v/>
      </c>
      <c r="DE28" s="319" t="str">
        <f ca="true">+IF(OFFSET('Sanitation Data'!$H$28,0,10*ROW('Sanitation Data'!H22))="","",OFFSET('Sanitation Data'!$H$28,0,10*ROW('Sanitation Data'!H22)))</f>
        <v/>
      </c>
      <c r="DF28" s="319" t="str">
        <f ca="true">+IF(OFFSET('Sanitation Data'!$H$29,0,10*ROW('Sanitation Data'!H22))="","",OFFSET('Sanitation Data'!$H$29,0,10*ROW('Sanitation Data'!H22)))</f>
        <v/>
      </c>
      <c r="DG28" s="319" t="str">
        <f ca="true">+IF(OFFSET('Sanitation Data'!$H$30,0,10*ROW('Sanitation Data'!H22))="","",OFFSET('Sanitation Data'!$H$30,0,10*ROW('Sanitation Data'!H22)))</f>
        <v/>
      </c>
      <c r="DH28" s="319" t="str">
        <f ca="true">+IF(OFFSET('Sanitation Data'!$H$31,0,10*ROW('Sanitation Data'!H22))="","",OFFSET('Sanitation Data'!$H$31,0,10*ROW('Sanitation Data'!H22)))</f>
        <v/>
      </c>
      <c r="DI28" s="319" t="str">
        <f ca="true">+IF(OFFSET('Sanitation Data'!$H$32,0,10*ROW('Sanitation Data'!H22))="","",OFFSET('Sanitation Data'!$H$32,0,10*ROW('Sanitation Data'!H22)))</f>
        <v/>
      </c>
      <c r="DJ28" s="319" t="str">
        <f ca="true">+IF(OFFSET('Sanitation Data'!$I$28,0,10*ROW('Sanitation Data'!I22))="","",OFFSET('Sanitation Data'!$I$28,0,10*ROW('Sanitation Data'!I22)))</f>
        <v/>
      </c>
      <c r="DK28" s="319" t="str">
        <f ca="true">+IF(OFFSET('Sanitation Data'!$I$29,0,10*ROW('Sanitation Data'!I22))="","",OFFSET('Sanitation Data'!$I$29,0,10*ROW('Sanitation Data'!I22)))</f>
        <v/>
      </c>
      <c r="DL28" s="319" t="str">
        <f ca="true">+IF(OFFSET('Sanitation Data'!$I$30,0,10*ROW('Sanitation Data'!I22))="","",OFFSET('Sanitation Data'!$I$30,0,10*ROW('Sanitation Data'!I22)))</f>
        <v/>
      </c>
      <c r="DM28" s="319" t="str">
        <f ca="true">+IF(OFFSET('Sanitation Data'!$I$31,0,10*ROW('Sanitation Data'!I22))="","",OFFSET('Sanitation Data'!$I$31,0,10*ROW('Sanitation Data'!I22)))</f>
        <v/>
      </c>
      <c r="DN28" s="319" t="str">
        <f ca="true">+IF(OFFSET('Sanitation Data'!$I$32,0,10*ROW('Sanitation Data'!I22))="","",OFFSET('Sanitation Data'!$I$32,0,10*ROW('Sanitation Data'!I22)))</f>
        <v/>
      </c>
      <c r="DO28" s="319" t="str">
        <f ca="true">+IF(OFFSET('Hygiene Data'!$D$11,0,10*ROW('Hygiene Data'!D22))="","",OFFSET('Hygiene Data'!$D$11,0,10*ROW('Hygiene Data'!D22)))</f>
        <v/>
      </c>
      <c r="DP28" s="319" t="str">
        <f ca="true">+IF(OFFSET('Hygiene Data'!$D$12,0,10*ROW('Hygiene Data'!D22))="","",OFFSET('Hygiene Data'!$D$12,0,10*ROW('Hygiene Data'!D22)))</f>
        <v/>
      </c>
      <c r="DQ28" s="319" t="str">
        <f ca="true">+IF(OFFSET('Hygiene Data'!$D$13,0,10*ROW('Hygiene Data'!D22))="","",OFFSET('Hygiene Data'!$D$13,0,10*ROW('Hygiene Data'!D22)))</f>
        <v>No</v>
      </c>
      <c r="DR28" s="319" t="str">
        <f ca="true">+IF(OFFSET('Hygiene Data'!$E$11,0,10*ROW('Hygiene Data'!E22))="","",OFFSET('Hygiene Data'!$E$11,0,10*ROW('Hygiene Data'!E22)))</f>
        <v/>
      </c>
      <c r="DS28" s="319" t="str">
        <f ca="true">+IF(OFFSET('Hygiene Data'!$E$12,0,10*ROW('Hygiene Data'!E22))="","",OFFSET('Hygiene Data'!$E$12,0,10*ROW('Hygiene Data'!E22)))</f>
        <v/>
      </c>
      <c r="DT28" s="319" t="str">
        <f ca="true">+IF(OFFSET('Hygiene Data'!$E$13,0,10*ROW('Hygiene Data'!E22))="","",OFFSET('Hygiene Data'!$E$13,0,10*ROW('Hygiene Data'!E22)))</f>
        <v/>
      </c>
      <c r="DU28" s="319" t="str">
        <f ca="true">+IF(OFFSET('Hygiene Data'!$F$11,0,10*ROW('Hygiene Data'!F22))="","",OFFSET('Hygiene Data'!$F$11,0,10*ROW('Hygiene Data'!F22)))</f>
        <v/>
      </c>
      <c r="DV28" s="319" t="str">
        <f ca="true">+IF(OFFSET('Hygiene Data'!$F$12,0,10*ROW('Hygiene Data'!F22))="","",OFFSET('Hygiene Data'!$F$12,0,10*ROW('Hygiene Data'!F22)))</f>
        <v/>
      </c>
      <c r="DW28" s="319" t="str">
        <f ca="true">+IF(OFFSET('Hygiene Data'!$F$13,0,10*ROW('Hygiene Data'!F22))="","",OFFSET('Hygiene Data'!$F$13,0,10*ROW('Hygiene Data'!F22)))</f>
        <v/>
      </c>
      <c r="DX28" s="319" t="str">
        <f ca="true">+IF(OFFSET('Hygiene Data'!$G$11,0,10*ROW('Hygiene Data'!G22))="","",OFFSET('Hygiene Data'!$G$11,0,10*ROW('Hygiene Data'!G22)))</f>
        <v/>
      </c>
      <c r="DY28" s="319" t="str">
        <f ca="true">+IF(OFFSET('Hygiene Data'!$G$12,0,10*ROW('Hygiene Data'!G22))="","",OFFSET('Hygiene Data'!$G$12,0,10*ROW('Hygiene Data'!G22)))</f>
        <v/>
      </c>
      <c r="DZ28" s="319" t="str">
        <f ca="true">+IF(OFFSET('Hygiene Data'!$G$13,0,10*ROW('Hygiene Data'!G22))="","",OFFSET('Hygiene Data'!$G$13,0,10*ROW('Hygiene Data'!G22)))</f>
        <v/>
      </c>
      <c r="EA28" s="319" t="str">
        <f ca="true">+IF(OFFSET('Hygiene Data'!$H$11,0,10*ROW('Hygiene Data'!H22))="","",OFFSET('Hygiene Data'!$H$11,0,10*ROW('Hygiene Data'!H22)))</f>
        <v/>
      </c>
      <c r="EB28" s="319" t="str">
        <f ca="true">+IF(OFFSET('Hygiene Data'!$H$12,0,10*ROW('Hygiene Data'!H22))="","",OFFSET('Hygiene Data'!$H$12,0,10*ROW('Hygiene Data'!H22)))</f>
        <v/>
      </c>
      <c r="EC28" s="319" t="str">
        <f ca="true">+IF(OFFSET('Hygiene Data'!$H$13,0,10*ROW('Hygiene Data'!H22))="","",OFFSET('Hygiene Data'!$H$13,0,10*ROW('Hygiene Data'!H22)))</f>
        <v>No</v>
      </c>
      <c r="ED28" s="319" t="str">
        <f ca="true">+IF(OFFSET('Hygiene Data'!$I$11,0,10*ROW('Hygiene Data'!I22))="","",OFFSET('Hygiene Data'!$I$11,0,10*ROW('Hygiene Data'!I22)))</f>
        <v/>
      </c>
      <c r="EE28" s="319" t="str">
        <f ca="true">+IF(OFFSET('Hygiene Data'!$I$12,0,10*ROW('Hygiene Data'!I22))="","",OFFSET('Hygiene Data'!$I$12,0,10*ROW('Hygiene Data'!I22)))</f>
        <v/>
      </c>
      <c r="EF28" s="319" t="str">
        <f ca="true">+IF(OFFSET('Hygiene Data'!$I$13,0,10*ROW('Hygiene Data'!I22))="","",OFFSET('Hygiene Data'!$I$13,0,10*ROW('Hygiene Data'!I22)))</f>
        <v>No</v>
      </c>
    </row>
    <row xmlns:x14ac="http://schemas.microsoft.com/office/spreadsheetml/2009/9/ac" r="29" x14ac:dyDescent="0.2">
      <c r="A29" s="36" t="str">
        <f ca="true">+IF(OFFSET('Water Data'!$B$2,0,10*ROW('Water Data'!E23))="","",OFFSET('Water Data'!$B$2,0,10*ROW('Water Data'!E23)))</f>
        <v>GHA_2019_EMIS</v>
      </c>
      <c r="B29" s="36" t="str">
        <f ca="true">+IF(OFFSET('Water Data'!$C$2,0,10*ROW('Water Data'!F23))="","",OFFSET('Water Data'!$C$2,0,10*ROW('Water Data'!F23)))</f>
        <v>EMIS</v>
      </c>
      <c r="C29" s="375">
        <f t="shared" ca="true" si="0"/>
        <v>2019</v>
      </c>
      <c r="D29" s="96">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97.644360000000006</v>
      </c>
      <c r="E29" s="96">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89.023040000000009</v>
      </c>
      <c r="F29" s="96">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78.23048</v>
      </c>
      <c r="G29" s="96">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98.487960000000001</v>
      </c>
      <c r="H29" s="96">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95.007080000000016</v>
      </c>
      <c r="I29" s="96">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84.606939999999994</v>
      </c>
      <c r="J29" s="96">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96.987819999999999</v>
      </c>
      <c r="K29" s="96">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84.365870000000001</v>
      </c>
      <c r="L29" s="96">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73.267930000000007</v>
      </c>
      <c r="M29" s="96">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97.743200000000002</v>
      </c>
      <c r="N29" s="96">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89.529019999999988</v>
      </c>
      <c r="O29" s="96">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79.096580000000003</v>
      </c>
      <c r="P29" s="96">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97.534220000000005</v>
      </c>
      <c r="Q29" s="96">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87.469350000000006</v>
      </c>
      <c r="R29" s="96">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76.386020000000002</v>
      </c>
      <c r="S29" s="96">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97.671359999999993</v>
      </c>
      <c r="T29" s="96">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90.18549999999999</v>
      </c>
      <c r="U29" s="96">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79.121170000000006</v>
      </c>
      <c r="V29" s="97">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86.667699999999996</v>
      </c>
      <c r="W29" s="97">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83.855270000000004</v>
      </c>
      <c r="X29" s="97">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63.655977767643996</v>
      </c>
      <c r="Y29" s="97">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83.344851357036987</v>
      </c>
      <c r="Z29" s="97">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63.633915446106982</v>
      </c>
      <c r="AA29" s="97">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93.544619999999995</v>
      </c>
      <c r="AB29" s="97">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92.057369999999992</v>
      </c>
      <c r="AC29" s="97">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71.774470931006988</v>
      </c>
      <c r="AD29" s="97">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91.531022781287987</v>
      </c>
      <c r="AE29" s="97">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71.658662759546999</v>
      </c>
      <c r="AF29" s="97">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81.320620000000005</v>
      </c>
      <c r="AG29" s="97">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77.476160000000007</v>
      </c>
      <c r="AH29" s="97">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57.323766293855996</v>
      </c>
      <c r="AI29" s="97">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76.977136053439992</v>
      </c>
      <c r="AJ29" s="97">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57.341849229599987</v>
      </c>
      <c r="AK29" s="97">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87.577100000000002</v>
      </c>
      <c r="AL29" s="97">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84.626429999999999</v>
      </c>
      <c r="AM29" s="97">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64.096311961290013</v>
      </c>
      <c r="AN29" s="97">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84.259752141453006</v>
      </c>
      <c r="AO29" s="97">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64.012582571448021</v>
      </c>
      <c r="AP29" s="97">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85.459440000000001</v>
      </c>
      <c r="AQ29" s="97">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82.4542</v>
      </c>
      <c r="AR29" s="97">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62.15203004088</v>
      </c>
      <c r="AS29" s="97">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81.801954296320005</v>
      </c>
      <c r="AT29" s="97">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62.234484240879993</v>
      </c>
      <c r="AU29" s="97">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86.613600000000005</v>
      </c>
      <c r="AV29" s="97">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84.324430000000007</v>
      </c>
      <c r="AW29" s="97">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64.884815584152008</v>
      </c>
      <c r="AX29" s="97">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83.711264907255</v>
      </c>
      <c r="AY29" s="97">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64.849222242248999</v>
      </c>
      <c r="AZ29" s="98">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66.278760000000005</v>
      </c>
      <c r="BA29" s="98">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61.704060799404004</v>
      </c>
      <c r="BB29" s="98">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53.557221433476009</v>
      </c>
      <c r="BC29" s="98">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74.69547</v>
      </c>
      <c r="BD29" s="98">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71.326599729341993</v>
      </c>
      <c r="BE29" s="98">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65.148888474350997</v>
      </c>
      <c r="BF29" s="98">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59.72</v>
      </c>
      <c r="BG29" s="98">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54.272741723999999</v>
      </c>
      <c r="BH29" s="98">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44.704045004000001</v>
      </c>
      <c r="BI29" s="98">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67.584810000000004</v>
      </c>
      <c r="BJ29" s="98">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63.175387758132004</v>
      </c>
      <c r="BK29" s="98">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55.684449621276002</v>
      </c>
      <c r="BL29" s="98">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65.201710000000006</v>
      </c>
      <c r="BM29" s="98">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60.361076368061013</v>
      </c>
      <c r="BN29" s="98">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51.560964573635999</v>
      </c>
      <c r="BO29" s="98">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65.300619999999995</v>
      </c>
      <c r="BP29" s="98">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60.786126936919999</v>
      </c>
      <c r="BQ29" s="98">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52.322102184814</v>
      </c>
      <c r="BR29" s="319"/>
      <c r="BS29" s="319" t="str">
        <f ca="true">+IF(OFFSET('Water Data'!$D$27,0,10*ROW('Water Data'!D23))="","",OFFSET('Water Data'!$D$27,0,10*ROW('Water Data'!D23)))</f>
        <v>Yes</v>
      </c>
      <c r="BT29" s="319" t="str">
        <f ca="true">+IF(OFFSET('Water Data'!$D$28,0,10*ROW('Water Data'!D23))="","",OFFSET('Water Data'!$D$28,0,10*ROW('Water Data'!D23)))</f>
        <v>Yes</v>
      </c>
      <c r="BU29" s="319" t="str">
        <f ca="true">+IF(OFFSET('Water Data'!$D$29,0,10*ROW('Water Data'!D23))="","",OFFSET('Water Data'!$D$29,0,10*ROW('Water Data'!D23)))</f>
        <v>Yes</v>
      </c>
      <c r="BV29" s="319" t="str">
        <f ca="true">+IF(OFFSET('Water Data'!$E$27,0,10*ROW('Water Data'!E23))="","",OFFSET('Water Data'!$E$27,0,10*ROW('Water Data'!E23)))</f>
        <v>Yes</v>
      </c>
      <c r="BW29" s="319" t="str">
        <f ca="true">+IF(OFFSET('Water Data'!$E$28,0,10*ROW('Water Data'!E23))="","",OFFSET('Water Data'!$E$28,0,10*ROW('Water Data'!E23)))</f>
        <v>Yes</v>
      </c>
      <c r="BX29" s="319" t="str">
        <f ca="true">+IF(OFFSET('Water Data'!$E$29,0,10*ROW('Water Data'!E23))="","",OFFSET('Water Data'!$E$29,0,10*ROW('Water Data'!E23)))</f>
        <v>Yes</v>
      </c>
      <c r="BY29" s="319" t="str">
        <f ca="true">+IF(OFFSET('Water Data'!$F$27,0,10*ROW('Water Data'!F23))="","",OFFSET('Water Data'!$F$27,0,10*ROW('Water Data'!F23)))</f>
        <v>Yes</v>
      </c>
      <c r="BZ29" s="319" t="str">
        <f ca="true">+IF(OFFSET('Water Data'!$F$28,0,10*ROW('Water Data'!F23))="","",OFFSET('Water Data'!$F$28,0,10*ROW('Water Data'!F23)))</f>
        <v>Yes</v>
      </c>
      <c r="CA29" s="319" t="str">
        <f ca="true">+IF(OFFSET('Water Data'!$F$29,0,10*ROW('Water Data'!F23))="","",OFFSET('Water Data'!$F$29,0,10*ROW('Water Data'!F23)))</f>
        <v>Yes</v>
      </c>
      <c r="CB29" s="319" t="str">
        <f ca="true">+IF(OFFSET('Water Data'!$G$27,0,10*ROW('Water Data'!G23))="","",OFFSET('Water Data'!$G$27,0,10*ROW('Water Data'!G23)))</f>
        <v>Yes</v>
      </c>
      <c r="CC29" s="319" t="str">
        <f ca="true">+IF(OFFSET('Water Data'!$G$28,0,10*ROW('Water Data'!G23))="","",OFFSET('Water Data'!$G$28,0,10*ROW('Water Data'!G23)))</f>
        <v>Yes</v>
      </c>
      <c r="CD29" s="319" t="str">
        <f ca="true">+IF(OFFSET('Water Data'!$G$29,0,10*ROW('Water Data'!G23))="","",OFFSET('Water Data'!$G$29,0,10*ROW('Water Data'!G23)))</f>
        <v>Yes</v>
      </c>
      <c r="CE29" s="319" t="str">
        <f ca="true">+IF(OFFSET('Water Data'!$H$27,0,10*ROW('Water Data'!H23))="","",OFFSET('Water Data'!$H$27,0,10*ROW('Water Data'!H23)))</f>
        <v>Yes</v>
      </c>
      <c r="CF29" s="319" t="str">
        <f ca="true">+IF(OFFSET('Water Data'!$H$28,0,10*ROW('Water Data'!H23))="","",OFFSET('Water Data'!$H$28,0,10*ROW('Water Data'!H23)))</f>
        <v>Yes</v>
      </c>
      <c r="CG29" s="319" t="str">
        <f ca="true">+IF(OFFSET('Water Data'!$H$29,0,10*ROW('Water Data'!H23))="","",OFFSET('Water Data'!$H$29,0,10*ROW('Water Data'!H23)))</f>
        <v>Yes</v>
      </c>
      <c r="CH29" s="319" t="str">
        <f ca="true">+IF(OFFSET('Water Data'!$I$27,0,10*ROW('Water Data'!I23))="","",OFFSET('Water Data'!$I$27,0,10*ROW('Water Data'!I23)))</f>
        <v>Yes</v>
      </c>
      <c r="CI29" s="319" t="str">
        <f ca="true">+IF(OFFSET('Water Data'!$I$28,0,10*ROW('Water Data'!I23))="","",OFFSET('Water Data'!$I$28,0,10*ROW('Water Data'!I23)))</f>
        <v>Yes</v>
      </c>
      <c r="CJ29" s="319" t="str">
        <f ca="true">+IF(OFFSET('Water Data'!$I$29,0,10*ROW('Water Data'!I23))="","",OFFSET('Water Data'!$I$29,0,10*ROW('Water Data'!I23)))</f>
        <v>Yes</v>
      </c>
      <c r="CK29" s="319" t="str">
        <f ca="true">+IF(OFFSET('Sanitation Data'!$D$28,0,10*ROW('Sanitation Data'!D23))="","",OFFSET('Sanitation Data'!$D$28,0,10*ROW('Sanitation Data'!D23)))</f>
        <v>Yes</v>
      </c>
      <c r="CL29" s="319" t="str">
        <f ca="true">+IF(OFFSET('Sanitation Data'!$D$29,0,10*ROW('Sanitation Data'!D23))="","",OFFSET('Sanitation Data'!$D$29,0,10*ROW('Sanitation Data'!D23)))</f>
        <v>Yes</v>
      </c>
      <c r="CM29" s="319" t="str">
        <f ca="true">+IF(OFFSET('Sanitation Data'!$D$30,0,10*ROW('Sanitation Data'!D23))="","",OFFSET('Sanitation Data'!$D$30,0,10*ROW('Sanitation Data'!D23)))</f>
        <v>Yes</v>
      </c>
      <c r="CN29" s="319" t="str">
        <f ca="true">+IF(OFFSET('Sanitation Data'!$D$31,0,10*ROW('Sanitation Data'!D23))="","",OFFSET('Sanitation Data'!$D$31,0,10*ROW('Sanitation Data'!D23)))</f>
        <v>Yes</v>
      </c>
      <c r="CO29" s="319" t="str">
        <f ca="true">+IF(OFFSET('Sanitation Data'!$D$32,0,10*ROW('Sanitation Data'!D23))="","",OFFSET('Sanitation Data'!$D$32,0,10*ROW('Sanitation Data'!D23)))</f>
        <v>Yes</v>
      </c>
      <c r="CP29" s="319" t="str">
        <f ca="true">+IF(OFFSET('Sanitation Data'!$E$28,0,10*ROW('Sanitation Data'!E23))="","",OFFSET('Sanitation Data'!$E$28,0,10*ROW('Sanitation Data'!E23)))</f>
        <v>Yes</v>
      </c>
      <c r="CQ29" s="319" t="str">
        <f ca="true">+IF(OFFSET('Sanitation Data'!$E$29,0,10*ROW('Sanitation Data'!E23))="","",OFFSET('Sanitation Data'!$E$29,0,10*ROW('Sanitation Data'!E23)))</f>
        <v>Yes</v>
      </c>
      <c r="CR29" s="319" t="str">
        <f ca="true">+IF(OFFSET('Sanitation Data'!$E$30,0,10*ROW('Sanitation Data'!E23))="","",OFFSET('Sanitation Data'!$E$30,0,10*ROW('Sanitation Data'!E23)))</f>
        <v>Yes</v>
      </c>
      <c r="CS29" s="319" t="str">
        <f ca="true">+IF(OFFSET('Sanitation Data'!$E$31,0,10*ROW('Sanitation Data'!E23))="","",OFFSET('Sanitation Data'!$E$31,0,10*ROW('Sanitation Data'!E23)))</f>
        <v>Yes</v>
      </c>
      <c r="CT29" s="319" t="str">
        <f ca="true">+IF(OFFSET('Sanitation Data'!$E$32,0,10*ROW('Sanitation Data'!E23))="","",OFFSET('Sanitation Data'!$E$32,0,10*ROW('Sanitation Data'!E23)))</f>
        <v>Yes</v>
      </c>
      <c r="CU29" s="319" t="str">
        <f ca="true">+IF(OFFSET('Sanitation Data'!$F$28,0,10*ROW('Sanitation Data'!F23))="","",OFFSET('Sanitation Data'!$F$28,0,10*ROW('Sanitation Data'!F23)))</f>
        <v>Yes</v>
      </c>
      <c r="CV29" s="319" t="str">
        <f ca="true">+IF(OFFSET('Sanitation Data'!$F$29,0,10*ROW('Sanitation Data'!F23))="","",OFFSET('Sanitation Data'!$F$29,0,10*ROW('Sanitation Data'!F23)))</f>
        <v>Yes</v>
      </c>
      <c r="CW29" s="319" t="str">
        <f ca="true">+IF(OFFSET('Sanitation Data'!$F$30,0,10*ROW('Sanitation Data'!F23))="","",OFFSET('Sanitation Data'!$F$30,0,10*ROW('Sanitation Data'!F23)))</f>
        <v>Yes</v>
      </c>
      <c r="CX29" s="319" t="str">
        <f ca="true">+IF(OFFSET('Sanitation Data'!$F$31,0,10*ROW('Sanitation Data'!F23))="","",OFFSET('Sanitation Data'!$F$31,0,10*ROW('Sanitation Data'!F23)))</f>
        <v>Yes</v>
      </c>
      <c r="CY29" s="319" t="str">
        <f ca="true">+IF(OFFSET('Sanitation Data'!$F$32,0,10*ROW('Sanitation Data'!F23))="","",OFFSET('Sanitation Data'!$F$32,0,10*ROW('Sanitation Data'!F23)))</f>
        <v>Yes</v>
      </c>
      <c r="CZ29" s="319" t="str">
        <f ca="true">+IF(OFFSET('Sanitation Data'!$G$28,0,10*ROW('Sanitation Data'!G23))="","",OFFSET('Sanitation Data'!$G$28,0,10*ROW('Sanitation Data'!G23)))</f>
        <v>Yes</v>
      </c>
      <c r="DA29" s="319" t="str">
        <f ca="true">+IF(OFFSET('Sanitation Data'!$G$29,0,10*ROW('Sanitation Data'!G23))="","",OFFSET('Sanitation Data'!$G$29,0,10*ROW('Sanitation Data'!G23)))</f>
        <v>Yes</v>
      </c>
      <c r="DB29" s="319" t="str">
        <f ca="true">+IF(OFFSET('Sanitation Data'!$G$30,0,10*ROW('Sanitation Data'!G23))="","",OFFSET('Sanitation Data'!$G$30,0,10*ROW('Sanitation Data'!G23)))</f>
        <v>Yes</v>
      </c>
      <c r="DC29" s="319" t="str">
        <f ca="true">+IF(OFFSET('Sanitation Data'!$G$31,0,10*ROW('Sanitation Data'!G23))="","",OFFSET('Sanitation Data'!$G$31,0,10*ROW('Sanitation Data'!G23)))</f>
        <v>Yes</v>
      </c>
      <c r="DD29" s="319" t="str">
        <f ca="true">+IF(OFFSET('Sanitation Data'!$G$32,0,10*ROW('Sanitation Data'!G23))="","",OFFSET('Sanitation Data'!$G$32,0,10*ROW('Sanitation Data'!G23)))</f>
        <v>Yes</v>
      </c>
      <c r="DE29" s="319" t="str">
        <f ca="true">+IF(OFFSET('Sanitation Data'!$H$28,0,10*ROW('Sanitation Data'!H23))="","",OFFSET('Sanitation Data'!$H$28,0,10*ROW('Sanitation Data'!H23)))</f>
        <v>Yes</v>
      </c>
      <c r="DF29" s="319" t="str">
        <f ca="true">+IF(OFFSET('Sanitation Data'!$H$29,0,10*ROW('Sanitation Data'!H23))="","",OFFSET('Sanitation Data'!$H$29,0,10*ROW('Sanitation Data'!H23)))</f>
        <v>Yes</v>
      </c>
      <c r="DG29" s="319" t="str">
        <f ca="true">+IF(OFFSET('Sanitation Data'!$H$30,0,10*ROW('Sanitation Data'!H23))="","",OFFSET('Sanitation Data'!$H$30,0,10*ROW('Sanitation Data'!H23)))</f>
        <v>Yes</v>
      </c>
      <c r="DH29" s="319" t="str">
        <f ca="true">+IF(OFFSET('Sanitation Data'!$H$31,0,10*ROW('Sanitation Data'!H23))="","",OFFSET('Sanitation Data'!$H$31,0,10*ROW('Sanitation Data'!H23)))</f>
        <v>Yes</v>
      </c>
      <c r="DI29" s="319" t="str">
        <f ca="true">+IF(OFFSET('Sanitation Data'!$H$32,0,10*ROW('Sanitation Data'!H23))="","",OFFSET('Sanitation Data'!$H$32,0,10*ROW('Sanitation Data'!H23)))</f>
        <v>Yes</v>
      </c>
      <c r="DJ29" s="319" t="str">
        <f ca="true">+IF(OFFSET('Sanitation Data'!$I$28,0,10*ROW('Sanitation Data'!I23))="","",OFFSET('Sanitation Data'!$I$28,0,10*ROW('Sanitation Data'!I23)))</f>
        <v>Yes</v>
      </c>
      <c r="DK29" s="319" t="str">
        <f ca="true">+IF(OFFSET('Sanitation Data'!$I$29,0,10*ROW('Sanitation Data'!I23))="","",OFFSET('Sanitation Data'!$I$29,0,10*ROW('Sanitation Data'!I23)))</f>
        <v>Yes</v>
      </c>
      <c r="DL29" s="319" t="str">
        <f ca="true">+IF(OFFSET('Sanitation Data'!$I$30,0,10*ROW('Sanitation Data'!I23))="","",OFFSET('Sanitation Data'!$I$30,0,10*ROW('Sanitation Data'!I23)))</f>
        <v>Yes</v>
      </c>
      <c r="DM29" s="319" t="str">
        <f ca="true">+IF(OFFSET('Sanitation Data'!$I$31,0,10*ROW('Sanitation Data'!I23))="","",OFFSET('Sanitation Data'!$I$31,0,10*ROW('Sanitation Data'!I23)))</f>
        <v>Yes</v>
      </c>
      <c r="DN29" s="319" t="str">
        <f ca="true">+IF(OFFSET('Sanitation Data'!$I$32,0,10*ROW('Sanitation Data'!I23))="","",OFFSET('Sanitation Data'!$I$32,0,10*ROW('Sanitation Data'!I23)))</f>
        <v>Yes</v>
      </c>
      <c r="DO29" s="319" t="str">
        <f ca="true">+IF(OFFSET('Hygiene Data'!$D$11,0,10*ROW('Hygiene Data'!D23))="","",OFFSET('Hygiene Data'!$D$11,0,10*ROW('Hygiene Data'!D23)))</f>
        <v>Yes</v>
      </c>
      <c r="DP29" s="319" t="str">
        <f ca="true">+IF(OFFSET('Hygiene Data'!$D$12,0,10*ROW('Hygiene Data'!D23))="","",OFFSET('Hygiene Data'!$D$12,0,10*ROW('Hygiene Data'!D23)))</f>
        <v>Yes</v>
      </c>
      <c r="DQ29" s="319" t="str">
        <f ca="true">+IF(OFFSET('Hygiene Data'!$D$13,0,10*ROW('Hygiene Data'!D23))="","",OFFSET('Hygiene Data'!$D$13,0,10*ROW('Hygiene Data'!D23)))</f>
        <v>Yes</v>
      </c>
      <c r="DR29" s="319" t="str">
        <f ca="true">+IF(OFFSET('Hygiene Data'!$E$11,0,10*ROW('Hygiene Data'!E23))="","",OFFSET('Hygiene Data'!$E$11,0,10*ROW('Hygiene Data'!E23)))</f>
        <v>Yes</v>
      </c>
      <c r="DS29" s="319" t="str">
        <f ca="true">+IF(OFFSET('Hygiene Data'!$E$12,0,10*ROW('Hygiene Data'!E23))="","",OFFSET('Hygiene Data'!$E$12,0,10*ROW('Hygiene Data'!E23)))</f>
        <v>Yes</v>
      </c>
      <c r="DT29" s="319" t="str">
        <f ca="true">+IF(OFFSET('Hygiene Data'!$E$13,0,10*ROW('Hygiene Data'!E23))="","",OFFSET('Hygiene Data'!$E$13,0,10*ROW('Hygiene Data'!E23)))</f>
        <v>Yes</v>
      </c>
      <c r="DU29" s="319" t="str">
        <f ca="true">+IF(OFFSET('Hygiene Data'!$F$11,0,10*ROW('Hygiene Data'!F23))="","",OFFSET('Hygiene Data'!$F$11,0,10*ROW('Hygiene Data'!F23)))</f>
        <v>Yes</v>
      </c>
      <c r="DV29" s="319" t="str">
        <f ca="true">+IF(OFFSET('Hygiene Data'!$F$12,0,10*ROW('Hygiene Data'!F23))="","",OFFSET('Hygiene Data'!$F$12,0,10*ROW('Hygiene Data'!F23)))</f>
        <v>Yes</v>
      </c>
      <c r="DW29" s="319" t="str">
        <f ca="true">+IF(OFFSET('Hygiene Data'!$F$13,0,10*ROW('Hygiene Data'!F23))="","",OFFSET('Hygiene Data'!$F$13,0,10*ROW('Hygiene Data'!F23)))</f>
        <v>Yes</v>
      </c>
      <c r="DX29" s="319" t="str">
        <f ca="true">+IF(OFFSET('Hygiene Data'!$G$11,0,10*ROW('Hygiene Data'!G23))="","",OFFSET('Hygiene Data'!$G$11,0,10*ROW('Hygiene Data'!G23)))</f>
        <v>Yes</v>
      </c>
      <c r="DY29" s="319" t="str">
        <f ca="true">+IF(OFFSET('Hygiene Data'!$G$12,0,10*ROW('Hygiene Data'!G23))="","",OFFSET('Hygiene Data'!$G$12,0,10*ROW('Hygiene Data'!G23)))</f>
        <v>Yes</v>
      </c>
      <c r="DZ29" s="319" t="str">
        <f ca="true">+IF(OFFSET('Hygiene Data'!$G$13,0,10*ROW('Hygiene Data'!G23))="","",OFFSET('Hygiene Data'!$G$13,0,10*ROW('Hygiene Data'!G23)))</f>
        <v>Yes</v>
      </c>
      <c r="EA29" s="319" t="str">
        <f ca="true">+IF(OFFSET('Hygiene Data'!$H$11,0,10*ROW('Hygiene Data'!H23))="","",OFFSET('Hygiene Data'!$H$11,0,10*ROW('Hygiene Data'!H23)))</f>
        <v>Yes</v>
      </c>
      <c r="EB29" s="319" t="str">
        <f ca="true">+IF(OFFSET('Hygiene Data'!$H$12,0,10*ROW('Hygiene Data'!H23))="","",OFFSET('Hygiene Data'!$H$12,0,10*ROW('Hygiene Data'!H23)))</f>
        <v>Yes</v>
      </c>
      <c r="EC29" s="319" t="str">
        <f ca="true">+IF(OFFSET('Hygiene Data'!$H$13,0,10*ROW('Hygiene Data'!H23))="","",OFFSET('Hygiene Data'!$H$13,0,10*ROW('Hygiene Data'!H23)))</f>
        <v>Yes</v>
      </c>
      <c r="ED29" s="319" t="str">
        <f ca="true">+IF(OFFSET('Hygiene Data'!$I$11,0,10*ROW('Hygiene Data'!I23))="","",OFFSET('Hygiene Data'!$I$11,0,10*ROW('Hygiene Data'!I23)))</f>
        <v>Yes</v>
      </c>
      <c r="EE29" s="319" t="str">
        <f ca="true">+IF(OFFSET('Hygiene Data'!$I$12,0,10*ROW('Hygiene Data'!I23))="","",OFFSET('Hygiene Data'!$I$12,0,10*ROW('Hygiene Data'!I23)))</f>
        <v>Yes</v>
      </c>
      <c r="EF29" s="319" t="str">
        <f ca="true">+IF(OFFSET('Hygiene Data'!$I$13,0,10*ROW('Hygiene Data'!I23))="","",OFFSET('Hygiene Data'!$I$13,0,10*ROW('Hygiene Data'!I23)))</f>
        <v>Yes</v>
      </c>
    </row>
    <row xmlns:x14ac="http://schemas.microsoft.com/office/spreadsheetml/2009/9/ac" r="30" x14ac:dyDescent="0.2">
      <c r="A30" s="36" t="str">
        <f ca="true">+IF(OFFSET('Water Data'!$B$2,0,10*ROW('Water Data'!E24))="","",OFFSET('Water Data'!$B$2,0,10*ROW('Water Data'!E24)))</f>
        <v>GHA_2020_EMIS</v>
      </c>
      <c r="B30" s="36" t="str">
        <f ca="true">+IF(OFFSET('Water Data'!$C$2,0,10*ROW('Water Data'!F24))="","",OFFSET('Water Data'!$C$2,0,10*ROW('Water Data'!F24)))</f>
        <v>EMIS</v>
      </c>
      <c r="C30" s="375">
        <f t="shared" ca="true" si="0"/>
        <v>2020</v>
      </c>
      <c r="D30" s="96">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78.084060894151534</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str">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[89]</v>
      </c>
      <c r="T30" s="96" t="str">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[88]</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79.712659617495817</v>
      </c>
      <c r="W30" s="97">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79.712659617495817</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19"/>
      <c r="BS30" s="319" t="str">
        <f ca="true">+IF(OFFSET('Water Data'!$D$27,0,10*ROW('Water Data'!D24))="","",OFFSET('Water Data'!$D$27,0,10*ROW('Water Data'!D24)))</f>
        <v>Yes</v>
      </c>
      <c r="BT30" s="319" t="str">
        <f ca="true">+IF(OFFSET('Water Data'!$D$28,0,10*ROW('Water Data'!D24))="","",OFFSET('Water Data'!$D$28,0,10*ROW('Water Data'!D24)))</f>
        <v/>
      </c>
      <c r="BU30" s="319" t="str">
        <f ca="true">+IF(OFFSET('Water Data'!$D$29,0,10*ROW('Water Data'!D24))="","",OFFSET('Water Data'!$D$29,0,10*ROW('Water Data'!D24)))</f>
        <v/>
      </c>
      <c r="BV30" s="319" t="str">
        <f ca="true">+IF(OFFSET('Water Data'!$E$27,0,10*ROW('Water Data'!E24))="","",OFFSET('Water Data'!$E$27,0,10*ROW('Water Data'!E24)))</f>
        <v/>
      </c>
      <c r="BW30" s="319" t="str">
        <f ca="true">+IF(OFFSET('Water Data'!$E$28,0,10*ROW('Water Data'!E24))="","",OFFSET('Water Data'!$E$28,0,10*ROW('Water Data'!E24)))</f>
        <v/>
      </c>
      <c r="BX30" s="319" t="str">
        <f ca="true">+IF(OFFSET('Water Data'!$E$29,0,10*ROW('Water Data'!E24))="","",OFFSET('Water Data'!$E$29,0,10*ROW('Water Data'!E24)))</f>
        <v/>
      </c>
      <c r="BY30" s="319" t="str">
        <f ca="true">+IF(OFFSET('Water Data'!$F$27,0,10*ROW('Water Data'!F24))="","",OFFSET('Water Data'!$F$27,0,10*ROW('Water Data'!F24)))</f>
        <v/>
      </c>
      <c r="BZ30" s="319" t="str">
        <f ca="true">+IF(OFFSET('Water Data'!$F$28,0,10*ROW('Water Data'!F24))="","",OFFSET('Water Data'!$F$28,0,10*ROW('Water Data'!F24)))</f>
        <v/>
      </c>
      <c r="CA30" s="319" t="str">
        <f ca="true">+IF(OFFSET('Water Data'!$F$29,0,10*ROW('Water Data'!F24))="","",OFFSET('Water Data'!$F$29,0,10*ROW('Water Data'!F24)))</f>
        <v/>
      </c>
      <c r="CB30" s="319" t="str">
        <f ca="true">+IF(OFFSET('Water Data'!$G$27,0,10*ROW('Water Data'!G24))="","",OFFSET('Water Data'!$G$27,0,10*ROW('Water Data'!G24)))</f>
        <v/>
      </c>
      <c r="CC30" s="319" t="str">
        <f ca="true">+IF(OFFSET('Water Data'!$G$28,0,10*ROW('Water Data'!G24))="","",OFFSET('Water Data'!$G$28,0,10*ROW('Water Data'!G24)))</f>
        <v/>
      </c>
      <c r="CD30" s="319" t="str">
        <f ca="true">+IF(OFFSET('Water Data'!$G$29,0,10*ROW('Water Data'!G24))="","",OFFSET('Water Data'!$G$29,0,10*ROW('Water Data'!G24)))</f>
        <v/>
      </c>
      <c r="CE30" s="319" t="str">
        <f ca="true">+IF(OFFSET('Water Data'!$H$27,0,10*ROW('Water Data'!H24))="","",OFFSET('Water Data'!$H$27,0,10*ROW('Water Data'!H24)))</f>
        <v/>
      </c>
      <c r="CF30" s="319" t="str">
        <f ca="true">+IF(OFFSET('Water Data'!$H$28,0,10*ROW('Water Data'!H24))="","",OFFSET('Water Data'!$H$28,0,10*ROW('Water Data'!H24)))</f>
        <v/>
      </c>
      <c r="CG30" s="319" t="str">
        <f ca="true">+IF(OFFSET('Water Data'!$H$29,0,10*ROW('Water Data'!H24))="","",OFFSET('Water Data'!$H$29,0,10*ROW('Water Data'!H24)))</f>
        <v/>
      </c>
      <c r="CH30" s="319" t="str">
        <f ca="true">+IF(OFFSET('Water Data'!$I$27,0,10*ROW('Water Data'!I24))="","",OFFSET('Water Data'!$I$27,0,10*ROW('Water Data'!I24)))</f>
        <v>No</v>
      </c>
      <c r="CI30" s="319" t="str">
        <f ca="true">+IF(OFFSET('Water Data'!$I$28,0,10*ROW('Water Data'!I24))="","",OFFSET('Water Data'!$I$28,0,10*ROW('Water Data'!I24)))</f>
        <v>No</v>
      </c>
      <c r="CJ30" s="319" t="str">
        <f ca="true">+IF(OFFSET('Water Data'!$I$29,0,10*ROW('Water Data'!I24))="","",OFFSET('Water Data'!$I$29,0,10*ROW('Water Data'!I24)))</f>
        <v/>
      </c>
      <c r="CK30" s="319" t="str">
        <f ca="true">+IF(OFFSET('Sanitation Data'!$D$28,0,10*ROW('Sanitation Data'!D24))="","",OFFSET('Sanitation Data'!$D$28,0,10*ROW('Sanitation Data'!D24)))</f>
        <v>Yes</v>
      </c>
      <c r="CL30" s="319" t="str">
        <f ca="true">+IF(OFFSET('Sanitation Data'!$D$29,0,10*ROW('Sanitation Data'!D24))="","",OFFSET('Sanitation Data'!$D$29,0,10*ROW('Sanitation Data'!D24)))</f>
        <v>Yes</v>
      </c>
      <c r="CM30" s="319" t="str">
        <f ca="true">+IF(OFFSET('Sanitation Data'!$D$30,0,10*ROW('Sanitation Data'!D24))="","",OFFSET('Sanitation Data'!$D$30,0,10*ROW('Sanitation Data'!D24)))</f>
        <v/>
      </c>
      <c r="CN30" s="319" t="str">
        <f ca="true">+IF(OFFSET('Sanitation Data'!$D$31,0,10*ROW('Sanitation Data'!D24))="","",OFFSET('Sanitation Data'!$D$31,0,10*ROW('Sanitation Data'!D24)))</f>
        <v/>
      </c>
      <c r="CO30" s="319" t="str">
        <f ca="true">+IF(OFFSET('Sanitation Data'!$D$32,0,10*ROW('Sanitation Data'!D24))="","",OFFSET('Sanitation Data'!$D$32,0,10*ROW('Sanitation Data'!D24)))</f>
        <v/>
      </c>
      <c r="CP30" s="319" t="str">
        <f ca="true">+IF(OFFSET('Sanitation Data'!$E$28,0,10*ROW('Sanitation Data'!E24))="","",OFFSET('Sanitation Data'!$E$28,0,10*ROW('Sanitation Data'!E24)))</f>
        <v/>
      </c>
      <c r="CQ30" s="319" t="str">
        <f ca="true">+IF(OFFSET('Sanitation Data'!$E$29,0,10*ROW('Sanitation Data'!E24))="","",OFFSET('Sanitation Data'!$E$29,0,10*ROW('Sanitation Data'!E24)))</f>
        <v/>
      </c>
      <c r="CR30" s="319" t="str">
        <f ca="true">+IF(OFFSET('Sanitation Data'!$E$30,0,10*ROW('Sanitation Data'!E24))="","",OFFSET('Sanitation Data'!$E$30,0,10*ROW('Sanitation Data'!E24)))</f>
        <v/>
      </c>
      <c r="CS30" s="319" t="str">
        <f ca="true">+IF(OFFSET('Sanitation Data'!$E$31,0,10*ROW('Sanitation Data'!E24))="","",OFFSET('Sanitation Data'!$E$31,0,10*ROW('Sanitation Data'!E24)))</f>
        <v/>
      </c>
      <c r="CT30" s="319" t="str">
        <f ca="true">+IF(OFFSET('Sanitation Data'!$E$32,0,10*ROW('Sanitation Data'!E24))="","",OFFSET('Sanitation Data'!$E$32,0,10*ROW('Sanitation Data'!E24)))</f>
        <v/>
      </c>
      <c r="CU30" s="319" t="str">
        <f ca="true">+IF(OFFSET('Sanitation Data'!$F$28,0,10*ROW('Sanitation Data'!F24))="","",OFFSET('Sanitation Data'!$F$28,0,10*ROW('Sanitation Data'!F24)))</f>
        <v/>
      </c>
      <c r="CV30" s="319" t="str">
        <f ca="true">+IF(OFFSET('Sanitation Data'!$F$29,0,10*ROW('Sanitation Data'!F24))="","",OFFSET('Sanitation Data'!$F$29,0,10*ROW('Sanitation Data'!F24)))</f>
        <v/>
      </c>
      <c r="CW30" s="319" t="str">
        <f ca="true">+IF(OFFSET('Sanitation Data'!$F$30,0,10*ROW('Sanitation Data'!F24))="","",OFFSET('Sanitation Data'!$F$30,0,10*ROW('Sanitation Data'!F24)))</f>
        <v/>
      </c>
      <c r="CX30" s="319" t="str">
        <f ca="true">+IF(OFFSET('Sanitation Data'!$F$31,0,10*ROW('Sanitation Data'!F24))="","",OFFSET('Sanitation Data'!$F$31,0,10*ROW('Sanitation Data'!F24)))</f>
        <v/>
      </c>
      <c r="CY30" s="319" t="str">
        <f ca="true">+IF(OFFSET('Sanitation Data'!$F$32,0,10*ROW('Sanitation Data'!F24))="","",OFFSET('Sanitation Data'!$F$32,0,10*ROW('Sanitation Data'!F24)))</f>
        <v/>
      </c>
      <c r="CZ30" s="319" t="str">
        <f ca="true">+IF(OFFSET('Sanitation Data'!$G$28,0,10*ROW('Sanitation Data'!G24))="","",OFFSET('Sanitation Data'!$G$28,0,10*ROW('Sanitation Data'!G24)))</f>
        <v/>
      </c>
      <c r="DA30" s="319" t="str">
        <f ca="true">+IF(OFFSET('Sanitation Data'!$G$29,0,10*ROW('Sanitation Data'!G24))="","",OFFSET('Sanitation Data'!$G$29,0,10*ROW('Sanitation Data'!G24)))</f>
        <v/>
      </c>
      <c r="DB30" s="319" t="str">
        <f ca="true">+IF(OFFSET('Sanitation Data'!$G$30,0,10*ROW('Sanitation Data'!G24))="","",OFFSET('Sanitation Data'!$G$30,0,10*ROW('Sanitation Data'!G24)))</f>
        <v/>
      </c>
      <c r="DC30" s="319" t="str">
        <f ca="true">+IF(OFFSET('Sanitation Data'!$G$31,0,10*ROW('Sanitation Data'!G24))="","",OFFSET('Sanitation Data'!$G$31,0,10*ROW('Sanitation Data'!G24)))</f>
        <v/>
      </c>
      <c r="DD30" s="319" t="str">
        <f ca="true">+IF(OFFSET('Sanitation Data'!$G$32,0,10*ROW('Sanitation Data'!G24))="","",OFFSET('Sanitation Data'!$G$32,0,10*ROW('Sanitation Data'!G24)))</f>
        <v/>
      </c>
      <c r="DE30" s="319" t="str">
        <f ca="true">+IF(OFFSET('Sanitation Data'!$H$28,0,10*ROW('Sanitation Data'!H24))="","",OFFSET('Sanitation Data'!$H$28,0,10*ROW('Sanitation Data'!H24)))</f>
        <v/>
      </c>
      <c r="DF30" s="319" t="str">
        <f ca="true">+IF(OFFSET('Sanitation Data'!$H$29,0,10*ROW('Sanitation Data'!H24))="","",OFFSET('Sanitation Data'!$H$29,0,10*ROW('Sanitation Data'!H24)))</f>
        <v/>
      </c>
      <c r="DG30" s="319" t="str">
        <f ca="true">+IF(OFFSET('Sanitation Data'!$H$30,0,10*ROW('Sanitation Data'!H24))="","",OFFSET('Sanitation Data'!$H$30,0,10*ROW('Sanitation Data'!H24)))</f>
        <v/>
      </c>
      <c r="DH30" s="319" t="str">
        <f ca="true">+IF(OFFSET('Sanitation Data'!$H$31,0,10*ROW('Sanitation Data'!H24))="","",OFFSET('Sanitation Data'!$H$31,0,10*ROW('Sanitation Data'!H24)))</f>
        <v/>
      </c>
      <c r="DI30" s="319" t="str">
        <f ca="true">+IF(OFFSET('Sanitation Data'!$H$32,0,10*ROW('Sanitation Data'!H24))="","",OFFSET('Sanitation Data'!$H$32,0,10*ROW('Sanitation Data'!H24)))</f>
        <v/>
      </c>
      <c r="DJ30" s="319" t="str">
        <f ca="true">+IF(OFFSET('Sanitation Data'!$I$28,0,10*ROW('Sanitation Data'!I24))="","",OFFSET('Sanitation Data'!$I$28,0,10*ROW('Sanitation Data'!I24)))</f>
        <v/>
      </c>
      <c r="DK30" s="319" t="str">
        <f ca="true">+IF(OFFSET('Sanitation Data'!$I$29,0,10*ROW('Sanitation Data'!I24))="","",OFFSET('Sanitation Data'!$I$29,0,10*ROW('Sanitation Data'!I24)))</f>
        <v/>
      </c>
      <c r="DL30" s="319" t="str">
        <f ca="true">+IF(OFFSET('Sanitation Data'!$I$30,0,10*ROW('Sanitation Data'!I24))="","",OFFSET('Sanitation Data'!$I$30,0,10*ROW('Sanitation Data'!I24)))</f>
        <v/>
      </c>
      <c r="DM30" s="319" t="str">
        <f ca="true">+IF(OFFSET('Sanitation Data'!$I$31,0,10*ROW('Sanitation Data'!I24))="","",OFFSET('Sanitation Data'!$I$31,0,10*ROW('Sanitation Data'!I24)))</f>
        <v/>
      </c>
      <c r="DN30" s="319" t="str">
        <f ca="true">+IF(OFFSET('Sanitation Data'!$I$32,0,10*ROW('Sanitation Data'!I24))="","",OFFSET('Sanitation Data'!$I$32,0,10*ROW('Sanitation Data'!I24)))</f>
        <v/>
      </c>
      <c r="DO30" s="319" t="str">
        <f ca="true">+IF(OFFSET('Hygiene Data'!$D$11,0,10*ROW('Hygiene Data'!D24))="","",OFFSET('Hygiene Data'!$D$11,0,10*ROW('Hygiene Data'!D24)))</f>
        <v/>
      </c>
      <c r="DP30" s="319" t="str">
        <f ca="true">+IF(OFFSET('Hygiene Data'!$D$12,0,10*ROW('Hygiene Data'!D24))="","",OFFSET('Hygiene Data'!$D$12,0,10*ROW('Hygiene Data'!D24)))</f>
        <v/>
      </c>
      <c r="DQ30" s="319" t="str">
        <f ca="true">+IF(OFFSET('Hygiene Data'!$D$13,0,10*ROW('Hygiene Data'!D24))="","",OFFSET('Hygiene Data'!$D$13,0,10*ROW('Hygiene Data'!D24)))</f>
        <v/>
      </c>
      <c r="DR30" s="319" t="str">
        <f ca="true">+IF(OFFSET('Hygiene Data'!$E$11,0,10*ROW('Hygiene Data'!E24))="","",OFFSET('Hygiene Data'!$E$11,0,10*ROW('Hygiene Data'!E24)))</f>
        <v/>
      </c>
      <c r="DS30" s="319" t="str">
        <f ca="true">+IF(OFFSET('Hygiene Data'!$E$12,0,10*ROW('Hygiene Data'!E24))="","",OFFSET('Hygiene Data'!$E$12,0,10*ROW('Hygiene Data'!E24)))</f>
        <v/>
      </c>
      <c r="DT30" s="319" t="str">
        <f ca="true">+IF(OFFSET('Hygiene Data'!$E$13,0,10*ROW('Hygiene Data'!E24))="","",OFFSET('Hygiene Data'!$E$13,0,10*ROW('Hygiene Data'!E24)))</f>
        <v/>
      </c>
      <c r="DU30" s="319" t="str">
        <f ca="true">+IF(OFFSET('Hygiene Data'!$F$11,0,10*ROW('Hygiene Data'!F24))="","",OFFSET('Hygiene Data'!$F$11,0,10*ROW('Hygiene Data'!F24)))</f>
        <v/>
      </c>
      <c r="DV30" s="319" t="str">
        <f ca="true">+IF(OFFSET('Hygiene Data'!$F$12,0,10*ROW('Hygiene Data'!F24))="","",OFFSET('Hygiene Data'!$F$12,0,10*ROW('Hygiene Data'!F24)))</f>
        <v/>
      </c>
      <c r="DW30" s="319" t="str">
        <f ca="true">+IF(OFFSET('Hygiene Data'!$F$13,0,10*ROW('Hygiene Data'!F24))="","",OFFSET('Hygiene Data'!$F$13,0,10*ROW('Hygiene Data'!F24)))</f>
        <v/>
      </c>
      <c r="DX30" s="319" t="str">
        <f ca="true">+IF(OFFSET('Hygiene Data'!$G$11,0,10*ROW('Hygiene Data'!G24))="","",OFFSET('Hygiene Data'!$G$11,0,10*ROW('Hygiene Data'!G24)))</f>
        <v/>
      </c>
      <c r="DY30" s="319" t="str">
        <f ca="true">+IF(OFFSET('Hygiene Data'!$G$12,0,10*ROW('Hygiene Data'!G24))="","",OFFSET('Hygiene Data'!$G$12,0,10*ROW('Hygiene Data'!G24)))</f>
        <v/>
      </c>
      <c r="DZ30" s="319" t="str">
        <f ca="true">+IF(OFFSET('Hygiene Data'!$G$13,0,10*ROW('Hygiene Data'!G24))="","",OFFSET('Hygiene Data'!$G$13,0,10*ROW('Hygiene Data'!G24)))</f>
        <v/>
      </c>
      <c r="EA30" s="319" t="str">
        <f ca="true">+IF(OFFSET('Hygiene Data'!$H$11,0,10*ROW('Hygiene Data'!H24))="","",OFFSET('Hygiene Data'!$H$11,0,10*ROW('Hygiene Data'!H24)))</f>
        <v/>
      </c>
      <c r="EB30" s="319" t="str">
        <f ca="true">+IF(OFFSET('Hygiene Data'!$H$12,0,10*ROW('Hygiene Data'!H24))="","",OFFSET('Hygiene Data'!$H$12,0,10*ROW('Hygiene Data'!H24)))</f>
        <v/>
      </c>
      <c r="EC30" s="319" t="str">
        <f ca="true">+IF(OFFSET('Hygiene Data'!$H$13,0,10*ROW('Hygiene Data'!H24))="","",OFFSET('Hygiene Data'!$H$13,0,10*ROW('Hygiene Data'!H24)))</f>
        <v/>
      </c>
      <c r="ED30" s="319" t="str">
        <f ca="true">+IF(OFFSET('Hygiene Data'!$I$11,0,10*ROW('Hygiene Data'!I24))="","",OFFSET('Hygiene Data'!$I$11,0,10*ROW('Hygiene Data'!I24)))</f>
        <v/>
      </c>
      <c r="EE30" s="319" t="str">
        <f ca="true">+IF(OFFSET('Hygiene Data'!$I$12,0,10*ROW('Hygiene Data'!I24))="","",OFFSET('Hygiene Data'!$I$12,0,10*ROW('Hygiene Data'!I24)))</f>
        <v/>
      </c>
      <c r="EF30" s="319"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GHA_2021_EMIS</v>
      </c>
      <c r="B31" s="36" t="str">
        <f ca="true">+IF(OFFSET('Water Data'!$C$2,0,10*ROW('Water Data'!F25))="","",OFFSET('Water Data'!$C$2,0,10*ROW('Water Data'!F25)))</f>
        <v>EMIS</v>
      </c>
      <c r="C31" s="375">
        <f t="shared" ca="true" si="0"/>
        <v>2021</v>
      </c>
      <c r="D31" s="96">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99.166927503431012</v>
      </c>
      <c r="E31" s="96">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91.806515301085895</v>
      </c>
      <c r="F31" s="96">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78.726644667469174</v>
      </c>
      <c r="G31" s="96">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95.026989778339271</v>
      </c>
      <c r="H31" s="96">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91.725048811301264</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94.432405400900151</v>
      </c>
      <c r="K31" s="96">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82.622103683947316</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99.203104786545921</v>
      </c>
      <c r="N31" s="96">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92.395860284605433</v>
      </c>
      <c r="O31" s="96">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78.134770587555337</v>
      </c>
      <c r="P31" s="96">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99.120967741935488</v>
      </c>
      <c r="Q31" s="96">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90.673387096774178</v>
      </c>
      <c r="R31" s="96">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78.73704828605247</v>
      </c>
      <c r="S31" s="96">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99.153752039151712</v>
      </c>
      <c r="T31" s="96">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92.077895595432295</v>
      </c>
      <c r="U31" s="96">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79.854495779113208</v>
      </c>
      <c r="V31" s="97">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86.643642875415708</v>
      </c>
      <c r="W31" s="97">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84.443591711435147</v>
      </c>
      <c r="X31" s="97">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71.211959181552444</v>
      </c>
      <c r="Y31" s="97">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73.388561082701003</v>
      </c>
      <c r="Z31" s="97">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53.83157892822345</v>
      </c>
      <c r="AA31" s="97">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88.632478632478637</v>
      </c>
      <c r="AB31" s="97">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87.399267399267387</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74.064969271290607</v>
      </c>
      <c r="AG31" s="97">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70.676031606672524</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87.616218297848931</v>
      </c>
      <c r="AL31" s="97">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85.410133685426644</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85.699463946048766</v>
      </c>
      <c r="AQ31" s="97">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83.373681480200588</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85.92061624050497</v>
      </c>
      <c r="AV31" s="97">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83.887878463678192</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319"/>
      <c r="BS31" s="319" t="str">
        <f ca="true">+IF(OFFSET('Water Data'!$D$27,0,10*ROW('Water Data'!D25))="","",OFFSET('Water Data'!$D$27,0,10*ROW('Water Data'!D25)))</f>
        <v>Yes</v>
      </c>
      <c r="BT31" s="319" t="str">
        <f ca="true">+IF(OFFSET('Water Data'!$D$28,0,10*ROW('Water Data'!D25))="","",OFFSET('Water Data'!$D$28,0,10*ROW('Water Data'!D25)))</f>
        <v>Yes</v>
      </c>
      <c r="BU31" s="319" t="str">
        <f ca="true">+IF(OFFSET('Water Data'!$D$29,0,10*ROW('Water Data'!D25))="","",OFFSET('Water Data'!$D$29,0,10*ROW('Water Data'!D25)))</f>
        <v>Yes</v>
      </c>
      <c r="BV31" s="319" t="str">
        <f ca="true">+IF(OFFSET('Water Data'!$E$27,0,10*ROW('Water Data'!E25))="","",OFFSET('Water Data'!$E$27,0,10*ROW('Water Data'!E25)))</f>
        <v>Yes</v>
      </c>
      <c r="BW31" s="319" t="str">
        <f ca="true">+IF(OFFSET('Water Data'!$E$28,0,10*ROW('Water Data'!E25))="","",OFFSET('Water Data'!$E$28,0,10*ROW('Water Data'!E25)))</f>
        <v>Yes</v>
      </c>
      <c r="BX31" s="319" t="str">
        <f ca="true">+IF(OFFSET('Water Data'!$E$29,0,10*ROW('Water Data'!E25))="","",OFFSET('Water Data'!$E$29,0,10*ROW('Water Data'!E25)))</f>
        <v/>
      </c>
      <c r="BY31" s="319" t="str">
        <f ca="true">+IF(OFFSET('Water Data'!$F$27,0,10*ROW('Water Data'!F25))="","",OFFSET('Water Data'!$F$27,0,10*ROW('Water Data'!F25)))</f>
        <v>Yes</v>
      </c>
      <c r="BZ31" s="319" t="str">
        <f ca="true">+IF(OFFSET('Water Data'!$F$28,0,10*ROW('Water Data'!F25))="","",OFFSET('Water Data'!$F$28,0,10*ROW('Water Data'!F25)))</f>
        <v>Yes</v>
      </c>
      <c r="CA31" s="319" t="str">
        <f ca="true">+IF(OFFSET('Water Data'!$F$29,0,10*ROW('Water Data'!F25))="","",OFFSET('Water Data'!$F$29,0,10*ROW('Water Data'!F25)))</f>
        <v/>
      </c>
      <c r="CB31" s="319" t="str">
        <f ca="true">+IF(OFFSET('Water Data'!$G$27,0,10*ROW('Water Data'!G25))="","",OFFSET('Water Data'!$G$27,0,10*ROW('Water Data'!G25)))</f>
        <v>Yes</v>
      </c>
      <c r="CC31" s="319" t="str">
        <f ca="true">+IF(OFFSET('Water Data'!$G$28,0,10*ROW('Water Data'!G25))="","",OFFSET('Water Data'!$G$28,0,10*ROW('Water Data'!G25)))</f>
        <v>Yes</v>
      </c>
      <c r="CD31" s="319" t="str">
        <f ca="true">+IF(OFFSET('Water Data'!$G$29,0,10*ROW('Water Data'!G25))="","",OFFSET('Water Data'!$G$29,0,10*ROW('Water Data'!G25)))</f>
        <v>Yes</v>
      </c>
      <c r="CE31" s="319" t="str">
        <f ca="true">+IF(OFFSET('Water Data'!$H$27,0,10*ROW('Water Data'!H25))="","",OFFSET('Water Data'!$H$27,0,10*ROW('Water Data'!H25)))</f>
        <v>Yes</v>
      </c>
      <c r="CF31" s="319" t="str">
        <f ca="true">+IF(OFFSET('Water Data'!$H$28,0,10*ROW('Water Data'!H25))="","",OFFSET('Water Data'!$H$28,0,10*ROW('Water Data'!H25)))</f>
        <v>Yes</v>
      </c>
      <c r="CG31" s="319" t="str">
        <f ca="true">+IF(OFFSET('Water Data'!$H$29,0,10*ROW('Water Data'!H25))="","",OFFSET('Water Data'!$H$29,0,10*ROW('Water Data'!H25)))</f>
        <v>Yes</v>
      </c>
      <c r="CH31" s="319" t="str">
        <f ca="true">+IF(OFFSET('Water Data'!$I$27,0,10*ROW('Water Data'!I25))="","",OFFSET('Water Data'!$I$27,0,10*ROW('Water Data'!I25)))</f>
        <v>Yes</v>
      </c>
      <c r="CI31" s="319" t="str">
        <f ca="true">+IF(OFFSET('Water Data'!$I$28,0,10*ROW('Water Data'!I25))="","",OFFSET('Water Data'!$I$28,0,10*ROW('Water Data'!I25)))</f>
        <v>Yes</v>
      </c>
      <c r="CJ31" s="319" t="str">
        <f ca="true">+IF(OFFSET('Water Data'!$I$29,0,10*ROW('Water Data'!I25))="","",OFFSET('Water Data'!$I$29,0,10*ROW('Water Data'!I25)))</f>
        <v>Yes</v>
      </c>
      <c r="CK31" s="319" t="str">
        <f ca="true">+IF(OFFSET('Sanitation Data'!$D$28,0,10*ROW('Sanitation Data'!D25))="","",OFFSET('Sanitation Data'!$D$28,0,10*ROW('Sanitation Data'!D25)))</f>
        <v>Yes</v>
      </c>
      <c r="CL31" s="319" t="str">
        <f ca="true">+IF(OFFSET('Sanitation Data'!$D$29,0,10*ROW('Sanitation Data'!D25))="","",OFFSET('Sanitation Data'!$D$29,0,10*ROW('Sanitation Data'!D25)))</f>
        <v>Yes</v>
      </c>
      <c r="CM31" s="319" t="str">
        <f ca="true">+IF(OFFSET('Sanitation Data'!$D$30,0,10*ROW('Sanitation Data'!D25))="","",OFFSET('Sanitation Data'!$D$30,0,10*ROW('Sanitation Data'!D25)))</f>
        <v>Yes</v>
      </c>
      <c r="CN31" s="319" t="str">
        <f ca="true">+IF(OFFSET('Sanitation Data'!$D$31,0,10*ROW('Sanitation Data'!D25))="","",OFFSET('Sanitation Data'!$D$31,0,10*ROW('Sanitation Data'!D25)))</f>
        <v>Yes</v>
      </c>
      <c r="CO31" s="319" t="str">
        <f ca="true">+IF(OFFSET('Sanitation Data'!$D$32,0,10*ROW('Sanitation Data'!D25))="","",OFFSET('Sanitation Data'!$D$32,0,10*ROW('Sanitation Data'!D25)))</f>
        <v>Yes</v>
      </c>
      <c r="CP31" s="319" t="str">
        <f ca="true">+IF(OFFSET('Sanitation Data'!$E$28,0,10*ROW('Sanitation Data'!E25))="","",OFFSET('Sanitation Data'!$E$28,0,10*ROW('Sanitation Data'!E25)))</f>
        <v>Yes</v>
      </c>
      <c r="CQ31" s="319" t="str">
        <f ca="true">+IF(OFFSET('Sanitation Data'!$E$29,0,10*ROW('Sanitation Data'!E25))="","",OFFSET('Sanitation Data'!$E$29,0,10*ROW('Sanitation Data'!E25)))</f>
        <v>Yes</v>
      </c>
      <c r="CR31" s="319" t="str">
        <f ca="true">+IF(OFFSET('Sanitation Data'!$E$30,0,10*ROW('Sanitation Data'!E25))="","",OFFSET('Sanitation Data'!$E$30,0,10*ROW('Sanitation Data'!E25)))</f>
        <v/>
      </c>
      <c r="CS31" s="319" t="str">
        <f ca="true">+IF(OFFSET('Sanitation Data'!$E$31,0,10*ROW('Sanitation Data'!E25))="","",OFFSET('Sanitation Data'!$E$31,0,10*ROW('Sanitation Data'!E25)))</f>
        <v/>
      </c>
      <c r="CT31" s="319" t="str">
        <f ca="true">+IF(OFFSET('Sanitation Data'!$E$32,0,10*ROW('Sanitation Data'!E25))="","",OFFSET('Sanitation Data'!$E$32,0,10*ROW('Sanitation Data'!E25)))</f>
        <v/>
      </c>
      <c r="CU31" s="319" t="str">
        <f ca="true">+IF(OFFSET('Sanitation Data'!$F$28,0,10*ROW('Sanitation Data'!F25))="","",OFFSET('Sanitation Data'!$F$28,0,10*ROW('Sanitation Data'!F25)))</f>
        <v>Yes</v>
      </c>
      <c r="CV31" s="319" t="str">
        <f ca="true">+IF(OFFSET('Sanitation Data'!$F$29,0,10*ROW('Sanitation Data'!F25))="","",OFFSET('Sanitation Data'!$F$29,0,10*ROW('Sanitation Data'!F25)))</f>
        <v>Yes</v>
      </c>
      <c r="CW31" s="319" t="str">
        <f ca="true">+IF(OFFSET('Sanitation Data'!$F$30,0,10*ROW('Sanitation Data'!F25))="","",OFFSET('Sanitation Data'!$F$30,0,10*ROW('Sanitation Data'!F25)))</f>
        <v/>
      </c>
      <c r="CX31" s="319" t="str">
        <f ca="true">+IF(OFFSET('Sanitation Data'!$F$31,0,10*ROW('Sanitation Data'!F25))="","",OFFSET('Sanitation Data'!$F$31,0,10*ROW('Sanitation Data'!F25)))</f>
        <v/>
      </c>
      <c r="CY31" s="319" t="str">
        <f ca="true">+IF(OFFSET('Sanitation Data'!$F$32,0,10*ROW('Sanitation Data'!F25))="","",OFFSET('Sanitation Data'!$F$32,0,10*ROW('Sanitation Data'!F25)))</f>
        <v/>
      </c>
      <c r="CZ31" s="319" t="str">
        <f ca="true">+IF(OFFSET('Sanitation Data'!$G$28,0,10*ROW('Sanitation Data'!G25))="","",OFFSET('Sanitation Data'!$G$28,0,10*ROW('Sanitation Data'!G25)))</f>
        <v>Yes</v>
      </c>
      <c r="DA31" s="319" t="str">
        <f ca="true">+IF(OFFSET('Sanitation Data'!$G$29,0,10*ROW('Sanitation Data'!G25))="","",OFFSET('Sanitation Data'!$G$29,0,10*ROW('Sanitation Data'!G25)))</f>
        <v>Yes</v>
      </c>
      <c r="DB31" s="319" t="str">
        <f ca="true">+IF(OFFSET('Sanitation Data'!$G$30,0,10*ROW('Sanitation Data'!G25))="","",OFFSET('Sanitation Data'!$G$30,0,10*ROW('Sanitation Data'!G25)))</f>
        <v/>
      </c>
      <c r="DC31" s="319" t="str">
        <f ca="true">+IF(OFFSET('Sanitation Data'!$G$31,0,10*ROW('Sanitation Data'!G25))="","",OFFSET('Sanitation Data'!$G$31,0,10*ROW('Sanitation Data'!G25)))</f>
        <v/>
      </c>
      <c r="DD31" s="319" t="str">
        <f ca="true">+IF(OFFSET('Sanitation Data'!$G$32,0,10*ROW('Sanitation Data'!G25))="","",OFFSET('Sanitation Data'!$G$32,0,10*ROW('Sanitation Data'!G25)))</f>
        <v/>
      </c>
      <c r="DE31" s="319" t="str">
        <f ca="true">+IF(OFFSET('Sanitation Data'!$H$28,0,10*ROW('Sanitation Data'!H25))="","",OFFSET('Sanitation Data'!$H$28,0,10*ROW('Sanitation Data'!H25)))</f>
        <v>Yes</v>
      </c>
      <c r="DF31" s="319" t="str">
        <f ca="true">+IF(OFFSET('Sanitation Data'!$H$29,0,10*ROW('Sanitation Data'!H25))="","",OFFSET('Sanitation Data'!$H$29,0,10*ROW('Sanitation Data'!H25)))</f>
        <v>Yes</v>
      </c>
      <c r="DG31" s="319" t="str">
        <f ca="true">+IF(OFFSET('Sanitation Data'!$H$30,0,10*ROW('Sanitation Data'!H25))="","",OFFSET('Sanitation Data'!$H$30,0,10*ROW('Sanitation Data'!H25)))</f>
        <v/>
      </c>
      <c r="DH31" s="319" t="str">
        <f ca="true">+IF(OFFSET('Sanitation Data'!$H$31,0,10*ROW('Sanitation Data'!H25))="","",OFFSET('Sanitation Data'!$H$31,0,10*ROW('Sanitation Data'!H25)))</f>
        <v/>
      </c>
      <c r="DI31" s="319" t="str">
        <f ca="true">+IF(OFFSET('Sanitation Data'!$H$32,0,10*ROW('Sanitation Data'!H25))="","",OFFSET('Sanitation Data'!$H$32,0,10*ROW('Sanitation Data'!H25)))</f>
        <v/>
      </c>
      <c r="DJ31" s="319" t="str">
        <f ca="true">+IF(OFFSET('Sanitation Data'!$I$28,0,10*ROW('Sanitation Data'!I25))="","",OFFSET('Sanitation Data'!$I$28,0,10*ROW('Sanitation Data'!I25)))</f>
        <v>Yes</v>
      </c>
      <c r="DK31" s="319" t="str">
        <f ca="true">+IF(OFFSET('Sanitation Data'!$I$29,0,10*ROW('Sanitation Data'!I25))="","",OFFSET('Sanitation Data'!$I$29,0,10*ROW('Sanitation Data'!I25)))</f>
        <v>Yes</v>
      </c>
      <c r="DL31" s="319" t="str">
        <f ca="true">+IF(OFFSET('Sanitation Data'!$I$30,0,10*ROW('Sanitation Data'!I25))="","",OFFSET('Sanitation Data'!$I$30,0,10*ROW('Sanitation Data'!I25)))</f>
        <v/>
      </c>
      <c r="DM31" s="319" t="str">
        <f ca="true">+IF(OFFSET('Sanitation Data'!$I$31,0,10*ROW('Sanitation Data'!I25))="","",OFFSET('Sanitation Data'!$I$31,0,10*ROW('Sanitation Data'!I25)))</f>
        <v/>
      </c>
      <c r="DN31" s="319" t="str">
        <f ca="true">+IF(OFFSET('Sanitation Data'!$I$32,0,10*ROW('Sanitation Data'!I25))="","",OFFSET('Sanitation Data'!$I$32,0,10*ROW('Sanitation Data'!I25)))</f>
        <v/>
      </c>
      <c r="DO31" s="319" t="str">
        <f ca="true">+IF(OFFSET('Hygiene Data'!$D$11,0,10*ROW('Hygiene Data'!D25))="","",OFFSET('Hygiene Data'!$D$11,0,10*ROW('Hygiene Data'!D25)))</f>
        <v/>
      </c>
      <c r="DP31" s="319" t="str">
        <f ca="true">+IF(OFFSET('Hygiene Data'!$D$12,0,10*ROW('Hygiene Data'!D25))="","",OFFSET('Hygiene Data'!$D$12,0,10*ROW('Hygiene Data'!D25)))</f>
        <v/>
      </c>
      <c r="DQ31" s="319" t="str">
        <f ca="true">+IF(OFFSET('Hygiene Data'!$D$13,0,10*ROW('Hygiene Data'!D25))="","",OFFSET('Hygiene Data'!$D$13,0,10*ROW('Hygiene Data'!D25)))</f>
        <v/>
      </c>
      <c r="DR31" s="319" t="str">
        <f ca="true">+IF(OFFSET('Hygiene Data'!$E$11,0,10*ROW('Hygiene Data'!E25))="","",OFFSET('Hygiene Data'!$E$11,0,10*ROW('Hygiene Data'!E25)))</f>
        <v/>
      </c>
      <c r="DS31" s="319" t="str">
        <f ca="true">+IF(OFFSET('Hygiene Data'!$E$12,0,10*ROW('Hygiene Data'!E25))="","",OFFSET('Hygiene Data'!$E$12,0,10*ROW('Hygiene Data'!E25)))</f>
        <v/>
      </c>
      <c r="DT31" s="319" t="str">
        <f ca="true">+IF(OFFSET('Hygiene Data'!$E$13,0,10*ROW('Hygiene Data'!E25))="","",OFFSET('Hygiene Data'!$E$13,0,10*ROW('Hygiene Data'!E25)))</f>
        <v/>
      </c>
      <c r="DU31" s="319" t="str">
        <f ca="true">+IF(OFFSET('Hygiene Data'!$F$11,0,10*ROW('Hygiene Data'!F25))="","",OFFSET('Hygiene Data'!$F$11,0,10*ROW('Hygiene Data'!F25)))</f>
        <v/>
      </c>
      <c r="DV31" s="319" t="str">
        <f ca="true">+IF(OFFSET('Hygiene Data'!$F$12,0,10*ROW('Hygiene Data'!F25))="","",OFFSET('Hygiene Data'!$F$12,0,10*ROW('Hygiene Data'!F25)))</f>
        <v/>
      </c>
      <c r="DW31" s="319" t="str">
        <f ca="true">+IF(OFFSET('Hygiene Data'!$F$13,0,10*ROW('Hygiene Data'!F25))="","",OFFSET('Hygiene Data'!$F$13,0,10*ROW('Hygiene Data'!F25)))</f>
        <v/>
      </c>
      <c r="DX31" s="319" t="str">
        <f ca="true">+IF(OFFSET('Hygiene Data'!$G$11,0,10*ROW('Hygiene Data'!G25))="","",OFFSET('Hygiene Data'!$G$11,0,10*ROW('Hygiene Data'!G25)))</f>
        <v/>
      </c>
      <c r="DY31" s="319" t="str">
        <f ca="true">+IF(OFFSET('Hygiene Data'!$G$12,0,10*ROW('Hygiene Data'!G25))="","",OFFSET('Hygiene Data'!$G$12,0,10*ROW('Hygiene Data'!G25)))</f>
        <v/>
      </c>
      <c r="DZ31" s="319" t="str">
        <f ca="true">+IF(OFFSET('Hygiene Data'!$G$13,0,10*ROW('Hygiene Data'!G25))="","",OFFSET('Hygiene Data'!$G$13,0,10*ROW('Hygiene Data'!G25)))</f>
        <v/>
      </c>
      <c r="EA31" s="319" t="str">
        <f ca="true">+IF(OFFSET('Hygiene Data'!$H$11,0,10*ROW('Hygiene Data'!H25))="","",OFFSET('Hygiene Data'!$H$11,0,10*ROW('Hygiene Data'!H25)))</f>
        <v/>
      </c>
      <c r="EB31" s="319" t="str">
        <f ca="true">+IF(OFFSET('Hygiene Data'!$H$12,0,10*ROW('Hygiene Data'!H25))="","",OFFSET('Hygiene Data'!$H$12,0,10*ROW('Hygiene Data'!H25)))</f>
        <v/>
      </c>
      <c r="EC31" s="319" t="str">
        <f ca="true">+IF(OFFSET('Hygiene Data'!$H$13,0,10*ROW('Hygiene Data'!H25))="","",OFFSET('Hygiene Data'!$H$13,0,10*ROW('Hygiene Data'!H25)))</f>
        <v/>
      </c>
      <c r="ED31" s="319" t="str">
        <f ca="true">+IF(OFFSET('Hygiene Data'!$I$11,0,10*ROW('Hygiene Data'!I25))="","",OFFSET('Hygiene Data'!$I$11,0,10*ROW('Hygiene Data'!I25)))</f>
        <v/>
      </c>
      <c r="EE31" s="319" t="str">
        <f ca="true">+IF(OFFSET('Hygiene Data'!$I$12,0,10*ROW('Hygiene Data'!I25))="","",OFFSET('Hygiene Data'!$I$12,0,10*ROW('Hygiene Data'!I25)))</f>
        <v/>
      </c>
      <c r="EF31" s="319"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75"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319"/>
      <c r="BS32" s="319" t="str">
        <f ca="true">+IF(OFFSET('Water Data'!$D$27,0,10*ROW('Water Data'!D26))="","",OFFSET('Water Data'!$D$27,0,10*ROW('Water Data'!D26)))</f>
        <v/>
      </c>
      <c r="BT32" s="319" t="str">
        <f ca="true">+IF(OFFSET('Water Data'!$D$28,0,10*ROW('Water Data'!D26))="","",OFFSET('Water Data'!$D$28,0,10*ROW('Water Data'!D26)))</f>
        <v/>
      </c>
      <c r="BU32" s="319" t="str">
        <f ca="true">+IF(OFFSET('Water Data'!$D$29,0,10*ROW('Water Data'!D26))="","",OFFSET('Water Data'!$D$29,0,10*ROW('Water Data'!D26)))</f>
        <v/>
      </c>
      <c r="BV32" s="319" t="str">
        <f ca="true">+IF(OFFSET('Water Data'!$E$27,0,10*ROW('Water Data'!E26))="","",OFFSET('Water Data'!$E$27,0,10*ROW('Water Data'!E26)))</f>
        <v/>
      </c>
      <c r="BW32" s="319" t="str">
        <f ca="true">+IF(OFFSET('Water Data'!$E$28,0,10*ROW('Water Data'!E26))="","",OFFSET('Water Data'!$E$28,0,10*ROW('Water Data'!E26)))</f>
        <v/>
      </c>
      <c r="BX32" s="319" t="str">
        <f ca="true">+IF(OFFSET('Water Data'!$E$29,0,10*ROW('Water Data'!E26))="","",OFFSET('Water Data'!$E$29,0,10*ROW('Water Data'!E26)))</f>
        <v/>
      </c>
      <c r="BY32" s="319" t="str">
        <f ca="true">+IF(OFFSET('Water Data'!$F$27,0,10*ROW('Water Data'!F26))="","",OFFSET('Water Data'!$F$27,0,10*ROW('Water Data'!F26)))</f>
        <v/>
      </c>
      <c r="BZ32" s="319" t="str">
        <f ca="true">+IF(OFFSET('Water Data'!$F$28,0,10*ROW('Water Data'!F26))="","",OFFSET('Water Data'!$F$28,0,10*ROW('Water Data'!F26)))</f>
        <v/>
      </c>
      <c r="CA32" s="319" t="str">
        <f ca="true">+IF(OFFSET('Water Data'!$F$29,0,10*ROW('Water Data'!F26))="","",OFFSET('Water Data'!$F$29,0,10*ROW('Water Data'!F26)))</f>
        <v/>
      </c>
      <c r="CB32" s="319" t="str">
        <f ca="true">+IF(OFFSET('Water Data'!$G$27,0,10*ROW('Water Data'!G26))="","",OFFSET('Water Data'!$G$27,0,10*ROW('Water Data'!G26)))</f>
        <v/>
      </c>
      <c r="CC32" s="319" t="str">
        <f ca="true">+IF(OFFSET('Water Data'!$G$28,0,10*ROW('Water Data'!G26))="","",OFFSET('Water Data'!$G$28,0,10*ROW('Water Data'!G26)))</f>
        <v/>
      </c>
      <c r="CD32" s="319" t="str">
        <f ca="true">+IF(OFFSET('Water Data'!$G$29,0,10*ROW('Water Data'!G26))="","",OFFSET('Water Data'!$G$29,0,10*ROW('Water Data'!G26)))</f>
        <v/>
      </c>
      <c r="CE32" s="319" t="str">
        <f ca="true">+IF(OFFSET('Water Data'!$H$27,0,10*ROW('Water Data'!H26))="","",OFFSET('Water Data'!$H$27,0,10*ROW('Water Data'!H26)))</f>
        <v/>
      </c>
      <c r="CF32" s="319" t="str">
        <f ca="true">+IF(OFFSET('Water Data'!$H$28,0,10*ROW('Water Data'!H26))="","",OFFSET('Water Data'!$H$28,0,10*ROW('Water Data'!H26)))</f>
        <v/>
      </c>
      <c r="CG32" s="319" t="str">
        <f ca="true">+IF(OFFSET('Water Data'!$H$29,0,10*ROW('Water Data'!H26))="","",OFFSET('Water Data'!$H$29,0,10*ROW('Water Data'!H26)))</f>
        <v/>
      </c>
      <c r="CH32" s="319" t="str">
        <f ca="true">+IF(OFFSET('Water Data'!$I$27,0,10*ROW('Water Data'!I26))="","",OFFSET('Water Data'!$I$27,0,10*ROW('Water Data'!I26)))</f>
        <v/>
      </c>
      <c r="CI32" s="319" t="str">
        <f ca="true">+IF(OFFSET('Water Data'!$I$28,0,10*ROW('Water Data'!I26))="","",OFFSET('Water Data'!$I$28,0,10*ROW('Water Data'!I26)))</f>
        <v/>
      </c>
      <c r="CJ32" s="319" t="str">
        <f ca="true">+IF(OFFSET('Water Data'!$I$29,0,10*ROW('Water Data'!I26))="","",OFFSET('Water Data'!$I$29,0,10*ROW('Water Data'!I26)))</f>
        <v/>
      </c>
      <c r="CK32" s="319" t="str">
        <f ca="true">+IF(OFFSET('Sanitation Data'!$D$28,0,10*ROW('Sanitation Data'!D26))="","",OFFSET('Sanitation Data'!$D$28,0,10*ROW('Sanitation Data'!D26)))</f>
        <v/>
      </c>
      <c r="CL32" s="319" t="str">
        <f ca="true">+IF(OFFSET('Sanitation Data'!$D$29,0,10*ROW('Sanitation Data'!D26))="","",OFFSET('Sanitation Data'!$D$29,0,10*ROW('Sanitation Data'!D26)))</f>
        <v/>
      </c>
      <c r="CM32" s="319" t="str">
        <f ca="true">+IF(OFFSET('Sanitation Data'!$D$30,0,10*ROW('Sanitation Data'!D26))="","",OFFSET('Sanitation Data'!$D$30,0,10*ROW('Sanitation Data'!D26)))</f>
        <v/>
      </c>
      <c r="CN32" s="319" t="str">
        <f ca="true">+IF(OFFSET('Sanitation Data'!$D$31,0,10*ROW('Sanitation Data'!D26))="","",OFFSET('Sanitation Data'!$D$31,0,10*ROW('Sanitation Data'!D26)))</f>
        <v/>
      </c>
      <c r="CO32" s="319" t="str">
        <f ca="true">+IF(OFFSET('Sanitation Data'!$D$32,0,10*ROW('Sanitation Data'!D26))="","",OFFSET('Sanitation Data'!$D$32,0,10*ROW('Sanitation Data'!D26)))</f>
        <v/>
      </c>
      <c r="CP32" s="319" t="str">
        <f ca="true">+IF(OFFSET('Sanitation Data'!$E$28,0,10*ROW('Sanitation Data'!E26))="","",OFFSET('Sanitation Data'!$E$28,0,10*ROW('Sanitation Data'!E26)))</f>
        <v/>
      </c>
      <c r="CQ32" s="319" t="str">
        <f ca="true">+IF(OFFSET('Sanitation Data'!$E$29,0,10*ROW('Sanitation Data'!E26))="","",OFFSET('Sanitation Data'!$E$29,0,10*ROW('Sanitation Data'!E26)))</f>
        <v/>
      </c>
      <c r="CR32" s="319" t="str">
        <f ca="true">+IF(OFFSET('Sanitation Data'!$E$30,0,10*ROW('Sanitation Data'!E26))="","",OFFSET('Sanitation Data'!$E$30,0,10*ROW('Sanitation Data'!E26)))</f>
        <v/>
      </c>
      <c r="CS32" s="319" t="str">
        <f ca="true">+IF(OFFSET('Sanitation Data'!$E$31,0,10*ROW('Sanitation Data'!E26))="","",OFFSET('Sanitation Data'!$E$31,0,10*ROW('Sanitation Data'!E26)))</f>
        <v/>
      </c>
      <c r="CT32" s="319" t="str">
        <f ca="true">+IF(OFFSET('Sanitation Data'!$E$32,0,10*ROW('Sanitation Data'!E26))="","",OFFSET('Sanitation Data'!$E$32,0,10*ROW('Sanitation Data'!E26)))</f>
        <v/>
      </c>
      <c r="CU32" s="319" t="str">
        <f ca="true">+IF(OFFSET('Sanitation Data'!$F$28,0,10*ROW('Sanitation Data'!F26))="","",OFFSET('Sanitation Data'!$F$28,0,10*ROW('Sanitation Data'!F26)))</f>
        <v/>
      </c>
      <c r="CV32" s="319" t="str">
        <f ca="true">+IF(OFFSET('Sanitation Data'!$F$29,0,10*ROW('Sanitation Data'!F26))="","",OFFSET('Sanitation Data'!$F$29,0,10*ROW('Sanitation Data'!F26)))</f>
        <v/>
      </c>
      <c r="CW32" s="319" t="str">
        <f ca="true">+IF(OFFSET('Sanitation Data'!$F$30,0,10*ROW('Sanitation Data'!F26))="","",OFFSET('Sanitation Data'!$F$30,0,10*ROW('Sanitation Data'!F26)))</f>
        <v/>
      </c>
      <c r="CX32" s="319" t="str">
        <f ca="true">+IF(OFFSET('Sanitation Data'!$F$31,0,10*ROW('Sanitation Data'!F26))="","",OFFSET('Sanitation Data'!$F$31,0,10*ROW('Sanitation Data'!F26)))</f>
        <v/>
      </c>
      <c r="CY32" s="319" t="str">
        <f ca="true">+IF(OFFSET('Sanitation Data'!$F$32,0,10*ROW('Sanitation Data'!F26))="","",OFFSET('Sanitation Data'!$F$32,0,10*ROW('Sanitation Data'!F26)))</f>
        <v/>
      </c>
      <c r="CZ32" s="319" t="str">
        <f ca="true">+IF(OFFSET('Sanitation Data'!$G$28,0,10*ROW('Sanitation Data'!G26))="","",OFFSET('Sanitation Data'!$G$28,0,10*ROW('Sanitation Data'!G26)))</f>
        <v/>
      </c>
      <c r="DA32" s="319" t="str">
        <f ca="true">+IF(OFFSET('Sanitation Data'!$G$29,0,10*ROW('Sanitation Data'!G26))="","",OFFSET('Sanitation Data'!$G$29,0,10*ROW('Sanitation Data'!G26)))</f>
        <v/>
      </c>
      <c r="DB32" s="319" t="str">
        <f ca="true">+IF(OFFSET('Sanitation Data'!$G$30,0,10*ROW('Sanitation Data'!G26))="","",OFFSET('Sanitation Data'!$G$30,0,10*ROW('Sanitation Data'!G26)))</f>
        <v/>
      </c>
      <c r="DC32" s="319" t="str">
        <f ca="true">+IF(OFFSET('Sanitation Data'!$G$31,0,10*ROW('Sanitation Data'!G26))="","",OFFSET('Sanitation Data'!$G$31,0,10*ROW('Sanitation Data'!G26)))</f>
        <v/>
      </c>
      <c r="DD32" s="319" t="str">
        <f ca="true">+IF(OFFSET('Sanitation Data'!$G$32,0,10*ROW('Sanitation Data'!G26))="","",OFFSET('Sanitation Data'!$G$32,0,10*ROW('Sanitation Data'!G26)))</f>
        <v/>
      </c>
      <c r="DE32" s="319" t="str">
        <f ca="true">+IF(OFFSET('Sanitation Data'!$H$28,0,10*ROW('Sanitation Data'!H26))="","",OFFSET('Sanitation Data'!$H$28,0,10*ROW('Sanitation Data'!H26)))</f>
        <v/>
      </c>
      <c r="DF32" s="319" t="str">
        <f ca="true">+IF(OFFSET('Sanitation Data'!$H$29,0,10*ROW('Sanitation Data'!H26))="","",OFFSET('Sanitation Data'!$H$29,0,10*ROW('Sanitation Data'!H26)))</f>
        <v/>
      </c>
      <c r="DG32" s="319" t="str">
        <f ca="true">+IF(OFFSET('Sanitation Data'!$H$30,0,10*ROW('Sanitation Data'!H26))="","",OFFSET('Sanitation Data'!$H$30,0,10*ROW('Sanitation Data'!H26)))</f>
        <v/>
      </c>
      <c r="DH32" s="319" t="str">
        <f ca="true">+IF(OFFSET('Sanitation Data'!$H$31,0,10*ROW('Sanitation Data'!H26))="","",OFFSET('Sanitation Data'!$H$31,0,10*ROW('Sanitation Data'!H26)))</f>
        <v/>
      </c>
      <c r="DI32" s="319" t="str">
        <f ca="true">+IF(OFFSET('Sanitation Data'!$H$32,0,10*ROW('Sanitation Data'!H26))="","",OFFSET('Sanitation Data'!$H$32,0,10*ROW('Sanitation Data'!H26)))</f>
        <v/>
      </c>
      <c r="DJ32" s="319" t="str">
        <f ca="true">+IF(OFFSET('Sanitation Data'!$I$28,0,10*ROW('Sanitation Data'!I26))="","",OFFSET('Sanitation Data'!$I$28,0,10*ROW('Sanitation Data'!I26)))</f>
        <v/>
      </c>
      <c r="DK32" s="319" t="str">
        <f ca="true">+IF(OFFSET('Sanitation Data'!$I$29,0,10*ROW('Sanitation Data'!I26))="","",OFFSET('Sanitation Data'!$I$29,0,10*ROW('Sanitation Data'!I26)))</f>
        <v/>
      </c>
      <c r="DL32" s="319" t="str">
        <f ca="true">+IF(OFFSET('Sanitation Data'!$I$30,0,10*ROW('Sanitation Data'!I26))="","",OFFSET('Sanitation Data'!$I$30,0,10*ROW('Sanitation Data'!I26)))</f>
        <v/>
      </c>
      <c r="DM32" s="319" t="str">
        <f ca="true">+IF(OFFSET('Sanitation Data'!$I$31,0,10*ROW('Sanitation Data'!I26))="","",OFFSET('Sanitation Data'!$I$31,0,10*ROW('Sanitation Data'!I26)))</f>
        <v/>
      </c>
      <c r="DN32" s="319" t="str">
        <f ca="true">+IF(OFFSET('Sanitation Data'!$I$32,0,10*ROW('Sanitation Data'!I26))="","",OFFSET('Sanitation Data'!$I$32,0,10*ROW('Sanitation Data'!I26)))</f>
        <v/>
      </c>
      <c r="DO32" s="319" t="str">
        <f ca="true">+IF(OFFSET('Hygiene Data'!$D$11,0,10*ROW('Hygiene Data'!D26))="","",OFFSET('Hygiene Data'!$D$11,0,10*ROW('Hygiene Data'!D26)))</f>
        <v/>
      </c>
      <c r="DP32" s="319" t="str">
        <f ca="true">+IF(OFFSET('Hygiene Data'!$D$12,0,10*ROW('Hygiene Data'!D26))="","",OFFSET('Hygiene Data'!$D$12,0,10*ROW('Hygiene Data'!D26)))</f>
        <v/>
      </c>
      <c r="DQ32" s="319" t="str">
        <f ca="true">+IF(OFFSET('Hygiene Data'!$D$13,0,10*ROW('Hygiene Data'!D26))="","",OFFSET('Hygiene Data'!$D$13,0,10*ROW('Hygiene Data'!D26)))</f>
        <v/>
      </c>
      <c r="DR32" s="319" t="str">
        <f ca="true">+IF(OFFSET('Hygiene Data'!$E$11,0,10*ROW('Hygiene Data'!E26))="","",OFFSET('Hygiene Data'!$E$11,0,10*ROW('Hygiene Data'!E26)))</f>
        <v/>
      </c>
      <c r="DS32" s="319" t="str">
        <f ca="true">+IF(OFFSET('Hygiene Data'!$E$12,0,10*ROW('Hygiene Data'!E26))="","",OFFSET('Hygiene Data'!$E$12,0,10*ROW('Hygiene Data'!E26)))</f>
        <v/>
      </c>
      <c r="DT32" s="319" t="str">
        <f ca="true">+IF(OFFSET('Hygiene Data'!$E$13,0,10*ROW('Hygiene Data'!E26))="","",OFFSET('Hygiene Data'!$E$13,0,10*ROW('Hygiene Data'!E26)))</f>
        <v/>
      </c>
      <c r="DU32" s="319" t="str">
        <f ca="true">+IF(OFFSET('Hygiene Data'!$F$11,0,10*ROW('Hygiene Data'!F26))="","",OFFSET('Hygiene Data'!$F$11,0,10*ROW('Hygiene Data'!F26)))</f>
        <v/>
      </c>
      <c r="DV32" s="319" t="str">
        <f ca="true">+IF(OFFSET('Hygiene Data'!$F$12,0,10*ROW('Hygiene Data'!F26))="","",OFFSET('Hygiene Data'!$F$12,0,10*ROW('Hygiene Data'!F26)))</f>
        <v/>
      </c>
      <c r="DW32" s="319" t="str">
        <f ca="true">+IF(OFFSET('Hygiene Data'!$F$13,0,10*ROW('Hygiene Data'!F26))="","",OFFSET('Hygiene Data'!$F$13,0,10*ROW('Hygiene Data'!F26)))</f>
        <v/>
      </c>
      <c r="DX32" s="319" t="str">
        <f ca="true">+IF(OFFSET('Hygiene Data'!$G$11,0,10*ROW('Hygiene Data'!G26))="","",OFFSET('Hygiene Data'!$G$11,0,10*ROW('Hygiene Data'!G26)))</f>
        <v/>
      </c>
      <c r="DY32" s="319" t="str">
        <f ca="true">+IF(OFFSET('Hygiene Data'!$G$12,0,10*ROW('Hygiene Data'!G26))="","",OFFSET('Hygiene Data'!$G$12,0,10*ROW('Hygiene Data'!G26)))</f>
        <v/>
      </c>
      <c r="DZ32" s="319" t="str">
        <f ca="true">+IF(OFFSET('Hygiene Data'!$G$13,0,10*ROW('Hygiene Data'!G26))="","",OFFSET('Hygiene Data'!$G$13,0,10*ROW('Hygiene Data'!G26)))</f>
        <v/>
      </c>
      <c r="EA32" s="319" t="str">
        <f ca="true">+IF(OFFSET('Hygiene Data'!$H$11,0,10*ROW('Hygiene Data'!H26))="","",OFFSET('Hygiene Data'!$H$11,0,10*ROW('Hygiene Data'!H26)))</f>
        <v/>
      </c>
      <c r="EB32" s="319" t="str">
        <f ca="true">+IF(OFFSET('Hygiene Data'!$H$12,0,10*ROW('Hygiene Data'!H26))="","",OFFSET('Hygiene Data'!$H$12,0,10*ROW('Hygiene Data'!H26)))</f>
        <v/>
      </c>
      <c r="EC32" s="319" t="str">
        <f ca="true">+IF(OFFSET('Hygiene Data'!$H$13,0,10*ROW('Hygiene Data'!H26))="","",OFFSET('Hygiene Data'!$H$13,0,10*ROW('Hygiene Data'!H26)))</f>
        <v/>
      </c>
      <c r="ED32" s="319" t="str">
        <f ca="true">+IF(OFFSET('Hygiene Data'!$I$11,0,10*ROW('Hygiene Data'!I26))="","",OFFSET('Hygiene Data'!$I$11,0,10*ROW('Hygiene Data'!I26)))</f>
        <v/>
      </c>
      <c r="EE32" s="319" t="str">
        <f ca="true">+IF(OFFSET('Hygiene Data'!$I$12,0,10*ROW('Hygiene Data'!I26))="","",OFFSET('Hygiene Data'!$I$12,0,10*ROW('Hygiene Data'!I26)))</f>
        <v/>
      </c>
      <c r="EF32" s="319"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75"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19"/>
      <c r="BS33" s="319" t="str">
        <f ca="true">+IF(OFFSET('Water Data'!$D$27,0,10*ROW('Water Data'!D27))="","",OFFSET('Water Data'!$D$27,0,10*ROW('Water Data'!D27)))</f>
        <v/>
      </c>
      <c r="BT33" s="319" t="str">
        <f ca="true">+IF(OFFSET('Water Data'!$D$28,0,10*ROW('Water Data'!D27))="","",OFFSET('Water Data'!$D$28,0,10*ROW('Water Data'!D27)))</f>
        <v/>
      </c>
      <c r="BU33" s="319" t="str">
        <f ca="true">+IF(OFFSET('Water Data'!$D$29,0,10*ROW('Water Data'!D27))="","",OFFSET('Water Data'!$D$29,0,10*ROW('Water Data'!D27)))</f>
        <v/>
      </c>
      <c r="BV33" s="319" t="str">
        <f ca="true">+IF(OFFSET('Water Data'!$E$27,0,10*ROW('Water Data'!E27))="","",OFFSET('Water Data'!$E$27,0,10*ROW('Water Data'!E27)))</f>
        <v/>
      </c>
      <c r="BW33" s="319" t="str">
        <f ca="true">+IF(OFFSET('Water Data'!$E$28,0,10*ROW('Water Data'!E27))="","",OFFSET('Water Data'!$E$28,0,10*ROW('Water Data'!E27)))</f>
        <v/>
      </c>
      <c r="BX33" s="319" t="str">
        <f ca="true">+IF(OFFSET('Water Data'!$E$29,0,10*ROW('Water Data'!E27))="","",OFFSET('Water Data'!$E$29,0,10*ROW('Water Data'!E27)))</f>
        <v/>
      </c>
      <c r="BY33" s="319" t="str">
        <f ca="true">+IF(OFFSET('Water Data'!$F$27,0,10*ROW('Water Data'!F27))="","",OFFSET('Water Data'!$F$27,0,10*ROW('Water Data'!F27)))</f>
        <v/>
      </c>
      <c r="BZ33" s="319" t="str">
        <f ca="true">+IF(OFFSET('Water Data'!$F$28,0,10*ROW('Water Data'!F27))="","",OFFSET('Water Data'!$F$28,0,10*ROW('Water Data'!F27)))</f>
        <v/>
      </c>
      <c r="CA33" s="319" t="str">
        <f ca="true">+IF(OFFSET('Water Data'!$F$29,0,10*ROW('Water Data'!F27))="","",OFFSET('Water Data'!$F$29,0,10*ROW('Water Data'!F27)))</f>
        <v/>
      </c>
      <c r="CB33" s="319" t="str">
        <f ca="true">+IF(OFFSET('Water Data'!$G$27,0,10*ROW('Water Data'!G27))="","",OFFSET('Water Data'!$G$27,0,10*ROW('Water Data'!G27)))</f>
        <v/>
      </c>
      <c r="CC33" s="319" t="str">
        <f ca="true">+IF(OFFSET('Water Data'!$G$28,0,10*ROW('Water Data'!G27))="","",OFFSET('Water Data'!$G$28,0,10*ROW('Water Data'!G27)))</f>
        <v/>
      </c>
      <c r="CD33" s="319" t="str">
        <f ca="true">+IF(OFFSET('Water Data'!$G$29,0,10*ROW('Water Data'!G27))="","",OFFSET('Water Data'!$G$29,0,10*ROW('Water Data'!G27)))</f>
        <v/>
      </c>
      <c r="CE33" s="319" t="str">
        <f ca="true">+IF(OFFSET('Water Data'!$H$27,0,10*ROW('Water Data'!H27))="","",OFFSET('Water Data'!$H$27,0,10*ROW('Water Data'!H27)))</f>
        <v/>
      </c>
      <c r="CF33" s="319" t="str">
        <f ca="true">+IF(OFFSET('Water Data'!$H$28,0,10*ROW('Water Data'!H27))="","",OFFSET('Water Data'!$H$28,0,10*ROW('Water Data'!H27)))</f>
        <v/>
      </c>
      <c r="CG33" s="319" t="str">
        <f ca="true">+IF(OFFSET('Water Data'!$H$29,0,10*ROW('Water Data'!H27))="","",OFFSET('Water Data'!$H$29,0,10*ROW('Water Data'!H27)))</f>
        <v/>
      </c>
      <c r="CH33" s="319" t="str">
        <f ca="true">+IF(OFFSET('Water Data'!$I$27,0,10*ROW('Water Data'!I27))="","",OFFSET('Water Data'!$I$27,0,10*ROW('Water Data'!I27)))</f>
        <v/>
      </c>
      <c r="CI33" s="319" t="str">
        <f ca="true">+IF(OFFSET('Water Data'!$I$28,0,10*ROW('Water Data'!I27))="","",OFFSET('Water Data'!$I$28,0,10*ROW('Water Data'!I27)))</f>
        <v/>
      </c>
      <c r="CJ33" s="319" t="str">
        <f ca="true">+IF(OFFSET('Water Data'!$I$29,0,10*ROW('Water Data'!I27))="","",OFFSET('Water Data'!$I$29,0,10*ROW('Water Data'!I27)))</f>
        <v/>
      </c>
      <c r="CK33" s="319" t="str">
        <f ca="true">+IF(OFFSET('Sanitation Data'!$D$28,0,10*ROW('Sanitation Data'!D27))="","",OFFSET('Sanitation Data'!$D$28,0,10*ROW('Sanitation Data'!D27)))</f>
        <v/>
      </c>
      <c r="CL33" s="319" t="str">
        <f ca="true">+IF(OFFSET('Sanitation Data'!$D$29,0,10*ROW('Sanitation Data'!D27))="","",OFFSET('Sanitation Data'!$D$29,0,10*ROW('Sanitation Data'!D27)))</f>
        <v/>
      </c>
      <c r="CM33" s="319" t="str">
        <f ca="true">+IF(OFFSET('Sanitation Data'!$D$30,0,10*ROW('Sanitation Data'!D27))="","",OFFSET('Sanitation Data'!$D$30,0,10*ROW('Sanitation Data'!D27)))</f>
        <v/>
      </c>
      <c r="CN33" s="319" t="str">
        <f ca="true">+IF(OFFSET('Sanitation Data'!$D$31,0,10*ROW('Sanitation Data'!D27))="","",OFFSET('Sanitation Data'!$D$31,0,10*ROW('Sanitation Data'!D27)))</f>
        <v/>
      </c>
      <c r="CO33" s="319" t="str">
        <f ca="true">+IF(OFFSET('Sanitation Data'!$D$32,0,10*ROW('Sanitation Data'!D27))="","",OFFSET('Sanitation Data'!$D$32,0,10*ROW('Sanitation Data'!D27)))</f>
        <v/>
      </c>
      <c r="CP33" s="319" t="str">
        <f ca="true">+IF(OFFSET('Sanitation Data'!$E$28,0,10*ROW('Sanitation Data'!E27))="","",OFFSET('Sanitation Data'!$E$28,0,10*ROW('Sanitation Data'!E27)))</f>
        <v/>
      </c>
      <c r="CQ33" s="319" t="str">
        <f ca="true">+IF(OFFSET('Sanitation Data'!$E$29,0,10*ROW('Sanitation Data'!E27))="","",OFFSET('Sanitation Data'!$E$29,0,10*ROW('Sanitation Data'!E27)))</f>
        <v/>
      </c>
      <c r="CR33" s="319" t="str">
        <f ca="true">+IF(OFFSET('Sanitation Data'!$E$30,0,10*ROW('Sanitation Data'!E27))="","",OFFSET('Sanitation Data'!$E$30,0,10*ROW('Sanitation Data'!E27)))</f>
        <v/>
      </c>
      <c r="CS33" s="319" t="str">
        <f ca="true">+IF(OFFSET('Sanitation Data'!$E$31,0,10*ROW('Sanitation Data'!E27))="","",OFFSET('Sanitation Data'!$E$31,0,10*ROW('Sanitation Data'!E27)))</f>
        <v/>
      </c>
      <c r="CT33" s="319" t="str">
        <f ca="true">+IF(OFFSET('Sanitation Data'!$E$32,0,10*ROW('Sanitation Data'!E27))="","",OFFSET('Sanitation Data'!$E$32,0,10*ROW('Sanitation Data'!E27)))</f>
        <v/>
      </c>
      <c r="CU33" s="319" t="str">
        <f ca="true">+IF(OFFSET('Sanitation Data'!$F$28,0,10*ROW('Sanitation Data'!F27))="","",OFFSET('Sanitation Data'!$F$28,0,10*ROW('Sanitation Data'!F27)))</f>
        <v/>
      </c>
      <c r="CV33" s="319" t="str">
        <f ca="true">+IF(OFFSET('Sanitation Data'!$F$29,0,10*ROW('Sanitation Data'!F27))="","",OFFSET('Sanitation Data'!$F$29,0,10*ROW('Sanitation Data'!F27)))</f>
        <v/>
      </c>
      <c r="CW33" s="319" t="str">
        <f ca="true">+IF(OFFSET('Sanitation Data'!$F$30,0,10*ROW('Sanitation Data'!F27))="","",OFFSET('Sanitation Data'!$F$30,0,10*ROW('Sanitation Data'!F27)))</f>
        <v/>
      </c>
      <c r="CX33" s="319" t="str">
        <f ca="true">+IF(OFFSET('Sanitation Data'!$F$31,0,10*ROW('Sanitation Data'!F27))="","",OFFSET('Sanitation Data'!$F$31,0,10*ROW('Sanitation Data'!F27)))</f>
        <v/>
      </c>
      <c r="CY33" s="319" t="str">
        <f ca="true">+IF(OFFSET('Sanitation Data'!$F$32,0,10*ROW('Sanitation Data'!F27))="","",OFFSET('Sanitation Data'!$F$32,0,10*ROW('Sanitation Data'!F27)))</f>
        <v/>
      </c>
      <c r="CZ33" s="319" t="str">
        <f ca="true">+IF(OFFSET('Sanitation Data'!$G$28,0,10*ROW('Sanitation Data'!G27))="","",OFFSET('Sanitation Data'!$G$28,0,10*ROW('Sanitation Data'!G27)))</f>
        <v/>
      </c>
      <c r="DA33" s="319" t="str">
        <f ca="true">+IF(OFFSET('Sanitation Data'!$G$29,0,10*ROW('Sanitation Data'!G27))="","",OFFSET('Sanitation Data'!$G$29,0,10*ROW('Sanitation Data'!G27)))</f>
        <v/>
      </c>
      <c r="DB33" s="319" t="str">
        <f ca="true">+IF(OFFSET('Sanitation Data'!$G$30,0,10*ROW('Sanitation Data'!G27))="","",OFFSET('Sanitation Data'!$G$30,0,10*ROW('Sanitation Data'!G27)))</f>
        <v/>
      </c>
      <c r="DC33" s="319" t="str">
        <f ca="true">+IF(OFFSET('Sanitation Data'!$G$31,0,10*ROW('Sanitation Data'!G27))="","",OFFSET('Sanitation Data'!$G$31,0,10*ROW('Sanitation Data'!G27)))</f>
        <v/>
      </c>
      <c r="DD33" s="319" t="str">
        <f ca="true">+IF(OFFSET('Sanitation Data'!$G$32,0,10*ROW('Sanitation Data'!G27))="","",OFFSET('Sanitation Data'!$G$32,0,10*ROW('Sanitation Data'!G27)))</f>
        <v/>
      </c>
      <c r="DE33" s="319" t="str">
        <f ca="true">+IF(OFFSET('Sanitation Data'!$H$28,0,10*ROW('Sanitation Data'!H27))="","",OFFSET('Sanitation Data'!$H$28,0,10*ROW('Sanitation Data'!H27)))</f>
        <v/>
      </c>
      <c r="DF33" s="319" t="str">
        <f ca="true">+IF(OFFSET('Sanitation Data'!$H$29,0,10*ROW('Sanitation Data'!H27))="","",OFFSET('Sanitation Data'!$H$29,0,10*ROW('Sanitation Data'!H27)))</f>
        <v/>
      </c>
      <c r="DG33" s="319" t="str">
        <f ca="true">+IF(OFFSET('Sanitation Data'!$H$30,0,10*ROW('Sanitation Data'!H27))="","",OFFSET('Sanitation Data'!$H$30,0,10*ROW('Sanitation Data'!H27)))</f>
        <v/>
      </c>
      <c r="DH33" s="319" t="str">
        <f ca="true">+IF(OFFSET('Sanitation Data'!$H$31,0,10*ROW('Sanitation Data'!H27))="","",OFFSET('Sanitation Data'!$H$31,0,10*ROW('Sanitation Data'!H27)))</f>
        <v/>
      </c>
      <c r="DI33" s="319" t="str">
        <f ca="true">+IF(OFFSET('Sanitation Data'!$H$32,0,10*ROW('Sanitation Data'!H27))="","",OFFSET('Sanitation Data'!$H$32,0,10*ROW('Sanitation Data'!H27)))</f>
        <v/>
      </c>
      <c r="DJ33" s="319" t="str">
        <f ca="true">+IF(OFFSET('Sanitation Data'!$I$28,0,10*ROW('Sanitation Data'!I27))="","",OFFSET('Sanitation Data'!$I$28,0,10*ROW('Sanitation Data'!I27)))</f>
        <v/>
      </c>
      <c r="DK33" s="319" t="str">
        <f ca="true">+IF(OFFSET('Sanitation Data'!$I$29,0,10*ROW('Sanitation Data'!I27))="","",OFFSET('Sanitation Data'!$I$29,0,10*ROW('Sanitation Data'!I27)))</f>
        <v/>
      </c>
      <c r="DL33" s="319" t="str">
        <f ca="true">+IF(OFFSET('Sanitation Data'!$I$30,0,10*ROW('Sanitation Data'!I27))="","",OFFSET('Sanitation Data'!$I$30,0,10*ROW('Sanitation Data'!I27)))</f>
        <v/>
      </c>
      <c r="DM33" s="319" t="str">
        <f ca="true">+IF(OFFSET('Sanitation Data'!$I$31,0,10*ROW('Sanitation Data'!I27))="","",OFFSET('Sanitation Data'!$I$31,0,10*ROW('Sanitation Data'!I27)))</f>
        <v/>
      </c>
      <c r="DN33" s="319" t="str">
        <f ca="true">+IF(OFFSET('Sanitation Data'!$I$32,0,10*ROW('Sanitation Data'!I27))="","",OFFSET('Sanitation Data'!$I$32,0,10*ROW('Sanitation Data'!I27)))</f>
        <v/>
      </c>
      <c r="DO33" s="319" t="str">
        <f ca="true">+IF(OFFSET('Hygiene Data'!$D$11,0,10*ROW('Hygiene Data'!D27))="","",OFFSET('Hygiene Data'!$D$11,0,10*ROW('Hygiene Data'!D27)))</f>
        <v/>
      </c>
      <c r="DP33" s="319" t="str">
        <f ca="true">+IF(OFFSET('Hygiene Data'!$D$12,0,10*ROW('Hygiene Data'!D27))="","",OFFSET('Hygiene Data'!$D$12,0,10*ROW('Hygiene Data'!D27)))</f>
        <v/>
      </c>
      <c r="DQ33" s="319" t="str">
        <f ca="true">+IF(OFFSET('Hygiene Data'!$D$13,0,10*ROW('Hygiene Data'!D27))="","",OFFSET('Hygiene Data'!$D$13,0,10*ROW('Hygiene Data'!D27)))</f>
        <v/>
      </c>
      <c r="DR33" s="319" t="str">
        <f ca="true">+IF(OFFSET('Hygiene Data'!$E$11,0,10*ROW('Hygiene Data'!E27))="","",OFFSET('Hygiene Data'!$E$11,0,10*ROW('Hygiene Data'!E27)))</f>
        <v/>
      </c>
      <c r="DS33" s="319" t="str">
        <f ca="true">+IF(OFFSET('Hygiene Data'!$E$12,0,10*ROW('Hygiene Data'!E27))="","",OFFSET('Hygiene Data'!$E$12,0,10*ROW('Hygiene Data'!E27)))</f>
        <v/>
      </c>
      <c r="DT33" s="319" t="str">
        <f ca="true">+IF(OFFSET('Hygiene Data'!$E$13,0,10*ROW('Hygiene Data'!E27))="","",OFFSET('Hygiene Data'!$E$13,0,10*ROW('Hygiene Data'!E27)))</f>
        <v/>
      </c>
      <c r="DU33" s="319" t="str">
        <f ca="true">+IF(OFFSET('Hygiene Data'!$F$11,0,10*ROW('Hygiene Data'!F27))="","",OFFSET('Hygiene Data'!$F$11,0,10*ROW('Hygiene Data'!F27)))</f>
        <v/>
      </c>
      <c r="DV33" s="319" t="str">
        <f ca="true">+IF(OFFSET('Hygiene Data'!$F$12,0,10*ROW('Hygiene Data'!F27))="","",OFFSET('Hygiene Data'!$F$12,0,10*ROW('Hygiene Data'!F27)))</f>
        <v/>
      </c>
      <c r="DW33" s="319" t="str">
        <f ca="true">+IF(OFFSET('Hygiene Data'!$F$13,0,10*ROW('Hygiene Data'!F27))="","",OFFSET('Hygiene Data'!$F$13,0,10*ROW('Hygiene Data'!F27)))</f>
        <v/>
      </c>
      <c r="DX33" s="319" t="str">
        <f ca="true">+IF(OFFSET('Hygiene Data'!$G$11,0,10*ROW('Hygiene Data'!G27))="","",OFFSET('Hygiene Data'!$G$11,0,10*ROW('Hygiene Data'!G27)))</f>
        <v/>
      </c>
      <c r="DY33" s="319" t="str">
        <f ca="true">+IF(OFFSET('Hygiene Data'!$G$12,0,10*ROW('Hygiene Data'!G27))="","",OFFSET('Hygiene Data'!$G$12,0,10*ROW('Hygiene Data'!G27)))</f>
        <v/>
      </c>
      <c r="DZ33" s="319" t="str">
        <f ca="true">+IF(OFFSET('Hygiene Data'!$G$13,0,10*ROW('Hygiene Data'!G27))="","",OFFSET('Hygiene Data'!$G$13,0,10*ROW('Hygiene Data'!G27)))</f>
        <v/>
      </c>
      <c r="EA33" s="319" t="str">
        <f ca="true">+IF(OFFSET('Hygiene Data'!$H$11,0,10*ROW('Hygiene Data'!H27))="","",OFFSET('Hygiene Data'!$H$11,0,10*ROW('Hygiene Data'!H27)))</f>
        <v/>
      </c>
      <c r="EB33" s="319" t="str">
        <f ca="true">+IF(OFFSET('Hygiene Data'!$H$12,0,10*ROW('Hygiene Data'!H27))="","",OFFSET('Hygiene Data'!$H$12,0,10*ROW('Hygiene Data'!H27)))</f>
        <v/>
      </c>
      <c r="EC33" s="319" t="str">
        <f ca="true">+IF(OFFSET('Hygiene Data'!$H$13,0,10*ROW('Hygiene Data'!H27))="","",OFFSET('Hygiene Data'!$H$13,0,10*ROW('Hygiene Data'!H27)))</f>
        <v/>
      </c>
      <c r="ED33" s="319" t="str">
        <f ca="true">+IF(OFFSET('Hygiene Data'!$I$11,0,10*ROW('Hygiene Data'!I27))="","",OFFSET('Hygiene Data'!$I$11,0,10*ROW('Hygiene Data'!I27)))</f>
        <v/>
      </c>
      <c r="EE33" s="319" t="str">
        <f ca="true">+IF(OFFSET('Hygiene Data'!$I$12,0,10*ROW('Hygiene Data'!I27))="","",OFFSET('Hygiene Data'!$I$12,0,10*ROW('Hygiene Data'!I27)))</f>
        <v/>
      </c>
      <c r="EF33" s="319"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75"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319"/>
      <c r="BS34" s="319" t="str">
        <f ca="true">+IF(OFFSET('Water Data'!$D$27,0,10*ROW('Water Data'!D28))="","",OFFSET('Water Data'!$D$27,0,10*ROW('Water Data'!D28)))</f>
        <v/>
      </c>
      <c r="BT34" s="319" t="str">
        <f ca="true">+IF(OFFSET('Water Data'!$D$28,0,10*ROW('Water Data'!D28))="","",OFFSET('Water Data'!$D$28,0,10*ROW('Water Data'!D28)))</f>
        <v/>
      </c>
      <c r="BU34" s="319" t="str">
        <f ca="true">+IF(OFFSET('Water Data'!$D$29,0,10*ROW('Water Data'!D28))="","",OFFSET('Water Data'!$D$29,0,10*ROW('Water Data'!D28)))</f>
        <v/>
      </c>
      <c r="BV34" s="319" t="str">
        <f ca="true">+IF(OFFSET('Water Data'!$E$27,0,10*ROW('Water Data'!E28))="","",OFFSET('Water Data'!$E$27,0,10*ROW('Water Data'!E28)))</f>
        <v/>
      </c>
      <c r="BW34" s="319" t="str">
        <f ca="true">+IF(OFFSET('Water Data'!$E$28,0,10*ROW('Water Data'!E28))="","",OFFSET('Water Data'!$E$28,0,10*ROW('Water Data'!E28)))</f>
        <v/>
      </c>
      <c r="BX34" s="319" t="str">
        <f ca="true">+IF(OFFSET('Water Data'!$E$29,0,10*ROW('Water Data'!E28))="","",OFFSET('Water Data'!$E$29,0,10*ROW('Water Data'!E28)))</f>
        <v/>
      </c>
      <c r="BY34" s="319" t="str">
        <f ca="true">+IF(OFFSET('Water Data'!$F$27,0,10*ROW('Water Data'!F28))="","",OFFSET('Water Data'!$F$27,0,10*ROW('Water Data'!F28)))</f>
        <v/>
      </c>
      <c r="BZ34" s="319" t="str">
        <f ca="true">+IF(OFFSET('Water Data'!$F$28,0,10*ROW('Water Data'!F28))="","",OFFSET('Water Data'!$F$28,0,10*ROW('Water Data'!F28)))</f>
        <v/>
      </c>
      <c r="CA34" s="319" t="str">
        <f ca="true">+IF(OFFSET('Water Data'!$F$29,0,10*ROW('Water Data'!F28))="","",OFFSET('Water Data'!$F$29,0,10*ROW('Water Data'!F28)))</f>
        <v/>
      </c>
      <c r="CB34" s="319" t="str">
        <f ca="true">+IF(OFFSET('Water Data'!$G$27,0,10*ROW('Water Data'!G28))="","",OFFSET('Water Data'!$G$27,0,10*ROW('Water Data'!G28)))</f>
        <v/>
      </c>
      <c r="CC34" s="319" t="str">
        <f ca="true">+IF(OFFSET('Water Data'!$G$28,0,10*ROW('Water Data'!G28))="","",OFFSET('Water Data'!$G$28,0,10*ROW('Water Data'!G28)))</f>
        <v/>
      </c>
      <c r="CD34" s="319" t="str">
        <f ca="true">+IF(OFFSET('Water Data'!$G$29,0,10*ROW('Water Data'!G28))="","",OFFSET('Water Data'!$G$29,0,10*ROW('Water Data'!G28)))</f>
        <v/>
      </c>
      <c r="CE34" s="319" t="str">
        <f ca="true">+IF(OFFSET('Water Data'!$H$27,0,10*ROW('Water Data'!H28))="","",OFFSET('Water Data'!$H$27,0,10*ROW('Water Data'!H28)))</f>
        <v/>
      </c>
      <c r="CF34" s="319" t="str">
        <f ca="true">+IF(OFFSET('Water Data'!$H$28,0,10*ROW('Water Data'!H28))="","",OFFSET('Water Data'!$H$28,0,10*ROW('Water Data'!H28)))</f>
        <v/>
      </c>
      <c r="CG34" s="319" t="str">
        <f ca="true">+IF(OFFSET('Water Data'!$H$29,0,10*ROW('Water Data'!H28))="","",OFFSET('Water Data'!$H$29,0,10*ROW('Water Data'!H28)))</f>
        <v/>
      </c>
      <c r="CH34" s="319" t="str">
        <f ca="true">+IF(OFFSET('Water Data'!$I$27,0,10*ROW('Water Data'!I28))="","",OFFSET('Water Data'!$I$27,0,10*ROW('Water Data'!I28)))</f>
        <v/>
      </c>
      <c r="CI34" s="319" t="str">
        <f ca="true">+IF(OFFSET('Water Data'!$I$28,0,10*ROW('Water Data'!I28))="","",OFFSET('Water Data'!$I$28,0,10*ROW('Water Data'!I28)))</f>
        <v/>
      </c>
      <c r="CJ34" s="319" t="str">
        <f ca="true">+IF(OFFSET('Water Data'!$I$29,0,10*ROW('Water Data'!I28))="","",OFFSET('Water Data'!$I$29,0,10*ROW('Water Data'!I28)))</f>
        <v/>
      </c>
      <c r="CK34" s="319" t="str">
        <f ca="true">+IF(OFFSET('Sanitation Data'!$D$28,0,10*ROW('Sanitation Data'!D28))="","",OFFSET('Sanitation Data'!$D$28,0,10*ROW('Sanitation Data'!D28)))</f>
        <v/>
      </c>
      <c r="CL34" s="319" t="str">
        <f ca="true">+IF(OFFSET('Sanitation Data'!$D$29,0,10*ROW('Sanitation Data'!D28))="","",OFFSET('Sanitation Data'!$D$29,0,10*ROW('Sanitation Data'!D28)))</f>
        <v/>
      </c>
      <c r="CM34" s="319" t="str">
        <f ca="true">+IF(OFFSET('Sanitation Data'!$D$30,0,10*ROW('Sanitation Data'!D28))="","",OFFSET('Sanitation Data'!$D$30,0,10*ROW('Sanitation Data'!D28)))</f>
        <v/>
      </c>
      <c r="CN34" s="319" t="str">
        <f ca="true">+IF(OFFSET('Sanitation Data'!$D$31,0,10*ROW('Sanitation Data'!D28))="","",OFFSET('Sanitation Data'!$D$31,0,10*ROW('Sanitation Data'!D28)))</f>
        <v/>
      </c>
      <c r="CO34" s="319" t="str">
        <f ca="true">+IF(OFFSET('Sanitation Data'!$D$32,0,10*ROW('Sanitation Data'!D28))="","",OFFSET('Sanitation Data'!$D$32,0,10*ROW('Sanitation Data'!D28)))</f>
        <v/>
      </c>
      <c r="CP34" s="319" t="str">
        <f ca="true">+IF(OFFSET('Sanitation Data'!$E$28,0,10*ROW('Sanitation Data'!E28))="","",OFFSET('Sanitation Data'!$E$28,0,10*ROW('Sanitation Data'!E28)))</f>
        <v/>
      </c>
      <c r="CQ34" s="319" t="str">
        <f ca="true">+IF(OFFSET('Sanitation Data'!$E$29,0,10*ROW('Sanitation Data'!E28))="","",OFFSET('Sanitation Data'!$E$29,0,10*ROW('Sanitation Data'!E28)))</f>
        <v/>
      </c>
      <c r="CR34" s="319" t="str">
        <f ca="true">+IF(OFFSET('Sanitation Data'!$E$30,0,10*ROW('Sanitation Data'!E28))="","",OFFSET('Sanitation Data'!$E$30,0,10*ROW('Sanitation Data'!E28)))</f>
        <v/>
      </c>
      <c r="CS34" s="319" t="str">
        <f ca="true">+IF(OFFSET('Sanitation Data'!$E$31,0,10*ROW('Sanitation Data'!E28))="","",OFFSET('Sanitation Data'!$E$31,0,10*ROW('Sanitation Data'!E28)))</f>
        <v/>
      </c>
      <c r="CT34" s="319" t="str">
        <f ca="true">+IF(OFFSET('Sanitation Data'!$E$32,0,10*ROW('Sanitation Data'!E28))="","",OFFSET('Sanitation Data'!$E$32,0,10*ROW('Sanitation Data'!E28)))</f>
        <v/>
      </c>
      <c r="CU34" s="319" t="str">
        <f ca="true">+IF(OFFSET('Sanitation Data'!$F$28,0,10*ROW('Sanitation Data'!F28))="","",OFFSET('Sanitation Data'!$F$28,0,10*ROW('Sanitation Data'!F28)))</f>
        <v/>
      </c>
      <c r="CV34" s="319" t="str">
        <f ca="true">+IF(OFFSET('Sanitation Data'!$F$29,0,10*ROW('Sanitation Data'!F28))="","",OFFSET('Sanitation Data'!$F$29,0,10*ROW('Sanitation Data'!F28)))</f>
        <v/>
      </c>
      <c r="CW34" s="319" t="str">
        <f ca="true">+IF(OFFSET('Sanitation Data'!$F$30,0,10*ROW('Sanitation Data'!F28))="","",OFFSET('Sanitation Data'!$F$30,0,10*ROW('Sanitation Data'!F28)))</f>
        <v/>
      </c>
      <c r="CX34" s="319" t="str">
        <f ca="true">+IF(OFFSET('Sanitation Data'!$F$31,0,10*ROW('Sanitation Data'!F28))="","",OFFSET('Sanitation Data'!$F$31,0,10*ROW('Sanitation Data'!F28)))</f>
        <v/>
      </c>
      <c r="CY34" s="319" t="str">
        <f ca="true">+IF(OFFSET('Sanitation Data'!$F$32,0,10*ROW('Sanitation Data'!F28))="","",OFFSET('Sanitation Data'!$F$32,0,10*ROW('Sanitation Data'!F28)))</f>
        <v/>
      </c>
      <c r="CZ34" s="319" t="str">
        <f ca="true">+IF(OFFSET('Sanitation Data'!$G$28,0,10*ROW('Sanitation Data'!G28))="","",OFFSET('Sanitation Data'!$G$28,0,10*ROW('Sanitation Data'!G28)))</f>
        <v/>
      </c>
      <c r="DA34" s="319" t="str">
        <f ca="true">+IF(OFFSET('Sanitation Data'!$G$29,0,10*ROW('Sanitation Data'!G28))="","",OFFSET('Sanitation Data'!$G$29,0,10*ROW('Sanitation Data'!G28)))</f>
        <v/>
      </c>
      <c r="DB34" s="319" t="str">
        <f ca="true">+IF(OFFSET('Sanitation Data'!$G$30,0,10*ROW('Sanitation Data'!G28))="","",OFFSET('Sanitation Data'!$G$30,0,10*ROW('Sanitation Data'!G28)))</f>
        <v/>
      </c>
      <c r="DC34" s="319" t="str">
        <f ca="true">+IF(OFFSET('Sanitation Data'!$G$31,0,10*ROW('Sanitation Data'!G28))="","",OFFSET('Sanitation Data'!$G$31,0,10*ROW('Sanitation Data'!G28)))</f>
        <v/>
      </c>
      <c r="DD34" s="319" t="str">
        <f ca="true">+IF(OFFSET('Sanitation Data'!$G$32,0,10*ROW('Sanitation Data'!G28))="","",OFFSET('Sanitation Data'!$G$32,0,10*ROW('Sanitation Data'!G28)))</f>
        <v/>
      </c>
      <c r="DE34" s="319" t="str">
        <f ca="true">+IF(OFFSET('Sanitation Data'!$H$28,0,10*ROW('Sanitation Data'!H28))="","",OFFSET('Sanitation Data'!$H$28,0,10*ROW('Sanitation Data'!H28)))</f>
        <v/>
      </c>
      <c r="DF34" s="319" t="str">
        <f ca="true">+IF(OFFSET('Sanitation Data'!$H$29,0,10*ROW('Sanitation Data'!H28))="","",OFFSET('Sanitation Data'!$H$29,0,10*ROW('Sanitation Data'!H28)))</f>
        <v/>
      </c>
      <c r="DG34" s="319" t="str">
        <f ca="true">+IF(OFFSET('Sanitation Data'!$H$30,0,10*ROW('Sanitation Data'!H28))="","",OFFSET('Sanitation Data'!$H$30,0,10*ROW('Sanitation Data'!H28)))</f>
        <v/>
      </c>
      <c r="DH34" s="319" t="str">
        <f ca="true">+IF(OFFSET('Sanitation Data'!$H$31,0,10*ROW('Sanitation Data'!H28))="","",OFFSET('Sanitation Data'!$H$31,0,10*ROW('Sanitation Data'!H28)))</f>
        <v/>
      </c>
      <c r="DI34" s="319" t="str">
        <f ca="true">+IF(OFFSET('Sanitation Data'!$H$32,0,10*ROW('Sanitation Data'!H28))="","",OFFSET('Sanitation Data'!$H$32,0,10*ROW('Sanitation Data'!H28)))</f>
        <v/>
      </c>
      <c r="DJ34" s="319" t="str">
        <f ca="true">+IF(OFFSET('Sanitation Data'!$I$28,0,10*ROW('Sanitation Data'!I28))="","",OFFSET('Sanitation Data'!$I$28,0,10*ROW('Sanitation Data'!I28)))</f>
        <v/>
      </c>
      <c r="DK34" s="319" t="str">
        <f ca="true">+IF(OFFSET('Sanitation Data'!$I$29,0,10*ROW('Sanitation Data'!I28))="","",OFFSET('Sanitation Data'!$I$29,0,10*ROW('Sanitation Data'!I28)))</f>
        <v/>
      </c>
      <c r="DL34" s="319" t="str">
        <f ca="true">+IF(OFFSET('Sanitation Data'!$I$30,0,10*ROW('Sanitation Data'!I28))="","",OFFSET('Sanitation Data'!$I$30,0,10*ROW('Sanitation Data'!I28)))</f>
        <v/>
      </c>
      <c r="DM34" s="319" t="str">
        <f ca="true">+IF(OFFSET('Sanitation Data'!$I$31,0,10*ROW('Sanitation Data'!I28))="","",OFFSET('Sanitation Data'!$I$31,0,10*ROW('Sanitation Data'!I28)))</f>
        <v/>
      </c>
      <c r="DN34" s="319" t="str">
        <f ca="true">+IF(OFFSET('Sanitation Data'!$I$32,0,10*ROW('Sanitation Data'!I28))="","",OFFSET('Sanitation Data'!$I$32,0,10*ROW('Sanitation Data'!I28)))</f>
        <v/>
      </c>
      <c r="DO34" s="319" t="str">
        <f ca="true">+IF(OFFSET('Hygiene Data'!$D$11,0,10*ROW('Hygiene Data'!D28))="","",OFFSET('Hygiene Data'!$D$11,0,10*ROW('Hygiene Data'!D28)))</f>
        <v/>
      </c>
      <c r="DP34" s="319" t="str">
        <f ca="true">+IF(OFFSET('Hygiene Data'!$D$12,0,10*ROW('Hygiene Data'!D28))="","",OFFSET('Hygiene Data'!$D$12,0,10*ROW('Hygiene Data'!D28)))</f>
        <v/>
      </c>
      <c r="DQ34" s="319" t="str">
        <f ca="true">+IF(OFFSET('Hygiene Data'!$D$13,0,10*ROW('Hygiene Data'!D28))="","",OFFSET('Hygiene Data'!$D$13,0,10*ROW('Hygiene Data'!D28)))</f>
        <v/>
      </c>
      <c r="DR34" s="319" t="str">
        <f ca="true">+IF(OFFSET('Hygiene Data'!$E$11,0,10*ROW('Hygiene Data'!E28))="","",OFFSET('Hygiene Data'!$E$11,0,10*ROW('Hygiene Data'!E28)))</f>
        <v/>
      </c>
      <c r="DS34" s="319" t="str">
        <f ca="true">+IF(OFFSET('Hygiene Data'!$E$12,0,10*ROW('Hygiene Data'!E28))="","",OFFSET('Hygiene Data'!$E$12,0,10*ROW('Hygiene Data'!E28)))</f>
        <v/>
      </c>
      <c r="DT34" s="319" t="str">
        <f ca="true">+IF(OFFSET('Hygiene Data'!$E$13,0,10*ROW('Hygiene Data'!E28))="","",OFFSET('Hygiene Data'!$E$13,0,10*ROW('Hygiene Data'!E28)))</f>
        <v/>
      </c>
      <c r="DU34" s="319" t="str">
        <f ca="true">+IF(OFFSET('Hygiene Data'!$F$11,0,10*ROW('Hygiene Data'!F28))="","",OFFSET('Hygiene Data'!$F$11,0,10*ROW('Hygiene Data'!F28)))</f>
        <v/>
      </c>
      <c r="DV34" s="319" t="str">
        <f ca="true">+IF(OFFSET('Hygiene Data'!$F$12,0,10*ROW('Hygiene Data'!F28))="","",OFFSET('Hygiene Data'!$F$12,0,10*ROW('Hygiene Data'!F28)))</f>
        <v/>
      </c>
      <c r="DW34" s="319" t="str">
        <f ca="true">+IF(OFFSET('Hygiene Data'!$F$13,0,10*ROW('Hygiene Data'!F28))="","",OFFSET('Hygiene Data'!$F$13,0,10*ROW('Hygiene Data'!F28)))</f>
        <v/>
      </c>
      <c r="DX34" s="319" t="str">
        <f ca="true">+IF(OFFSET('Hygiene Data'!$G$11,0,10*ROW('Hygiene Data'!G28))="","",OFFSET('Hygiene Data'!$G$11,0,10*ROW('Hygiene Data'!G28)))</f>
        <v/>
      </c>
      <c r="DY34" s="319" t="str">
        <f ca="true">+IF(OFFSET('Hygiene Data'!$G$12,0,10*ROW('Hygiene Data'!G28))="","",OFFSET('Hygiene Data'!$G$12,0,10*ROW('Hygiene Data'!G28)))</f>
        <v/>
      </c>
      <c r="DZ34" s="319" t="str">
        <f ca="true">+IF(OFFSET('Hygiene Data'!$G$13,0,10*ROW('Hygiene Data'!G28))="","",OFFSET('Hygiene Data'!$G$13,0,10*ROW('Hygiene Data'!G28)))</f>
        <v/>
      </c>
      <c r="EA34" s="319" t="str">
        <f ca="true">+IF(OFFSET('Hygiene Data'!$H$11,0,10*ROW('Hygiene Data'!H28))="","",OFFSET('Hygiene Data'!$H$11,0,10*ROW('Hygiene Data'!H28)))</f>
        <v/>
      </c>
      <c r="EB34" s="319" t="str">
        <f ca="true">+IF(OFFSET('Hygiene Data'!$H$12,0,10*ROW('Hygiene Data'!H28))="","",OFFSET('Hygiene Data'!$H$12,0,10*ROW('Hygiene Data'!H28)))</f>
        <v/>
      </c>
      <c r="EC34" s="319" t="str">
        <f ca="true">+IF(OFFSET('Hygiene Data'!$H$13,0,10*ROW('Hygiene Data'!H28))="","",OFFSET('Hygiene Data'!$H$13,0,10*ROW('Hygiene Data'!H28)))</f>
        <v/>
      </c>
      <c r="ED34" s="319" t="str">
        <f ca="true">+IF(OFFSET('Hygiene Data'!$I$11,0,10*ROW('Hygiene Data'!I28))="","",OFFSET('Hygiene Data'!$I$11,0,10*ROW('Hygiene Data'!I28)))</f>
        <v/>
      </c>
      <c r="EE34" s="319" t="str">
        <f ca="true">+IF(OFFSET('Hygiene Data'!$I$12,0,10*ROW('Hygiene Data'!I28))="","",OFFSET('Hygiene Data'!$I$12,0,10*ROW('Hygiene Data'!I28)))</f>
        <v/>
      </c>
      <c r="EF34" s="319"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75"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19"/>
      <c r="BS35" s="319" t="str">
        <f ca="true">+IF(OFFSET('Water Data'!$D$27,0,10*ROW('Water Data'!D29))="","",OFFSET('Water Data'!$D$27,0,10*ROW('Water Data'!D29)))</f>
        <v/>
      </c>
      <c r="BT35" s="319" t="str">
        <f ca="true">+IF(OFFSET('Water Data'!$D$28,0,10*ROW('Water Data'!D29))="","",OFFSET('Water Data'!$D$28,0,10*ROW('Water Data'!D29)))</f>
        <v/>
      </c>
      <c r="BU35" s="319" t="str">
        <f ca="true">+IF(OFFSET('Water Data'!$D$29,0,10*ROW('Water Data'!D29))="","",OFFSET('Water Data'!$D$29,0,10*ROW('Water Data'!D29)))</f>
        <v/>
      </c>
      <c r="BV35" s="319" t="str">
        <f ca="true">+IF(OFFSET('Water Data'!$E$27,0,10*ROW('Water Data'!E29))="","",OFFSET('Water Data'!$E$27,0,10*ROW('Water Data'!E29)))</f>
        <v/>
      </c>
      <c r="BW35" s="319" t="str">
        <f ca="true">+IF(OFFSET('Water Data'!$E$28,0,10*ROW('Water Data'!E29))="","",OFFSET('Water Data'!$E$28,0,10*ROW('Water Data'!E29)))</f>
        <v/>
      </c>
      <c r="BX35" s="319" t="str">
        <f ca="true">+IF(OFFSET('Water Data'!$E$29,0,10*ROW('Water Data'!E29))="","",OFFSET('Water Data'!$E$29,0,10*ROW('Water Data'!E29)))</f>
        <v/>
      </c>
      <c r="BY35" s="319" t="str">
        <f ca="true">+IF(OFFSET('Water Data'!$F$27,0,10*ROW('Water Data'!F29))="","",OFFSET('Water Data'!$F$27,0,10*ROW('Water Data'!F29)))</f>
        <v/>
      </c>
      <c r="BZ35" s="319" t="str">
        <f ca="true">+IF(OFFSET('Water Data'!$F$28,0,10*ROW('Water Data'!F29))="","",OFFSET('Water Data'!$F$28,0,10*ROW('Water Data'!F29)))</f>
        <v/>
      </c>
      <c r="CA35" s="319" t="str">
        <f ca="true">+IF(OFFSET('Water Data'!$F$29,0,10*ROW('Water Data'!F29))="","",OFFSET('Water Data'!$F$29,0,10*ROW('Water Data'!F29)))</f>
        <v/>
      </c>
      <c r="CB35" s="319" t="str">
        <f ca="true">+IF(OFFSET('Water Data'!$G$27,0,10*ROW('Water Data'!G29))="","",OFFSET('Water Data'!$G$27,0,10*ROW('Water Data'!G29)))</f>
        <v/>
      </c>
      <c r="CC35" s="319" t="str">
        <f ca="true">+IF(OFFSET('Water Data'!$G$28,0,10*ROW('Water Data'!G29))="","",OFFSET('Water Data'!$G$28,0,10*ROW('Water Data'!G29)))</f>
        <v/>
      </c>
      <c r="CD35" s="319" t="str">
        <f ca="true">+IF(OFFSET('Water Data'!$G$29,0,10*ROW('Water Data'!G29))="","",OFFSET('Water Data'!$G$29,0,10*ROW('Water Data'!G29)))</f>
        <v/>
      </c>
      <c r="CE35" s="319" t="str">
        <f ca="true">+IF(OFFSET('Water Data'!$H$27,0,10*ROW('Water Data'!H29))="","",OFFSET('Water Data'!$H$27,0,10*ROW('Water Data'!H29)))</f>
        <v/>
      </c>
      <c r="CF35" s="319" t="str">
        <f ca="true">+IF(OFFSET('Water Data'!$H$28,0,10*ROW('Water Data'!H29))="","",OFFSET('Water Data'!$H$28,0,10*ROW('Water Data'!H29)))</f>
        <v/>
      </c>
      <c r="CG35" s="319" t="str">
        <f ca="true">+IF(OFFSET('Water Data'!$H$29,0,10*ROW('Water Data'!H29))="","",OFFSET('Water Data'!$H$29,0,10*ROW('Water Data'!H29)))</f>
        <v/>
      </c>
      <c r="CH35" s="319" t="str">
        <f ca="true">+IF(OFFSET('Water Data'!$I$27,0,10*ROW('Water Data'!I29))="","",OFFSET('Water Data'!$I$27,0,10*ROW('Water Data'!I29)))</f>
        <v/>
      </c>
      <c r="CI35" s="319" t="str">
        <f ca="true">+IF(OFFSET('Water Data'!$I$28,0,10*ROW('Water Data'!I29))="","",OFFSET('Water Data'!$I$28,0,10*ROW('Water Data'!I29)))</f>
        <v/>
      </c>
      <c r="CJ35" s="319" t="str">
        <f ca="true">+IF(OFFSET('Water Data'!$I$29,0,10*ROW('Water Data'!I29))="","",OFFSET('Water Data'!$I$29,0,10*ROW('Water Data'!I29)))</f>
        <v/>
      </c>
      <c r="CK35" s="319" t="str">
        <f ca="true">+IF(OFFSET('Sanitation Data'!$D$28,0,10*ROW('Sanitation Data'!D29))="","",OFFSET('Sanitation Data'!$D$28,0,10*ROW('Sanitation Data'!D29)))</f>
        <v/>
      </c>
      <c r="CL35" s="319" t="str">
        <f ca="true">+IF(OFFSET('Sanitation Data'!$D$29,0,10*ROW('Sanitation Data'!D29))="","",OFFSET('Sanitation Data'!$D$29,0,10*ROW('Sanitation Data'!D29)))</f>
        <v/>
      </c>
      <c r="CM35" s="319" t="str">
        <f ca="true">+IF(OFFSET('Sanitation Data'!$D$30,0,10*ROW('Sanitation Data'!D29))="","",OFFSET('Sanitation Data'!$D$30,0,10*ROW('Sanitation Data'!D29)))</f>
        <v/>
      </c>
      <c r="CN35" s="319" t="str">
        <f ca="true">+IF(OFFSET('Sanitation Data'!$D$31,0,10*ROW('Sanitation Data'!D29))="","",OFFSET('Sanitation Data'!$D$31,0,10*ROW('Sanitation Data'!D29)))</f>
        <v/>
      </c>
      <c r="CO35" s="319" t="str">
        <f ca="true">+IF(OFFSET('Sanitation Data'!$D$32,0,10*ROW('Sanitation Data'!D29))="","",OFFSET('Sanitation Data'!$D$32,0,10*ROW('Sanitation Data'!D29)))</f>
        <v/>
      </c>
      <c r="CP35" s="319" t="str">
        <f ca="true">+IF(OFFSET('Sanitation Data'!$E$28,0,10*ROW('Sanitation Data'!E29))="","",OFFSET('Sanitation Data'!$E$28,0,10*ROW('Sanitation Data'!E29)))</f>
        <v/>
      </c>
      <c r="CQ35" s="319" t="str">
        <f ca="true">+IF(OFFSET('Sanitation Data'!$E$29,0,10*ROW('Sanitation Data'!E29))="","",OFFSET('Sanitation Data'!$E$29,0,10*ROW('Sanitation Data'!E29)))</f>
        <v/>
      </c>
      <c r="CR35" s="319" t="str">
        <f ca="true">+IF(OFFSET('Sanitation Data'!$E$30,0,10*ROW('Sanitation Data'!E29))="","",OFFSET('Sanitation Data'!$E$30,0,10*ROW('Sanitation Data'!E29)))</f>
        <v/>
      </c>
      <c r="CS35" s="319" t="str">
        <f ca="true">+IF(OFFSET('Sanitation Data'!$E$31,0,10*ROW('Sanitation Data'!E29))="","",OFFSET('Sanitation Data'!$E$31,0,10*ROW('Sanitation Data'!E29)))</f>
        <v/>
      </c>
      <c r="CT35" s="319" t="str">
        <f ca="true">+IF(OFFSET('Sanitation Data'!$E$32,0,10*ROW('Sanitation Data'!E29))="","",OFFSET('Sanitation Data'!$E$32,0,10*ROW('Sanitation Data'!E29)))</f>
        <v/>
      </c>
      <c r="CU35" s="319" t="str">
        <f ca="true">+IF(OFFSET('Sanitation Data'!$F$28,0,10*ROW('Sanitation Data'!F29))="","",OFFSET('Sanitation Data'!$F$28,0,10*ROW('Sanitation Data'!F29)))</f>
        <v/>
      </c>
      <c r="CV35" s="319" t="str">
        <f ca="true">+IF(OFFSET('Sanitation Data'!$F$29,0,10*ROW('Sanitation Data'!F29))="","",OFFSET('Sanitation Data'!$F$29,0,10*ROW('Sanitation Data'!F29)))</f>
        <v/>
      </c>
      <c r="CW35" s="319" t="str">
        <f ca="true">+IF(OFFSET('Sanitation Data'!$F$30,0,10*ROW('Sanitation Data'!F29))="","",OFFSET('Sanitation Data'!$F$30,0,10*ROW('Sanitation Data'!F29)))</f>
        <v/>
      </c>
      <c r="CX35" s="319" t="str">
        <f ca="true">+IF(OFFSET('Sanitation Data'!$F$31,0,10*ROW('Sanitation Data'!F29))="","",OFFSET('Sanitation Data'!$F$31,0,10*ROW('Sanitation Data'!F29)))</f>
        <v/>
      </c>
      <c r="CY35" s="319" t="str">
        <f ca="true">+IF(OFFSET('Sanitation Data'!$F$32,0,10*ROW('Sanitation Data'!F29))="","",OFFSET('Sanitation Data'!$F$32,0,10*ROW('Sanitation Data'!F29)))</f>
        <v/>
      </c>
      <c r="CZ35" s="319" t="str">
        <f ca="true">+IF(OFFSET('Sanitation Data'!$G$28,0,10*ROW('Sanitation Data'!G29))="","",OFFSET('Sanitation Data'!$G$28,0,10*ROW('Sanitation Data'!G29)))</f>
        <v/>
      </c>
      <c r="DA35" s="319" t="str">
        <f ca="true">+IF(OFFSET('Sanitation Data'!$G$29,0,10*ROW('Sanitation Data'!G29))="","",OFFSET('Sanitation Data'!$G$29,0,10*ROW('Sanitation Data'!G29)))</f>
        <v/>
      </c>
      <c r="DB35" s="319" t="str">
        <f ca="true">+IF(OFFSET('Sanitation Data'!$G$30,0,10*ROW('Sanitation Data'!G29))="","",OFFSET('Sanitation Data'!$G$30,0,10*ROW('Sanitation Data'!G29)))</f>
        <v/>
      </c>
      <c r="DC35" s="319" t="str">
        <f ca="true">+IF(OFFSET('Sanitation Data'!$G$31,0,10*ROW('Sanitation Data'!G29))="","",OFFSET('Sanitation Data'!$G$31,0,10*ROW('Sanitation Data'!G29)))</f>
        <v/>
      </c>
      <c r="DD35" s="319" t="str">
        <f ca="true">+IF(OFFSET('Sanitation Data'!$G$32,0,10*ROW('Sanitation Data'!G29))="","",OFFSET('Sanitation Data'!$G$32,0,10*ROW('Sanitation Data'!G29)))</f>
        <v/>
      </c>
      <c r="DE35" s="319" t="str">
        <f ca="true">+IF(OFFSET('Sanitation Data'!$H$28,0,10*ROW('Sanitation Data'!H29))="","",OFFSET('Sanitation Data'!$H$28,0,10*ROW('Sanitation Data'!H29)))</f>
        <v/>
      </c>
      <c r="DF35" s="319" t="str">
        <f ca="true">+IF(OFFSET('Sanitation Data'!$H$29,0,10*ROW('Sanitation Data'!H29))="","",OFFSET('Sanitation Data'!$H$29,0,10*ROW('Sanitation Data'!H29)))</f>
        <v/>
      </c>
      <c r="DG35" s="319" t="str">
        <f ca="true">+IF(OFFSET('Sanitation Data'!$H$30,0,10*ROW('Sanitation Data'!H29))="","",OFFSET('Sanitation Data'!$H$30,0,10*ROW('Sanitation Data'!H29)))</f>
        <v/>
      </c>
      <c r="DH35" s="319" t="str">
        <f ca="true">+IF(OFFSET('Sanitation Data'!$H$31,0,10*ROW('Sanitation Data'!H29))="","",OFFSET('Sanitation Data'!$H$31,0,10*ROW('Sanitation Data'!H29)))</f>
        <v/>
      </c>
      <c r="DI35" s="319" t="str">
        <f ca="true">+IF(OFFSET('Sanitation Data'!$H$32,0,10*ROW('Sanitation Data'!H29))="","",OFFSET('Sanitation Data'!$H$32,0,10*ROW('Sanitation Data'!H29)))</f>
        <v/>
      </c>
      <c r="DJ35" s="319" t="str">
        <f ca="true">+IF(OFFSET('Sanitation Data'!$I$28,0,10*ROW('Sanitation Data'!I29))="","",OFFSET('Sanitation Data'!$I$28,0,10*ROW('Sanitation Data'!I29)))</f>
        <v/>
      </c>
      <c r="DK35" s="319" t="str">
        <f ca="true">+IF(OFFSET('Sanitation Data'!$I$29,0,10*ROW('Sanitation Data'!I29))="","",OFFSET('Sanitation Data'!$I$29,0,10*ROW('Sanitation Data'!I29)))</f>
        <v/>
      </c>
      <c r="DL35" s="319" t="str">
        <f ca="true">+IF(OFFSET('Sanitation Data'!$I$30,0,10*ROW('Sanitation Data'!I29))="","",OFFSET('Sanitation Data'!$I$30,0,10*ROW('Sanitation Data'!I29)))</f>
        <v/>
      </c>
      <c r="DM35" s="319" t="str">
        <f ca="true">+IF(OFFSET('Sanitation Data'!$I$31,0,10*ROW('Sanitation Data'!I29))="","",OFFSET('Sanitation Data'!$I$31,0,10*ROW('Sanitation Data'!I29)))</f>
        <v/>
      </c>
      <c r="DN35" s="319" t="str">
        <f ca="true">+IF(OFFSET('Sanitation Data'!$I$32,0,10*ROW('Sanitation Data'!I29))="","",OFFSET('Sanitation Data'!$I$32,0,10*ROW('Sanitation Data'!I29)))</f>
        <v/>
      </c>
      <c r="DO35" s="319" t="str">
        <f ca="true">+IF(OFFSET('Hygiene Data'!$D$11,0,10*ROW('Hygiene Data'!D29))="","",OFFSET('Hygiene Data'!$D$11,0,10*ROW('Hygiene Data'!D29)))</f>
        <v/>
      </c>
      <c r="DP35" s="319" t="str">
        <f ca="true">+IF(OFFSET('Hygiene Data'!$D$12,0,10*ROW('Hygiene Data'!D29))="","",OFFSET('Hygiene Data'!$D$12,0,10*ROW('Hygiene Data'!D29)))</f>
        <v/>
      </c>
      <c r="DQ35" s="319" t="str">
        <f ca="true">+IF(OFFSET('Hygiene Data'!$D$13,0,10*ROW('Hygiene Data'!D29))="","",OFFSET('Hygiene Data'!$D$13,0,10*ROW('Hygiene Data'!D29)))</f>
        <v/>
      </c>
      <c r="DR35" s="319" t="str">
        <f ca="true">+IF(OFFSET('Hygiene Data'!$E$11,0,10*ROW('Hygiene Data'!E29))="","",OFFSET('Hygiene Data'!$E$11,0,10*ROW('Hygiene Data'!E29)))</f>
        <v/>
      </c>
      <c r="DS35" s="319" t="str">
        <f ca="true">+IF(OFFSET('Hygiene Data'!$E$12,0,10*ROW('Hygiene Data'!E29))="","",OFFSET('Hygiene Data'!$E$12,0,10*ROW('Hygiene Data'!E29)))</f>
        <v/>
      </c>
      <c r="DT35" s="319" t="str">
        <f ca="true">+IF(OFFSET('Hygiene Data'!$E$13,0,10*ROW('Hygiene Data'!E29))="","",OFFSET('Hygiene Data'!$E$13,0,10*ROW('Hygiene Data'!E29)))</f>
        <v/>
      </c>
      <c r="DU35" s="319" t="str">
        <f ca="true">+IF(OFFSET('Hygiene Data'!$F$11,0,10*ROW('Hygiene Data'!F29))="","",OFFSET('Hygiene Data'!$F$11,0,10*ROW('Hygiene Data'!F29)))</f>
        <v/>
      </c>
      <c r="DV35" s="319" t="str">
        <f ca="true">+IF(OFFSET('Hygiene Data'!$F$12,0,10*ROW('Hygiene Data'!F29))="","",OFFSET('Hygiene Data'!$F$12,0,10*ROW('Hygiene Data'!F29)))</f>
        <v/>
      </c>
      <c r="DW35" s="319" t="str">
        <f ca="true">+IF(OFFSET('Hygiene Data'!$F$13,0,10*ROW('Hygiene Data'!F29))="","",OFFSET('Hygiene Data'!$F$13,0,10*ROW('Hygiene Data'!F29)))</f>
        <v/>
      </c>
      <c r="DX35" s="319" t="str">
        <f ca="true">+IF(OFFSET('Hygiene Data'!$G$11,0,10*ROW('Hygiene Data'!G29))="","",OFFSET('Hygiene Data'!$G$11,0,10*ROW('Hygiene Data'!G29)))</f>
        <v/>
      </c>
      <c r="DY35" s="319" t="str">
        <f ca="true">+IF(OFFSET('Hygiene Data'!$G$12,0,10*ROW('Hygiene Data'!G29))="","",OFFSET('Hygiene Data'!$G$12,0,10*ROW('Hygiene Data'!G29)))</f>
        <v/>
      </c>
      <c r="DZ35" s="319" t="str">
        <f ca="true">+IF(OFFSET('Hygiene Data'!$G$13,0,10*ROW('Hygiene Data'!G29))="","",OFFSET('Hygiene Data'!$G$13,0,10*ROW('Hygiene Data'!G29)))</f>
        <v/>
      </c>
      <c r="EA35" s="319" t="str">
        <f ca="true">+IF(OFFSET('Hygiene Data'!$H$11,0,10*ROW('Hygiene Data'!H29))="","",OFFSET('Hygiene Data'!$H$11,0,10*ROW('Hygiene Data'!H29)))</f>
        <v/>
      </c>
      <c r="EB35" s="319" t="str">
        <f ca="true">+IF(OFFSET('Hygiene Data'!$H$12,0,10*ROW('Hygiene Data'!H29))="","",OFFSET('Hygiene Data'!$H$12,0,10*ROW('Hygiene Data'!H29)))</f>
        <v/>
      </c>
      <c r="EC35" s="319" t="str">
        <f ca="true">+IF(OFFSET('Hygiene Data'!$H$13,0,10*ROW('Hygiene Data'!H29))="","",OFFSET('Hygiene Data'!$H$13,0,10*ROW('Hygiene Data'!H29)))</f>
        <v/>
      </c>
      <c r="ED35" s="319" t="str">
        <f ca="true">+IF(OFFSET('Hygiene Data'!$I$11,0,10*ROW('Hygiene Data'!I29))="","",OFFSET('Hygiene Data'!$I$11,0,10*ROW('Hygiene Data'!I29)))</f>
        <v/>
      </c>
      <c r="EE35" s="319" t="str">
        <f ca="true">+IF(OFFSET('Hygiene Data'!$I$12,0,10*ROW('Hygiene Data'!I29))="","",OFFSET('Hygiene Data'!$I$12,0,10*ROW('Hygiene Data'!I29)))</f>
        <v/>
      </c>
      <c r="EF35" s="319"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75"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319"/>
      <c r="BS36" s="319" t="str">
        <f ca="true">+IF(OFFSET('Water Data'!$D$27,0,10*ROW('Water Data'!D30))="","",OFFSET('Water Data'!$D$27,0,10*ROW('Water Data'!D30)))</f>
        <v/>
      </c>
      <c r="BT36" s="319" t="str">
        <f ca="true">+IF(OFFSET('Water Data'!$D$28,0,10*ROW('Water Data'!D30))="","",OFFSET('Water Data'!$D$28,0,10*ROW('Water Data'!D30)))</f>
        <v/>
      </c>
      <c r="BU36" s="319" t="str">
        <f ca="true">+IF(OFFSET('Water Data'!$D$29,0,10*ROW('Water Data'!D30))="","",OFFSET('Water Data'!$D$29,0,10*ROW('Water Data'!D30)))</f>
        <v/>
      </c>
      <c r="BV36" s="319" t="str">
        <f ca="true">+IF(OFFSET('Water Data'!$E$27,0,10*ROW('Water Data'!E30))="","",OFFSET('Water Data'!$E$27,0,10*ROW('Water Data'!E30)))</f>
        <v/>
      </c>
      <c r="BW36" s="319" t="str">
        <f ca="true">+IF(OFFSET('Water Data'!$E$28,0,10*ROW('Water Data'!E30))="","",OFFSET('Water Data'!$E$28,0,10*ROW('Water Data'!E30)))</f>
        <v/>
      </c>
      <c r="BX36" s="319" t="str">
        <f ca="true">+IF(OFFSET('Water Data'!$E$29,0,10*ROW('Water Data'!E30))="","",OFFSET('Water Data'!$E$29,0,10*ROW('Water Data'!E30)))</f>
        <v/>
      </c>
      <c r="BY36" s="319" t="str">
        <f ca="true">+IF(OFFSET('Water Data'!$F$27,0,10*ROW('Water Data'!F30))="","",OFFSET('Water Data'!$F$27,0,10*ROW('Water Data'!F30)))</f>
        <v/>
      </c>
      <c r="BZ36" s="319" t="str">
        <f ca="true">+IF(OFFSET('Water Data'!$F$28,0,10*ROW('Water Data'!F30))="","",OFFSET('Water Data'!$F$28,0,10*ROW('Water Data'!F30)))</f>
        <v/>
      </c>
      <c r="CA36" s="319" t="str">
        <f ca="true">+IF(OFFSET('Water Data'!$F$29,0,10*ROW('Water Data'!F30))="","",OFFSET('Water Data'!$F$29,0,10*ROW('Water Data'!F30)))</f>
        <v/>
      </c>
      <c r="CB36" s="319" t="str">
        <f ca="true">+IF(OFFSET('Water Data'!$G$27,0,10*ROW('Water Data'!G30))="","",OFFSET('Water Data'!$G$27,0,10*ROW('Water Data'!G30)))</f>
        <v/>
      </c>
      <c r="CC36" s="319" t="str">
        <f ca="true">+IF(OFFSET('Water Data'!$G$28,0,10*ROW('Water Data'!G30))="","",OFFSET('Water Data'!$G$28,0,10*ROW('Water Data'!G30)))</f>
        <v/>
      </c>
      <c r="CD36" s="319" t="str">
        <f ca="true">+IF(OFFSET('Water Data'!$G$29,0,10*ROW('Water Data'!G30))="","",OFFSET('Water Data'!$G$29,0,10*ROW('Water Data'!G30)))</f>
        <v/>
      </c>
      <c r="CE36" s="319" t="str">
        <f ca="true">+IF(OFFSET('Water Data'!$H$27,0,10*ROW('Water Data'!H30))="","",OFFSET('Water Data'!$H$27,0,10*ROW('Water Data'!H30)))</f>
        <v/>
      </c>
      <c r="CF36" s="319" t="str">
        <f ca="true">+IF(OFFSET('Water Data'!$H$28,0,10*ROW('Water Data'!H30))="","",OFFSET('Water Data'!$H$28,0,10*ROW('Water Data'!H30)))</f>
        <v/>
      </c>
      <c r="CG36" s="319" t="str">
        <f ca="true">+IF(OFFSET('Water Data'!$H$29,0,10*ROW('Water Data'!H30))="","",OFFSET('Water Data'!$H$29,0,10*ROW('Water Data'!H30)))</f>
        <v/>
      </c>
      <c r="CH36" s="319" t="str">
        <f ca="true">+IF(OFFSET('Water Data'!$I$27,0,10*ROW('Water Data'!I30))="","",OFFSET('Water Data'!$I$27,0,10*ROW('Water Data'!I30)))</f>
        <v/>
      </c>
      <c r="CI36" s="319" t="str">
        <f ca="true">+IF(OFFSET('Water Data'!$I$28,0,10*ROW('Water Data'!I30))="","",OFFSET('Water Data'!$I$28,0,10*ROW('Water Data'!I30)))</f>
        <v/>
      </c>
      <c r="CJ36" s="319" t="str">
        <f ca="true">+IF(OFFSET('Water Data'!$I$29,0,10*ROW('Water Data'!I30))="","",OFFSET('Water Data'!$I$29,0,10*ROW('Water Data'!I30)))</f>
        <v/>
      </c>
      <c r="CK36" s="319" t="str">
        <f ca="true">+IF(OFFSET('Sanitation Data'!$D$28,0,10*ROW('Sanitation Data'!D30))="","",OFFSET('Sanitation Data'!$D$28,0,10*ROW('Sanitation Data'!D30)))</f>
        <v/>
      </c>
      <c r="CL36" s="319" t="str">
        <f ca="true">+IF(OFFSET('Sanitation Data'!$D$29,0,10*ROW('Sanitation Data'!D30))="","",OFFSET('Sanitation Data'!$D$29,0,10*ROW('Sanitation Data'!D30)))</f>
        <v/>
      </c>
      <c r="CM36" s="319" t="str">
        <f ca="true">+IF(OFFSET('Sanitation Data'!$D$30,0,10*ROW('Sanitation Data'!D30))="","",OFFSET('Sanitation Data'!$D$30,0,10*ROW('Sanitation Data'!D30)))</f>
        <v/>
      </c>
      <c r="CN36" s="319" t="str">
        <f ca="true">+IF(OFFSET('Sanitation Data'!$D$31,0,10*ROW('Sanitation Data'!D30))="","",OFFSET('Sanitation Data'!$D$31,0,10*ROW('Sanitation Data'!D30)))</f>
        <v/>
      </c>
      <c r="CO36" s="319" t="str">
        <f ca="true">+IF(OFFSET('Sanitation Data'!$D$32,0,10*ROW('Sanitation Data'!D30))="","",OFFSET('Sanitation Data'!$D$32,0,10*ROW('Sanitation Data'!D30)))</f>
        <v/>
      </c>
      <c r="CP36" s="319" t="str">
        <f ca="true">+IF(OFFSET('Sanitation Data'!$E$28,0,10*ROW('Sanitation Data'!E30))="","",OFFSET('Sanitation Data'!$E$28,0,10*ROW('Sanitation Data'!E30)))</f>
        <v/>
      </c>
      <c r="CQ36" s="319" t="str">
        <f ca="true">+IF(OFFSET('Sanitation Data'!$E$29,0,10*ROW('Sanitation Data'!E30))="","",OFFSET('Sanitation Data'!$E$29,0,10*ROW('Sanitation Data'!E30)))</f>
        <v/>
      </c>
      <c r="CR36" s="319" t="str">
        <f ca="true">+IF(OFFSET('Sanitation Data'!$E$30,0,10*ROW('Sanitation Data'!E30))="","",OFFSET('Sanitation Data'!$E$30,0,10*ROW('Sanitation Data'!E30)))</f>
        <v/>
      </c>
      <c r="CS36" s="319" t="str">
        <f ca="true">+IF(OFFSET('Sanitation Data'!$E$31,0,10*ROW('Sanitation Data'!E30))="","",OFFSET('Sanitation Data'!$E$31,0,10*ROW('Sanitation Data'!E30)))</f>
        <v/>
      </c>
      <c r="CT36" s="319" t="str">
        <f ca="true">+IF(OFFSET('Sanitation Data'!$E$32,0,10*ROW('Sanitation Data'!E30))="","",OFFSET('Sanitation Data'!$E$32,0,10*ROW('Sanitation Data'!E30)))</f>
        <v/>
      </c>
      <c r="CU36" s="319" t="str">
        <f ca="true">+IF(OFFSET('Sanitation Data'!$F$28,0,10*ROW('Sanitation Data'!F30))="","",OFFSET('Sanitation Data'!$F$28,0,10*ROW('Sanitation Data'!F30)))</f>
        <v/>
      </c>
      <c r="CV36" s="319" t="str">
        <f ca="true">+IF(OFFSET('Sanitation Data'!$F$29,0,10*ROW('Sanitation Data'!F30))="","",OFFSET('Sanitation Data'!$F$29,0,10*ROW('Sanitation Data'!F30)))</f>
        <v/>
      </c>
      <c r="CW36" s="319" t="str">
        <f ca="true">+IF(OFFSET('Sanitation Data'!$F$30,0,10*ROW('Sanitation Data'!F30))="","",OFFSET('Sanitation Data'!$F$30,0,10*ROW('Sanitation Data'!F30)))</f>
        <v/>
      </c>
      <c r="CX36" s="319" t="str">
        <f ca="true">+IF(OFFSET('Sanitation Data'!$F$31,0,10*ROW('Sanitation Data'!F30))="","",OFFSET('Sanitation Data'!$F$31,0,10*ROW('Sanitation Data'!F30)))</f>
        <v/>
      </c>
      <c r="CY36" s="319" t="str">
        <f ca="true">+IF(OFFSET('Sanitation Data'!$F$32,0,10*ROW('Sanitation Data'!F30))="","",OFFSET('Sanitation Data'!$F$32,0,10*ROW('Sanitation Data'!F30)))</f>
        <v/>
      </c>
      <c r="CZ36" s="319" t="str">
        <f ca="true">+IF(OFFSET('Sanitation Data'!$G$28,0,10*ROW('Sanitation Data'!G30))="","",OFFSET('Sanitation Data'!$G$28,0,10*ROW('Sanitation Data'!G30)))</f>
        <v/>
      </c>
      <c r="DA36" s="319" t="str">
        <f ca="true">+IF(OFFSET('Sanitation Data'!$G$29,0,10*ROW('Sanitation Data'!G30))="","",OFFSET('Sanitation Data'!$G$29,0,10*ROW('Sanitation Data'!G30)))</f>
        <v/>
      </c>
      <c r="DB36" s="319" t="str">
        <f ca="true">+IF(OFFSET('Sanitation Data'!$G$30,0,10*ROW('Sanitation Data'!G30))="","",OFFSET('Sanitation Data'!$G$30,0,10*ROW('Sanitation Data'!G30)))</f>
        <v/>
      </c>
      <c r="DC36" s="319" t="str">
        <f ca="true">+IF(OFFSET('Sanitation Data'!$G$31,0,10*ROW('Sanitation Data'!G30))="","",OFFSET('Sanitation Data'!$G$31,0,10*ROW('Sanitation Data'!G30)))</f>
        <v/>
      </c>
      <c r="DD36" s="319" t="str">
        <f ca="true">+IF(OFFSET('Sanitation Data'!$G$32,0,10*ROW('Sanitation Data'!G30))="","",OFFSET('Sanitation Data'!$G$32,0,10*ROW('Sanitation Data'!G30)))</f>
        <v/>
      </c>
      <c r="DE36" s="319" t="str">
        <f ca="true">+IF(OFFSET('Sanitation Data'!$H$28,0,10*ROW('Sanitation Data'!H30))="","",OFFSET('Sanitation Data'!$H$28,0,10*ROW('Sanitation Data'!H30)))</f>
        <v/>
      </c>
      <c r="DF36" s="319" t="str">
        <f ca="true">+IF(OFFSET('Sanitation Data'!$H$29,0,10*ROW('Sanitation Data'!H30))="","",OFFSET('Sanitation Data'!$H$29,0,10*ROW('Sanitation Data'!H30)))</f>
        <v/>
      </c>
      <c r="DG36" s="319" t="str">
        <f ca="true">+IF(OFFSET('Sanitation Data'!$H$30,0,10*ROW('Sanitation Data'!H30))="","",OFFSET('Sanitation Data'!$H$30,0,10*ROW('Sanitation Data'!H30)))</f>
        <v/>
      </c>
      <c r="DH36" s="319" t="str">
        <f ca="true">+IF(OFFSET('Sanitation Data'!$H$31,0,10*ROW('Sanitation Data'!H30))="","",OFFSET('Sanitation Data'!$H$31,0,10*ROW('Sanitation Data'!H30)))</f>
        <v/>
      </c>
      <c r="DI36" s="319" t="str">
        <f ca="true">+IF(OFFSET('Sanitation Data'!$H$32,0,10*ROW('Sanitation Data'!H30))="","",OFFSET('Sanitation Data'!$H$32,0,10*ROW('Sanitation Data'!H30)))</f>
        <v/>
      </c>
      <c r="DJ36" s="319" t="str">
        <f ca="true">+IF(OFFSET('Sanitation Data'!$I$28,0,10*ROW('Sanitation Data'!I30))="","",OFFSET('Sanitation Data'!$I$28,0,10*ROW('Sanitation Data'!I30)))</f>
        <v/>
      </c>
      <c r="DK36" s="319" t="str">
        <f ca="true">+IF(OFFSET('Sanitation Data'!$I$29,0,10*ROW('Sanitation Data'!I30))="","",OFFSET('Sanitation Data'!$I$29,0,10*ROW('Sanitation Data'!I30)))</f>
        <v/>
      </c>
      <c r="DL36" s="319" t="str">
        <f ca="true">+IF(OFFSET('Sanitation Data'!$I$30,0,10*ROW('Sanitation Data'!I30))="","",OFFSET('Sanitation Data'!$I$30,0,10*ROW('Sanitation Data'!I30)))</f>
        <v/>
      </c>
      <c r="DM36" s="319" t="str">
        <f ca="true">+IF(OFFSET('Sanitation Data'!$I$31,0,10*ROW('Sanitation Data'!I30))="","",OFFSET('Sanitation Data'!$I$31,0,10*ROW('Sanitation Data'!I30)))</f>
        <v/>
      </c>
      <c r="DN36" s="319" t="str">
        <f ca="true">+IF(OFFSET('Sanitation Data'!$I$32,0,10*ROW('Sanitation Data'!I30))="","",OFFSET('Sanitation Data'!$I$32,0,10*ROW('Sanitation Data'!I30)))</f>
        <v/>
      </c>
      <c r="DO36" s="319" t="str">
        <f ca="true">+IF(OFFSET('Hygiene Data'!$D$11,0,10*ROW('Hygiene Data'!D30))="","",OFFSET('Hygiene Data'!$D$11,0,10*ROW('Hygiene Data'!D30)))</f>
        <v/>
      </c>
      <c r="DP36" s="319" t="str">
        <f ca="true">+IF(OFFSET('Hygiene Data'!$D$12,0,10*ROW('Hygiene Data'!D30))="","",OFFSET('Hygiene Data'!$D$12,0,10*ROW('Hygiene Data'!D30)))</f>
        <v/>
      </c>
      <c r="DQ36" s="319" t="str">
        <f ca="true">+IF(OFFSET('Hygiene Data'!$D$13,0,10*ROW('Hygiene Data'!D30))="","",OFFSET('Hygiene Data'!$D$13,0,10*ROW('Hygiene Data'!D30)))</f>
        <v/>
      </c>
      <c r="DR36" s="319" t="str">
        <f ca="true">+IF(OFFSET('Hygiene Data'!$E$11,0,10*ROW('Hygiene Data'!E30))="","",OFFSET('Hygiene Data'!$E$11,0,10*ROW('Hygiene Data'!E30)))</f>
        <v/>
      </c>
      <c r="DS36" s="319" t="str">
        <f ca="true">+IF(OFFSET('Hygiene Data'!$E$12,0,10*ROW('Hygiene Data'!E30))="","",OFFSET('Hygiene Data'!$E$12,0,10*ROW('Hygiene Data'!E30)))</f>
        <v/>
      </c>
      <c r="DT36" s="319" t="str">
        <f ca="true">+IF(OFFSET('Hygiene Data'!$E$13,0,10*ROW('Hygiene Data'!E30))="","",OFFSET('Hygiene Data'!$E$13,0,10*ROW('Hygiene Data'!E30)))</f>
        <v/>
      </c>
      <c r="DU36" s="319" t="str">
        <f ca="true">+IF(OFFSET('Hygiene Data'!$F$11,0,10*ROW('Hygiene Data'!F30))="","",OFFSET('Hygiene Data'!$F$11,0,10*ROW('Hygiene Data'!F30)))</f>
        <v/>
      </c>
      <c r="DV36" s="319" t="str">
        <f ca="true">+IF(OFFSET('Hygiene Data'!$F$12,0,10*ROW('Hygiene Data'!F30))="","",OFFSET('Hygiene Data'!$F$12,0,10*ROW('Hygiene Data'!F30)))</f>
        <v/>
      </c>
      <c r="DW36" s="319" t="str">
        <f ca="true">+IF(OFFSET('Hygiene Data'!$F$13,0,10*ROW('Hygiene Data'!F30))="","",OFFSET('Hygiene Data'!$F$13,0,10*ROW('Hygiene Data'!F30)))</f>
        <v/>
      </c>
      <c r="DX36" s="319" t="str">
        <f ca="true">+IF(OFFSET('Hygiene Data'!$G$11,0,10*ROW('Hygiene Data'!G30))="","",OFFSET('Hygiene Data'!$G$11,0,10*ROW('Hygiene Data'!G30)))</f>
        <v/>
      </c>
      <c r="DY36" s="319" t="str">
        <f ca="true">+IF(OFFSET('Hygiene Data'!$G$12,0,10*ROW('Hygiene Data'!G30))="","",OFFSET('Hygiene Data'!$G$12,0,10*ROW('Hygiene Data'!G30)))</f>
        <v/>
      </c>
      <c r="DZ36" s="319" t="str">
        <f ca="true">+IF(OFFSET('Hygiene Data'!$G$13,0,10*ROW('Hygiene Data'!G30))="","",OFFSET('Hygiene Data'!$G$13,0,10*ROW('Hygiene Data'!G30)))</f>
        <v/>
      </c>
      <c r="EA36" s="319" t="str">
        <f ca="true">+IF(OFFSET('Hygiene Data'!$H$11,0,10*ROW('Hygiene Data'!H30))="","",OFFSET('Hygiene Data'!$H$11,0,10*ROW('Hygiene Data'!H30)))</f>
        <v/>
      </c>
      <c r="EB36" s="319" t="str">
        <f ca="true">+IF(OFFSET('Hygiene Data'!$H$12,0,10*ROW('Hygiene Data'!H30))="","",OFFSET('Hygiene Data'!$H$12,0,10*ROW('Hygiene Data'!H30)))</f>
        <v/>
      </c>
      <c r="EC36" s="319" t="str">
        <f ca="true">+IF(OFFSET('Hygiene Data'!$H$13,0,10*ROW('Hygiene Data'!H30))="","",OFFSET('Hygiene Data'!$H$13,0,10*ROW('Hygiene Data'!H30)))</f>
        <v/>
      </c>
      <c r="ED36" s="319" t="str">
        <f ca="true">+IF(OFFSET('Hygiene Data'!$I$11,0,10*ROW('Hygiene Data'!I30))="","",OFFSET('Hygiene Data'!$I$11,0,10*ROW('Hygiene Data'!I30)))</f>
        <v/>
      </c>
      <c r="EE36" s="319" t="str">
        <f ca="true">+IF(OFFSET('Hygiene Data'!$I$12,0,10*ROW('Hygiene Data'!I30))="","",OFFSET('Hygiene Data'!$I$12,0,10*ROW('Hygiene Data'!I30)))</f>
        <v/>
      </c>
      <c r="EF36" s="319"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75"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19"/>
      <c r="BS37" s="319" t="str">
        <f ca="true">+IF(OFFSET('Water Data'!$D$27,0,10*ROW('Water Data'!D31))="","",OFFSET('Water Data'!$D$27,0,10*ROW('Water Data'!D31)))</f>
        <v/>
      </c>
      <c r="BT37" s="319" t="str">
        <f ca="true">+IF(OFFSET('Water Data'!$D$28,0,10*ROW('Water Data'!D31))="","",OFFSET('Water Data'!$D$28,0,10*ROW('Water Data'!D31)))</f>
        <v/>
      </c>
      <c r="BU37" s="319" t="str">
        <f ca="true">+IF(OFFSET('Water Data'!$D$29,0,10*ROW('Water Data'!D31))="","",OFFSET('Water Data'!$D$29,0,10*ROW('Water Data'!D31)))</f>
        <v/>
      </c>
      <c r="BV37" s="319" t="str">
        <f ca="true">+IF(OFFSET('Water Data'!$E$27,0,10*ROW('Water Data'!E31))="","",OFFSET('Water Data'!$E$27,0,10*ROW('Water Data'!E31)))</f>
        <v/>
      </c>
      <c r="BW37" s="319" t="str">
        <f ca="true">+IF(OFFSET('Water Data'!$E$28,0,10*ROW('Water Data'!E31))="","",OFFSET('Water Data'!$E$28,0,10*ROW('Water Data'!E31)))</f>
        <v/>
      </c>
      <c r="BX37" s="319" t="str">
        <f ca="true">+IF(OFFSET('Water Data'!$E$29,0,10*ROW('Water Data'!E31))="","",OFFSET('Water Data'!$E$29,0,10*ROW('Water Data'!E31)))</f>
        <v/>
      </c>
      <c r="BY37" s="319" t="str">
        <f ca="true">+IF(OFFSET('Water Data'!$F$27,0,10*ROW('Water Data'!F31))="","",OFFSET('Water Data'!$F$27,0,10*ROW('Water Data'!F31)))</f>
        <v/>
      </c>
      <c r="BZ37" s="319" t="str">
        <f ca="true">+IF(OFFSET('Water Data'!$F$28,0,10*ROW('Water Data'!F31))="","",OFFSET('Water Data'!$F$28,0,10*ROW('Water Data'!F31)))</f>
        <v/>
      </c>
      <c r="CA37" s="319" t="str">
        <f ca="true">+IF(OFFSET('Water Data'!$F$29,0,10*ROW('Water Data'!F31))="","",OFFSET('Water Data'!$F$29,0,10*ROW('Water Data'!F31)))</f>
        <v/>
      </c>
      <c r="CB37" s="319" t="str">
        <f ca="true">+IF(OFFSET('Water Data'!$G$27,0,10*ROW('Water Data'!G31))="","",OFFSET('Water Data'!$G$27,0,10*ROW('Water Data'!G31)))</f>
        <v/>
      </c>
      <c r="CC37" s="319" t="str">
        <f ca="true">+IF(OFFSET('Water Data'!$G$28,0,10*ROW('Water Data'!G31))="","",OFFSET('Water Data'!$G$28,0,10*ROW('Water Data'!G31)))</f>
        <v/>
      </c>
      <c r="CD37" s="319" t="str">
        <f ca="true">+IF(OFFSET('Water Data'!$G$29,0,10*ROW('Water Data'!G31))="","",OFFSET('Water Data'!$G$29,0,10*ROW('Water Data'!G31)))</f>
        <v/>
      </c>
      <c r="CE37" s="319" t="str">
        <f ca="true">+IF(OFFSET('Water Data'!$H$27,0,10*ROW('Water Data'!H31))="","",OFFSET('Water Data'!$H$27,0,10*ROW('Water Data'!H31)))</f>
        <v/>
      </c>
      <c r="CF37" s="319" t="str">
        <f ca="true">+IF(OFFSET('Water Data'!$H$28,0,10*ROW('Water Data'!H31))="","",OFFSET('Water Data'!$H$28,0,10*ROW('Water Data'!H31)))</f>
        <v/>
      </c>
      <c r="CG37" s="319" t="str">
        <f ca="true">+IF(OFFSET('Water Data'!$H$29,0,10*ROW('Water Data'!H31))="","",OFFSET('Water Data'!$H$29,0,10*ROW('Water Data'!H31)))</f>
        <v/>
      </c>
      <c r="CH37" s="319" t="str">
        <f ca="true">+IF(OFFSET('Water Data'!$I$27,0,10*ROW('Water Data'!I31))="","",OFFSET('Water Data'!$I$27,0,10*ROW('Water Data'!I31)))</f>
        <v/>
      </c>
      <c r="CI37" s="319" t="str">
        <f ca="true">+IF(OFFSET('Water Data'!$I$28,0,10*ROW('Water Data'!I31))="","",OFFSET('Water Data'!$I$28,0,10*ROW('Water Data'!I31)))</f>
        <v/>
      </c>
      <c r="CJ37" s="319" t="str">
        <f ca="true">+IF(OFFSET('Water Data'!$I$29,0,10*ROW('Water Data'!I31))="","",OFFSET('Water Data'!$I$29,0,10*ROW('Water Data'!I31)))</f>
        <v/>
      </c>
      <c r="CK37" s="319" t="str">
        <f ca="true">+IF(OFFSET('Sanitation Data'!$D$28,0,10*ROW('Sanitation Data'!D31))="","",OFFSET('Sanitation Data'!$D$28,0,10*ROW('Sanitation Data'!D31)))</f>
        <v/>
      </c>
      <c r="CL37" s="319" t="str">
        <f ca="true">+IF(OFFSET('Sanitation Data'!$D$29,0,10*ROW('Sanitation Data'!D31))="","",OFFSET('Sanitation Data'!$D$29,0,10*ROW('Sanitation Data'!D31)))</f>
        <v/>
      </c>
      <c r="CM37" s="319" t="str">
        <f ca="true">+IF(OFFSET('Sanitation Data'!$D$30,0,10*ROW('Sanitation Data'!D31))="","",OFFSET('Sanitation Data'!$D$30,0,10*ROW('Sanitation Data'!D31)))</f>
        <v/>
      </c>
      <c r="CN37" s="319" t="str">
        <f ca="true">+IF(OFFSET('Sanitation Data'!$D$31,0,10*ROW('Sanitation Data'!D31))="","",OFFSET('Sanitation Data'!$D$31,0,10*ROW('Sanitation Data'!D31)))</f>
        <v/>
      </c>
      <c r="CO37" s="319" t="str">
        <f ca="true">+IF(OFFSET('Sanitation Data'!$D$32,0,10*ROW('Sanitation Data'!D31))="","",OFFSET('Sanitation Data'!$D$32,0,10*ROW('Sanitation Data'!D31)))</f>
        <v/>
      </c>
      <c r="CP37" s="319" t="str">
        <f ca="true">+IF(OFFSET('Sanitation Data'!$E$28,0,10*ROW('Sanitation Data'!E31))="","",OFFSET('Sanitation Data'!$E$28,0,10*ROW('Sanitation Data'!E31)))</f>
        <v/>
      </c>
      <c r="CQ37" s="319" t="str">
        <f ca="true">+IF(OFFSET('Sanitation Data'!$E$29,0,10*ROW('Sanitation Data'!E31))="","",OFFSET('Sanitation Data'!$E$29,0,10*ROW('Sanitation Data'!E31)))</f>
        <v/>
      </c>
      <c r="CR37" s="319" t="str">
        <f ca="true">+IF(OFFSET('Sanitation Data'!$E$30,0,10*ROW('Sanitation Data'!E31))="","",OFFSET('Sanitation Data'!$E$30,0,10*ROW('Sanitation Data'!E31)))</f>
        <v/>
      </c>
      <c r="CS37" s="319" t="str">
        <f ca="true">+IF(OFFSET('Sanitation Data'!$E$31,0,10*ROW('Sanitation Data'!E31))="","",OFFSET('Sanitation Data'!$E$31,0,10*ROW('Sanitation Data'!E31)))</f>
        <v/>
      </c>
      <c r="CT37" s="319" t="str">
        <f ca="true">+IF(OFFSET('Sanitation Data'!$E$32,0,10*ROW('Sanitation Data'!E31))="","",OFFSET('Sanitation Data'!$E$32,0,10*ROW('Sanitation Data'!E31)))</f>
        <v/>
      </c>
      <c r="CU37" s="319" t="str">
        <f ca="true">+IF(OFFSET('Sanitation Data'!$F$28,0,10*ROW('Sanitation Data'!F31))="","",OFFSET('Sanitation Data'!$F$28,0,10*ROW('Sanitation Data'!F31)))</f>
        <v/>
      </c>
      <c r="CV37" s="319" t="str">
        <f ca="true">+IF(OFFSET('Sanitation Data'!$F$29,0,10*ROW('Sanitation Data'!F31))="","",OFFSET('Sanitation Data'!$F$29,0,10*ROW('Sanitation Data'!F31)))</f>
        <v/>
      </c>
      <c r="CW37" s="319" t="str">
        <f ca="true">+IF(OFFSET('Sanitation Data'!$F$30,0,10*ROW('Sanitation Data'!F31))="","",OFFSET('Sanitation Data'!$F$30,0,10*ROW('Sanitation Data'!F31)))</f>
        <v/>
      </c>
      <c r="CX37" s="319" t="str">
        <f ca="true">+IF(OFFSET('Sanitation Data'!$F$31,0,10*ROW('Sanitation Data'!F31))="","",OFFSET('Sanitation Data'!$F$31,0,10*ROW('Sanitation Data'!F31)))</f>
        <v/>
      </c>
      <c r="CY37" s="319" t="str">
        <f ca="true">+IF(OFFSET('Sanitation Data'!$F$32,0,10*ROW('Sanitation Data'!F31))="","",OFFSET('Sanitation Data'!$F$32,0,10*ROW('Sanitation Data'!F31)))</f>
        <v/>
      </c>
      <c r="CZ37" s="319" t="str">
        <f ca="true">+IF(OFFSET('Sanitation Data'!$G$28,0,10*ROW('Sanitation Data'!G31))="","",OFFSET('Sanitation Data'!$G$28,0,10*ROW('Sanitation Data'!G31)))</f>
        <v/>
      </c>
      <c r="DA37" s="319" t="str">
        <f ca="true">+IF(OFFSET('Sanitation Data'!$G$29,0,10*ROW('Sanitation Data'!G31))="","",OFFSET('Sanitation Data'!$G$29,0,10*ROW('Sanitation Data'!G31)))</f>
        <v/>
      </c>
      <c r="DB37" s="319" t="str">
        <f ca="true">+IF(OFFSET('Sanitation Data'!$G$30,0,10*ROW('Sanitation Data'!G31))="","",OFFSET('Sanitation Data'!$G$30,0,10*ROW('Sanitation Data'!G31)))</f>
        <v/>
      </c>
      <c r="DC37" s="319" t="str">
        <f ca="true">+IF(OFFSET('Sanitation Data'!$G$31,0,10*ROW('Sanitation Data'!G31))="","",OFFSET('Sanitation Data'!$G$31,0,10*ROW('Sanitation Data'!G31)))</f>
        <v/>
      </c>
      <c r="DD37" s="319" t="str">
        <f ca="true">+IF(OFFSET('Sanitation Data'!$G$32,0,10*ROW('Sanitation Data'!G31))="","",OFFSET('Sanitation Data'!$G$32,0,10*ROW('Sanitation Data'!G31)))</f>
        <v/>
      </c>
      <c r="DE37" s="319" t="str">
        <f ca="true">+IF(OFFSET('Sanitation Data'!$H$28,0,10*ROW('Sanitation Data'!H31))="","",OFFSET('Sanitation Data'!$H$28,0,10*ROW('Sanitation Data'!H31)))</f>
        <v/>
      </c>
      <c r="DF37" s="319" t="str">
        <f ca="true">+IF(OFFSET('Sanitation Data'!$H$29,0,10*ROW('Sanitation Data'!H31))="","",OFFSET('Sanitation Data'!$H$29,0,10*ROW('Sanitation Data'!H31)))</f>
        <v/>
      </c>
      <c r="DG37" s="319" t="str">
        <f ca="true">+IF(OFFSET('Sanitation Data'!$H$30,0,10*ROW('Sanitation Data'!H31))="","",OFFSET('Sanitation Data'!$H$30,0,10*ROW('Sanitation Data'!H31)))</f>
        <v/>
      </c>
      <c r="DH37" s="319" t="str">
        <f ca="true">+IF(OFFSET('Sanitation Data'!$H$31,0,10*ROW('Sanitation Data'!H31))="","",OFFSET('Sanitation Data'!$H$31,0,10*ROW('Sanitation Data'!H31)))</f>
        <v/>
      </c>
      <c r="DI37" s="319" t="str">
        <f ca="true">+IF(OFFSET('Sanitation Data'!$H$32,0,10*ROW('Sanitation Data'!H31))="","",OFFSET('Sanitation Data'!$H$32,0,10*ROW('Sanitation Data'!H31)))</f>
        <v/>
      </c>
      <c r="DJ37" s="319" t="str">
        <f ca="true">+IF(OFFSET('Sanitation Data'!$I$28,0,10*ROW('Sanitation Data'!I31))="","",OFFSET('Sanitation Data'!$I$28,0,10*ROW('Sanitation Data'!I31)))</f>
        <v/>
      </c>
      <c r="DK37" s="319" t="str">
        <f ca="true">+IF(OFFSET('Sanitation Data'!$I$29,0,10*ROW('Sanitation Data'!I31))="","",OFFSET('Sanitation Data'!$I$29,0,10*ROW('Sanitation Data'!I31)))</f>
        <v/>
      </c>
      <c r="DL37" s="319" t="str">
        <f ca="true">+IF(OFFSET('Sanitation Data'!$I$30,0,10*ROW('Sanitation Data'!I31))="","",OFFSET('Sanitation Data'!$I$30,0,10*ROW('Sanitation Data'!I31)))</f>
        <v/>
      </c>
      <c r="DM37" s="319" t="str">
        <f ca="true">+IF(OFFSET('Sanitation Data'!$I$31,0,10*ROW('Sanitation Data'!I31))="","",OFFSET('Sanitation Data'!$I$31,0,10*ROW('Sanitation Data'!I31)))</f>
        <v/>
      </c>
      <c r="DN37" s="319" t="str">
        <f ca="true">+IF(OFFSET('Sanitation Data'!$I$32,0,10*ROW('Sanitation Data'!I31))="","",OFFSET('Sanitation Data'!$I$32,0,10*ROW('Sanitation Data'!I31)))</f>
        <v/>
      </c>
      <c r="DO37" s="319" t="str">
        <f ca="true">+IF(OFFSET('Hygiene Data'!$D$11,0,10*ROW('Hygiene Data'!D31))="","",OFFSET('Hygiene Data'!$D$11,0,10*ROW('Hygiene Data'!D31)))</f>
        <v/>
      </c>
      <c r="DP37" s="319" t="str">
        <f ca="true">+IF(OFFSET('Hygiene Data'!$D$12,0,10*ROW('Hygiene Data'!D31))="","",OFFSET('Hygiene Data'!$D$12,0,10*ROW('Hygiene Data'!D31)))</f>
        <v/>
      </c>
      <c r="DQ37" s="319" t="str">
        <f ca="true">+IF(OFFSET('Hygiene Data'!$D$13,0,10*ROW('Hygiene Data'!D31))="","",OFFSET('Hygiene Data'!$D$13,0,10*ROW('Hygiene Data'!D31)))</f>
        <v/>
      </c>
      <c r="DR37" s="319" t="str">
        <f ca="true">+IF(OFFSET('Hygiene Data'!$E$11,0,10*ROW('Hygiene Data'!E31))="","",OFFSET('Hygiene Data'!$E$11,0,10*ROW('Hygiene Data'!E31)))</f>
        <v/>
      </c>
      <c r="DS37" s="319" t="str">
        <f ca="true">+IF(OFFSET('Hygiene Data'!$E$12,0,10*ROW('Hygiene Data'!E31))="","",OFFSET('Hygiene Data'!$E$12,0,10*ROW('Hygiene Data'!E31)))</f>
        <v/>
      </c>
      <c r="DT37" s="319" t="str">
        <f ca="true">+IF(OFFSET('Hygiene Data'!$E$13,0,10*ROW('Hygiene Data'!E31))="","",OFFSET('Hygiene Data'!$E$13,0,10*ROW('Hygiene Data'!E31)))</f>
        <v/>
      </c>
      <c r="DU37" s="319" t="str">
        <f ca="true">+IF(OFFSET('Hygiene Data'!$F$11,0,10*ROW('Hygiene Data'!F31))="","",OFFSET('Hygiene Data'!$F$11,0,10*ROW('Hygiene Data'!F31)))</f>
        <v/>
      </c>
      <c r="DV37" s="319" t="str">
        <f ca="true">+IF(OFFSET('Hygiene Data'!$F$12,0,10*ROW('Hygiene Data'!F31))="","",OFFSET('Hygiene Data'!$F$12,0,10*ROW('Hygiene Data'!F31)))</f>
        <v/>
      </c>
      <c r="DW37" s="319" t="str">
        <f ca="true">+IF(OFFSET('Hygiene Data'!$F$13,0,10*ROW('Hygiene Data'!F31))="","",OFFSET('Hygiene Data'!$F$13,0,10*ROW('Hygiene Data'!F31)))</f>
        <v/>
      </c>
      <c r="DX37" s="319" t="str">
        <f ca="true">+IF(OFFSET('Hygiene Data'!$G$11,0,10*ROW('Hygiene Data'!G31))="","",OFFSET('Hygiene Data'!$G$11,0,10*ROW('Hygiene Data'!G31)))</f>
        <v/>
      </c>
      <c r="DY37" s="319" t="str">
        <f ca="true">+IF(OFFSET('Hygiene Data'!$G$12,0,10*ROW('Hygiene Data'!G31))="","",OFFSET('Hygiene Data'!$G$12,0,10*ROW('Hygiene Data'!G31)))</f>
        <v/>
      </c>
      <c r="DZ37" s="319" t="str">
        <f ca="true">+IF(OFFSET('Hygiene Data'!$G$13,0,10*ROW('Hygiene Data'!G31))="","",OFFSET('Hygiene Data'!$G$13,0,10*ROW('Hygiene Data'!G31)))</f>
        <v/>
      </c>
      <c r="EA37" s="319" t="str">
        <f ca="true">+IF(OFFSET('Hygiene Data'!$H$11,0,10*ROW('Hygiene Data'!H31))="","",OFFSET('Hygiene Data'!$H$11,0,10*ROW('Hygiene Data'!H31)))</f>
        <v/>
      </c>
      <c r="EB37" s="319" t="str">
        <f ca="true">+IF(OFFSET('Hygiene Data'!$H$12,0,10*ROW('Hygiene Data'!H31))="","",OFFSET('Hygiene Data'!$H$12,0,10*ROW('Hygiene Data'!H31)))</f>
        <v/>
      </c>
      <c r="EC37" s="319" t="str">
        <f ca="true">+IF(OFFSET('Hygiene Data'!$H$13,0,10*ROW('Hygiene Data'!H31))="","",OFFSET('Hygiene Data'!$H$13,0,10*ROW('Hygiene Data'!H31)))</f>
        <v/>
      </c>
      <c r="ED37" s="319" t="str">
        <f ca="true">+IF(OFFSET('Hygiene Data'!$I$11,0,10*ROW('Hygiene Data'!I31))="","",OFFSET('Hygiene Data'!$I$11,0,10*ROW('Hygiene Data'!I31)))</f>
        <v/>
      </c>
      <c r="EE37" s="319" t="str">
        <f ca="true">+IF(OFFSET('Hygiene Data'!$I$12,0,10*ROW('Hygiene Data'!I31))="","",OFFSET('Hygiene Data'!$I$12,0,10*ROW('Hygiene Data'!I31)))</f>
        <v/>
      </c>
      <c r="EF37" s="319"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75"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19"/>
      <c r="BS38" s="319" t="str">
        <f ca="true">+IF(OFFSET('Water Data'!$D$27,0,10*ROW('Water Data'!D32))="","",OFFSET('Water Data'!$D$27,0,10*ROW('Water Data'!D32)))</f>
        <v/>
      </c>
      <c r="BT38" s="319" t="str">
        <f ca="true">+IF(OFFSET('Water Data'!$D$28,0,10*ROW('Water Data'!D32))="","",OFFSET('Water Data'!$D$28,0,10*ROW('Water Data'!D32)))</f>
        <v/>
      </c>
      <c r="BU38" s="319" t="str">
        <f ca="true">+IF(OFFSET('Water Data'!$D$29,0,10*ROW('Water Data'!D32))="","",OFFSET('Water Data'!$D$29,0,10*ROW('Water Data'!D32)))</f>
        <v/>
      </c>
      <c r="BV38" s="319" t="str">
        <f ca="true">+IF(OFFSET('Water Data'!$E$27,0,10*ROW('Water Data'!E32))="","",OFFSET('Water Data'!$E$27,0,10*ROW('Water Data'!E32)))</f>
        <v/>
      </c>
      <c r="BW38" s="319" t="str">
        <f ca="true">+IF(OFFSET('Water Data'!$E$28,0,10*ROW('Water Data'!E32))="","",OFFSET('Water Data'!$E$28,0,10*ROW('Water Data'!E32)))</f>
        <v/>
      </c>
      <c r="BX38" s="319" t="str">
        <f ca="true">+IF(OFFSET('Water Data'!$E$29,0,10*ROW('Water Data'!E32))="","",OFFSET('Water Data'!$E$29,0,10*ROW('Water Data'!E32)))</f>
        <v/>
      </c>
      <c r="BY38" s="319" t="str">
        <f ca="true">+IF(OFFSET('Water Data'!$F$27,0,10*ROW('Water Data'!F32))="","",OFFSET('Water Data'!$F$27,0,10*ROW('Water Data'!F32)))</f>
        <v/>
      </c>
      <c r="BZ38" s="319" t="str">
        <f ca="true">+IF(OFFSET('Water Data'!$F$28,0,10*ROW('Water Data'!F32))="","",OFFSET('Water Data'!$F$28,0,10*ROW('Water Data'!F32)))</f>
        <v/>
      </c>
      <c r="CA38" s="319" t="str">
        <f ca="true">+IF(OFFSET('Water Data'!$F$29,0,10*ROW('Water Data'!F32))="","",OFFSET('Water Data'!$F$29,0,10*ROW('Water Data'!F32)))</f>
        <v/>
      </c>
      <c r="CB38" s="319" t="str">
        <f ca="true">+IF(OFFSET('Water Data'!$G$27,0,10*ROW('Water Data'!G32))="","",OFFSET('Water Data'!$G$27,0,10*ROW('Water Data'!G32)))</f>
        <v/>
      </c>
      <c r="CC38" s="319" t="str">
        <f ca="true">+IF(OFFSET('Water Data'!$G$28,0,10*ROW('Water Data'!G32))="","",OFFSET('Water Data'!$G$28,0,10*ROW('Water Data'!G32)))</f>
        <v/>
      </c>
      <c r="CD38" s="319" t="str">
        <f ca="true">+IF(OFFSET('Water Data'!$G$29,0,10*ROW('Water Data'!G32))="","",OFFSET('Water Data'!$G$29,0,10*ROW('Water Data'!G32)))</f>
        <v/>
      </c>
      <c r="CE38" s="319" t="str">
        <f ca="true">+IF(OFFSET('Water Data'!$H$27,0,10*ROW('Water Data'!H32))="","",OFFSET('Water Data'!$H$27,0,10*ROW('Water Data'!H32)))</f>
        <v/>
      </c>
      <c r="CF38" s="319" t="str">
        <f ca="true">+IF(OFFSET('Water Data'!$H$28,0,10*ROW('Water Data'!H32))="","",OFFSET('Water Data'!$H$28,0,10*ROW('Water Data'!H32)))</f>
        <v/>
      </c>
      <c r="CG38" s="319" t="str">
        <f ca="true">+IF(OFFSET('Water Data'!$H$29,0,10*ROW('Water Data'!H32))="","",OFFSET('Water Data'!$H$29,0,10*ROW('Water Data'!H32)))</f>
        <v/>
      </c>
      <c r="CH38" s="319" t="str">
        <f ca="true">+IF(OFFSET('Water Data'!$I$27,0,10*ROW('Water Data'!I32))="","",OFFSET('Water Data'!$I$27,0,10*ROW('Water Data'!I32)))</f>
        <v/>
      </c>
      <c r="CI38" s="319" t="str">
        <f ca="true">+IF(OFFSET('Water Data'!$I$28,0,10*ROW('Water Data'!I32))="","",OFFSET('Water Data'!$I$28,0,10*ROW('Water Data'!I32)))</f>
        <v/>
      </c>
      <c r="CJ38" s="319" t="str">
        <f ca="true">+IF(OFFSET('Water Data'!$I$29,0,10*ROW('Water Data'!I32))="","",OFFSET('Water Data'!$I$29,0,10*ROW('Water Data'!I32)))</f>
        <v/>
      </c>
      <c r="CK38" s="319" t="str">
        <f ca="true">+IF(OFFSET('Sanitation Data'!$D$28,0,10*ROW('Sanitation Data'!D32))="","",OFFSET('Sanitation Data'!$D$28,0,10*ROW('Sanitation Data'!D32)))</f>
        <v/>
      </c>
      <c r="CL38" s="319" t="str">
        <f ca="true">+IF(OFFSET('Sanitation Data'!$D$29,0,10*ROW('Sanitation Data'!D32))="","",OFFSET('Sanitation Data'!$D$29,0,10*ROW('Sanitation Data'!D32)))</f>
        <v/>
      </c>
      <c r="CM38" s="319" t="str">
        <f ca="true">+IF(OFFSET('Sanitation Data'!$D$30,0,10*ROW('Sanitation Data'!D32))="","",OFFSET('Sanitation Data'!$D$30,0,10*ROW('Sanitation Data'!D32)))</f>
        <v/>
      </c>
      <c r="CN38" s="319" t="str">
        <f ca="true">+IF(OFFSET('Sanitation Data'!$D$31,0,10*ROW('Sanitation Data'!D32))="","",OFFSET('Sanitation Data'!$D$31,0,10*ROW('Sanitation Data'!D32)))</f>
        <v/>
      </c>
      <c r="CO38" s="319" t="str">
        <f ca="true">+IF(OFFSET('Sanitation Data'!$D$32,0,10*ROW('Sanitation Data'!D32))="","",OFFSET('Sanitation Data'!$D$32,0,10*ROW('Sanitation Data'!D32)))</f>
        <v/>
      </c>
      <c r="CP38" s="319" t="str">
        <f ca="true">+IF(OFFSET('Sanitation Data'!$E$28,0,10*ROW('Sanitation Data'!E32))="","",OFFSET('Sanitation Data'!$E$28,0,10*ROW('Sanitation Data'!E32)))</f>
        <v/>
      </c>
      <c r="CQ38" s="319" t="str">
        <f ca="true">+IF(OFFSET('Sanitation Data'!$E$29,0,10*ROW('Sanitation Data'!E32))="","",OFFSET('Sanitation Data'!$E$29,0,10*ROW('Sanitation Data'!E32)))</f>
        <v/>
      </c>
      <c r="CR38" s="319" t="str">
        <f ca="true">+IF(OFFSET('Sanitation Data'!$E$30,0,10*ROW('Sanitation Data'!E32))="","",OFFSET('Sanitation Data'!$E$30,0,10*ROW('Sanitation Data'!E32)))</f>
        <v/>
      </c>
      <c r="CS38" s="319" t="str">
        <f ca="true">+IF(OFFSET('Sanitation Data'!$E$31,0,10*ROW('Sanitation Data'!E32))="","",OFFSET('Sanitation Data'!$E$31,0,10*ROW('Sanitation Data'!E32)))</f>
        <v/>
      </c>
      <c r="CT38" s="319" t="str">
        <f ca="true">+IF(OFFSET('Sanitation Data'!$E$32,0,10*ROW('Sanitation Data'!E32))="","",OFFSET('Sanitation Data'!$E$32,0,10*ROW('Sanitation Data'!E32)))</f>
        <v/>
      </c>
      <c r="CU38" s="319" t="str">
        <f ca="true">+IF(OFFSET('Sanitation Data'!$F$28,0,10*ROW('Sanitation Data'!F32))="","",OFFSET('Sanitation Data'!$F$28,0,10*ROW('Sanitation Data'!F32)))</f>
        <v/>
      </c>
      <c r="CV38" s="319" t="str">
        <f ca="true">+IF(OFFSET('Sanitation Data'!$F$29,0,10*ROW('Sanitation Data'!F32))="","",OFFSET('Sanitation Data'!$F$29,0,10*ROW('Sanitation Data'!F32)))</f>
        <v/>
      </c>
      <c r="CW38" s="319" t="str">
        <f ca="true">+IF(OFFSET('Sanitation Data'!$F$30,0,10*ROW('Sanitation Data'!F32))="","",OFFSET('Sanitation Data'!$F$30,0,10*ROW('Sanitation Data'!F32)))</f>
        <v/>
      </c>
      <c r="CX38" s="319" t="str">
        <f ca="true">+IF(OFFSET('Sanitation Data'!$F$31,0,10*ROW('Sanitation Data'!F32))="","",OFFSET('Sanitation Data'!$F$31,0,10*ROW('Sanitation Data'!F32)))</f>
        <v/>
      </c>
      <c r="CY38" s="319" t="str">
        <f ca="true">+IF(OFFSET('Sanitation Data'!$F$32,0,10*ROW('Sanitation Data'!F32))="","",OFFSET('Sanitation Data'!$F$32,0,10*ROW('Sanitation Data'!F32)))</f>
        <v/>
      </c>
      <c r="CZ38" s="319" t="str">
        <f ca="true">+IF(OFFSET('Sanitation Data'!$G$28,0,10*ROW('Sanitation Data'!G32))="","",OFFSET('Sanitation Data'!$G$28,0,10*ROW('Sanitation Data'!G32)))</f>
        <v/>
      </c>
      <c r="DA38" s="319" t="str">
        <f ca="true">+IF(OFFSET('Sanitation Data'!$G$29,0,10*ROW('Sanitation Data'!G32))="","",OFFSET('Sanitation Data'!$G$29,0,10*ROW('Sanitation Data'!G32)))</f>
        <v/>
      </c>
      <c r="DB38" s="319" t="str">
        <f ca="true">+IF(OFFSET('Sanitation Data'!$G$30,0,10*ROW('Sanitation Data'!G32))="","",OFFSET('Sanitation Data'!$G$30,0,10*ROW('Sanitation Data'!G32)))</f>
        <v/>
      </c>
      <c r="DC38" s="319" t="str">
        <f ca="true">+IF(OFFSET('Sanitation Data'!$G$31,0,10*ROW('Sanitation Data'!G32))="","",OFFSET('Sanitation Data'!$G$31,0,10*ROW('Sanitation Data'!G32)))</f>
        <v/>
      </c>
      <c r="DD38" s="319" t="str">
        <f ca="true">+IF(OFFSET('Sanitation Data'!$G$32,0,10*ROW('Sanitation Data'!G32))="","",OFFSET('Sanitation Data'!$G$32,0,10*ROW('Sanitation Data'!G32)))</f>
        <v/>
      </c>
      <c r="DE38" s="319" t="str">
        <f ca="true">+IF(OFFSET('Sanitation Data'!$H$28,0,10*ROW('Sanitation Data'!H32))="","",OFFSET('Sanitation Data'!$H$28,0,10*ROW('Sanitation Data'!H32)))</f>
        <v/>
      </c>
      <c r="DF38" s="319" t="str">
        <f ca="true">+IF(OFFSET('Sanitation Data'!$H$29,0,10*ROW('Sanitation Data'!H32))="","",OFFSET('Sanitation Data'!$H$29,0,10*ROW('Sanitation Data'!H32)))</f>
        <v/>
      </c>
      <c r="DG38" s="319" t="str">
        <f ca="true">+IF(OFFSET('Sanitation Data'!$H$30,0,10*ROW('Sanitation Data'!H32))="","",OFFSET('Sanitation Data'!$H$30,0,10*ROW('Sanitation Data'!H32)))</f>
        <v/>
      </c>
      <c r="DH38" s="319" t="str">
        <f ca="true">+IF(OFFSET('Sanitation Data'!$H$31,0,10*ROW('Sanitation Data'!H32))="","",OFFSET('Sanitation Data'!$H$31,0,10*ROW('Sanitation Data'!H32)))</f>
        <v/>
      </c>
      <c r="DI38" s="319" t="str">
        <f ca="true">+IF(OFFSET('Sanitation Data'!$H$32,0,10*ROW('Sanitation Data'!H32))="","",OFFSET('Sanitation Data'!$H$32,0,10*ROW('Sanitation Data'!H32)))</f>
        <v/>
      </c>
      <c r="DJ38" s="319" t="str">
        <f ca="true">+IF(OFFSET('Sanitation Data'!$I$28,0,10*ROW('Sanitation Data'!I32))="","",OFFSET('Sanitation Data'!$I$28,0,10*ROW('Sanitation Data'!I32)))</f>
        <v/>
      </c>
      <c r="DK38" s="319" t="str">
        <f ca="true">+IF(OFFSET('Sanitation Data'!$I$29,0,10*ROW('Sanitation Data'!I32))="","",OFFSET('Sanitation Data'!$I$29,0,10*ROW('Sanitation Data'!I32)))</f>
        <v/>
      </c>
      <c r="DL38" s="319" t="str">
        <f ca="true">+IF(OFFSET('Sanitation Data'!$I$30,0,10*ROW('Sanitation Data'!I32))="","",OFFSET('Sanitation Data'!$I$30,0,10*ROW('Sanitation Data'!I32)))</f>
        <v/>
      </c>
      <c r="DM38" s="319" t="str">
        <f ca="true">+IF(OFFSET('Sanitation Data'!$I$31,0,10*ROW('Sanitation Data'!I32))="","",OFFSET('Sanitation Data'!$I$31,0,10*ROW('Sanitation Data'!I32)))</f>
        <v/>
      </c>
      <c r="DN38" s="319" t="str">
        <f ca="true">+IF(OFFSET('Sanitation Data'!$I$32,0,10*ROW('Sanitation Data'!I32))="","",OFFSET('Sanitation Data'!$I$32,0,10*ROW('Sanitation Data'!I32)))</f>
        <v/>
      </c>
      <c r="DO38" s="319" t="str">
        <f ca="true">+IF(OFFSET('Hygiene Data'!$D$11,0,10*ROW('Hygiene Data'!D32))="","",OFFSET('Hygiene Data'!$D$11,0,10*ROW('Hygiene Data'!D32)))</f>
        <v/>
      </c>
      <c r="DP38" s="319" t="str">
        <f ca="true">+IF(OFFSET('Hygiene Data'!$D$12,0,10*ROW('Hygiene Data'!D32))="","",OFFSET('Hygiene Data'!$D$12,0,10*ROW('Hygiene Data'!D32)))</f>
        <v/>
      </c>
      <c r="DQ38" s="319" t="str">
        <f ca="true">+IF(OFFSET('Hygiene Data'!$D$13,0,10*ROW('Hygiene Data'!D32))="","",OFFSET('Hygiene Data'!$D$13,0,10*ROW('Hygiene Data'!D32)))</f>
        <v/>
      </c>
      <c r="DR38" s="319" t="str">
        <f ca="true">+IF(OFFSET('Hygiene Data'!$E$11,0,10*ROW('Hygiene Data'!E32))="","",OFFSET('Hygiene Data'!$E$11,0,10*ROW('Hygiene Data'!E32)))</f>
        <v/>
      </c>
      <c r="DS38" s="319" t="str">
        <f ca="true">+IF(OFFSET('Hygiene Data'!$E$12,0,10*ROW('Hygiene Data'!E32))="","",OFFSET('Hygiene Data'!$E$12,0,10*ROW('Hygiene Data'!E32)))</f>
        <v/>
      </c>
      <c r="DT38" s="319" t="str">
        <f ca="true">+IF(OFFSET('Hygiene Data'!$E$13,0,10*ROW('Hygiene Data'!E32))="","",OFFSET('Hygiene Data'!$E$13,0,10*ROW('Hygiene Data'!E32)))</f>
        <v/>
      </c>
      <c r="DU38" s="319" t="str">
        <f ca="true">+IF(OFFSET('Hygiene Data'!$F$11,0,10*ROW('Hygiene Data'!F32))="","",OFFSET('Hygiene Data'!$F$11,0,10*ROW('Hygiene Data'!F32)))</f>
        <v/>
      </c>
      <c r="DV38" s="319" t="str">
        <f ca="true">+IF(OFFSET('Hygiene Data'!$F$12,0,10*ROW('Hygiene Data'!F32))="","",OFFSET('Hygiene Data'!$F$12,0,10*ROW('Hygiene Data'!F32)))</f>
        <v/>
      </c>
      <c r="DW38" s="319" t="str">
        <f ca="true">+IF(OFFSET('Hygiene Data'!$F$13,0,10*ROW('Hygiene Data'!F32))="","",OFFSET('Hygiene Data'!$F$13,0,10*ROW('Hygiene Data'!F32)))</f>
        <v/>
      </c>
      <c r="DX38" s="319" t="str">
        <f ca="true">+IF(OFFSET('Hygiene Data'!$G$11,0,10*ROW('Hygiene Data'!G32))="","",OFFSET('Hygiene Data'!$G$11,0,10*ROW('Hygiene Data'!G32)))</f>
        <v/>
      </c>
      <c r="DY38" s="319" t="str">
        <f ca="true">+IF(OFFSET('Hygiene Data'!$G$12,0,10*ROW('Hygiene Data'!G32))="","",OFFSET('Hygiene Data'!$G$12,0,10*ROW('Hygiene Data'!G32)))</f>
        <v/>
      </c>
      <c r="DZ38" s="319" t="str">
        <f ca="true">+IF(OFFSET('Hygiene Data'!$G$13,0,10*ROW('Hygiene Data'!G32))="","",OFFSET('Hygiene Data'!$G$13,0,10*ROW('Hygiene Data'!G32)))</f>
        <v/>
      </c>
      <c r="EA38" s="319" t="str">
        <f ca="true">+IF(OFFSET('Hygiene Data'!$H$11,0,10*ROW('Hygiene Data'!H32))="","",OFFSET('Hygiene Data'!$H$11,0,10*ROW('Hygiene Data'!H32)))</f>
        <v/>
      </c>
      <c r="EB38" s="319" t="str">
        <f ca="true">+IF(OFFSET('Hygiene Data'!$H$12,0,10*ROW('Hygiene Data'!H32))="","",OFFSET('Hygiene Data'!$H$12,0,10*ROW('Hygiene Data'!H32)))</f>
        <v/>
      </c>
      <c r="EC38" s="319" t="str">
        <f ca="true">+IF(OFFSET('Hygiene Data'!$H$13,0,10*ROW('Hygiene Data'!H32))="","",OFFSET('Hygiene Data'!$H$13,0,10*ROW('Hygiene Data'!H32)))</f>
        <v/>
      </c>
      <c r="ED38" s="319" t="str">
        <f ca="true">+IF(OFFSET('Hygiene Data'!$I$11,0,10*ROW('Hygiene Data'!I32))="","",OFFSET('Hygiene Data'!$I$11,0,10*ROW('Hygiene Data'!I32)))</f>
        <v/>
      </c>
      <c r="EE38" s="319" t="str">
        <f ca="true">+IF(OFFSET('Hygiene Data'!$I$12,0,10*ROW('Hygiene Data'!I32))="","",OFFSET('Hygiene Data'!$I$12,0,10*ROW('Hygiene Data'!I32)))</f>
        <v/>
      </c>
      <c r="EF38" s="319"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75"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19"/>
      <c r="BS39" s="319" t="str">
        <f ca="true">+IF(OFFSET('Water Data'!$D$27,0,10*ROW('Water Data'!D33))="","",OFFSET('Water Data'!$D$27,0,10*ROW('Water Data'!D33)))</f>
        <v/>
      </c>
      <c r="BT39" s="319" t="str">
        <f ca="true">+IF(OFFSET('Water Data'!$D$28,0,10*ROW('Water Data'!D33))="","",OFFSET('Water Data'!$D$28,0,10*ROW('Water Data'!D33)))</f>
        <v/>
      </c>
      <c r="BU39" s="319" t="str">
        <f ca="true">+IF(OFFSET('Water Data'!$D$29,0,10*ROW('Water Data'!D33))="","",OFFSET('Water Data'!$D$29,0,10*ROW('Water Data'!D33)))</f>
        <v/>
      </c>
      <c r="BV39" s="319" t="str">
        <f ca="true">+IF(OFFSET('Water Data'!$E$27,0,10*ROW('Water Data'!E33))="","",OFFSET('Water Data'!$E$27,0,10*ROW('Water Data'!E33)))</f>
        <v/>
      </c>
      <c r="BW39" s="319" t="str">
        <f ca="true">+IF(OFFSET('Water Data'!$E$28,0,10*ROW('Water Data'!E33))="","",OFFSET('Water Data'!$E$28,0,10*ROW('Water Data'!E33)))</f>
        <v/>
      </c>
      <c r="BX39" s="319" t="str">
        <f ca="true">+IF(OFFSET('Water Data'!$E$29,0,10*ROW('Water Data'!E33))="","",OFFSET('Water Data'!$E$29,0,10*ROW('Water Data'!E33)))</f>
        <v/>
      </c>
      <c r="BY39" s="319" t="str">
        <f ca="true">+IF(OFFSET('Water Data'!$F$27,0,10*ROW('Water Data'!F33))="","",OFFSET('Water Data'!$F$27,0,10*ROW('Water Data'!F33)))</f>
        <v/>
      </c>
      <c r="BZ39" s="319" t="str">
        <f ca="true">+IF(OFFSET('Water Data'!$F$28,0,10*ROW('Water Data'!F33))="","",OFFSET('Water Data'!$F$28,0,10*ROW('Water Data'!F33)))</f>
        <v/>
      </c>
      <c r="CA39" s="319" t="str">
        <f ca="true">+IF(OFFSET('Water Data'!$F$29,0,10*ROW('Water Data'!F33))="","",OFFSET('Water Data'!$F$29,0,10*ROW('Water Data'!F33)))</f>
        <v/>
      </c>
      <c r="CB39" s="319" t="str">
        <f ca="true">+IF(OFFSET('Water Data'!$G$27,0,10*ROW('Water Data'!G33))="","",OFFSET('Water Data'!$G$27,0,10*ROW('Water Data'!G33)))</f>
        <v/>
      </c>
      <c r="CC39" s="319" t="str">
        <f ca="true">+IF(OFFSET('Water Data'!$G$28,0,10*ROW('Water Data'!G33))="","",OFFSET('Water Data'!$G$28,0,10*ROW('Water Data'!G33)))</f>
        <v/>
      </c>
      <c r="CD39" s="319" t="str">
        <f ca="true">+IF(OFFSET('Water Data'!$G$29,0,10*ROW('Water Data'!G33))="","",OFFSET('Water Data'!$G$29,0,10*ROW('Water Data'!G33)))</f>
        <v/>
      </c>
      <c r="CE39" s="319" t="str">
        <f ca="true">+IF(OFFSET('Water Data'!$H$27,0,10*ROW('Water Data'!H33))="","",OFFSET('Water Data'!$H$27,0,10*ROW('Water Data'!H33)))</f>
        <v/>
      </c>
      <c r="CF39" s="319" t="str">
        <f ca="true">+IF(OFFSET('Water Data'!$H$28,0,10*ROW('Water Data'!H33))="","",OFFSET('Water Data'!$H$28,0,10*ROW('Water Data'!H33)))</f>
        <v/>
      </c>
      <c r="CG39" s="319" t="str">
        <f ca="true">+IF(OFFSET('Water Data'!$H$29,0,10*ROW('Water Data'!H33))="","",OFFSET('Water Data'!$H$29,0,10*ROW('Water Data'!H33)))</f>
        <v/>
      </c>
      <c r="CH39" s="319" t="str">
        <f ca="true">+IF(OFFSET('Water Data'!$I$27,0,10*ROW('Water Data'!I33))="","",OFFSET('Water Data'!$I$27,0,10*ROW('Water Data'!I33)))</f>
        <v/>
      </c>
      <c r="CI39" s="319" t="str">
        <f ca="true">+IF(OFFSET('Water Data'!$I$28,0,10*ROW('Water Data'!I33))="","",OFFSET('Water Data'!$I$28,0,10*ROW('Water Data'!I33)))</f>
        <v/>
      </c>
      <c r="CJ39" s="319" t="str">
        <f ca="true">+IF(OFFSET('Water Data'!$I$29,0,10*ROW('Water Data'!I33))="","",OFFSET('Water Data'!$I$29,0,10*ROW('Water Data'!I33)))</f>
        <v/>
      </c>
      <c r="CK39" s="319" t="str">
        <f ca="true">+IF(OFFSET('Sanitation Data'!$D$28,0,10*ROW('Sanitation Data'!D33))="","",OFFSET('Sanitation Data'!$D$28,0,10*ROW('Sanitation Data'!D33)))</f>
        <v/>
      </c>
      <c r="CL39" s="319" t="str">
        <f ca="true">+IF(OFFSET('Sanitation Data'!$D$29,0,10*ROW('Sanitation Data'!D33))="","",OFFSET('Sanitation Data'!$D$29,0,10*ROW('Sanitation Data'!D33)))</f>
        <v/>
      </c>
      <c r="CM39" s="319" t="str">
        <f ca="true">+IF(OFFSET('Sanitation Data'!$D$30,0,10*ROW('Sanitation Data'!D33))="","",OFFSET('Sanitation Data'!$D$30,0,10*ROW('Sanitation Data'!D33)))</f>
        <v/>
      </c>
      <c r="CN39" s="319" t="str">
        <f ca="true">+IF(OFFSET('Sanitation Data'!$D$31,0,10*ROW('Sanitation Data'!D33))="","",OFFSET('Sanitation Data'!$D$31,0,10*ROW('Sanitation Data'!D33)))</f>
        <v/>
      </c>
      <c r="CO39" s="319" t="str">
        <f ca="true">+IF(OFFSET('Sanitation Data'!$D$32,0,10*ROW('Sanitation Data'!D33))="","",OFFSET('Sanitation Data'!$D$32,0,10*ROW('Sanitation Data'!D33)))</f>
        <v/>
      </c>
      <c r="CP39" s="319" t="str">
        <f ca="true">+IF(OFFSET('Sanitation Data'!$E$28,0,10*ROW('Sanitation Data'!E33))="","",OFFSET('Sanitation Data'!$E$28,0,10*ROW('Sanitation Data'!E33)))</f>
        <v/>
      </c>
      <c r="CQ39" s="319" t="str">
        <f ca="true">+IF(OFFSET('Sanitation Data'!$E$29,0,10*ROW('Sanitation Data'!E33))="","",OFFSET('Sanitation Data'!$E$29,0,10*ROW('Sanitation Data'!E33)))</f>
        <v/>
      </c>
      <c r="CR39" s="319" t="str">
        <f ca="true">+IF(OFFSET('Sanitation Data'!$E$30,0,10*ROW('Sanitation Data'!E33))="","",OFFSET('Sanitation Data'!$E$30,0,10*ROW('Sanitation Data'!E33)))</f>
        <v/>
      </c>
      <c r="CS39" s="319" t="str">
        <f ca="true">+IF(OFFSET('Sanitation Data'!$E$31,0,10*ROW('Sanitation Data'!E33))="","",OFFSET('Sanitation Data'!$E$31,0,10*ROW('Sanitation Data'!E33)))</f>
        <v/>
      </c>
      <c r="CT39" s="319" t="str">
        <f ca="true">+IF(OFFSET('Sanitation Data'!$E$32,0,10*ROW('Sanitation Data'!E33))="","",OFFSET('Sanitation Data'!$E$32,0,10*ROW('Sanitation Data'!E33)))</f>
        <v/>
      </c>
      <c r="CU39" s="319" t="str">
        <f ca="true">+IF(OFFSET('Sanitation Data'!$F$28,0,10*ROW('Sanitation Data'!F33))="","",OFFSET('Sanitation Data'!$F$28,0,10*ROW('Sanitation Data'!F33)))</f>
        <v/>
      </c>
      <c r="CV39" s="319" t="str">
        <f ca="true">+IF(OFFSET('Sanitation Data'!$F$29,0,10*ROW('Sanitation Data'!F33))="","",OFFSET('Sanitation Data'!$F$29,0,10*ROW('Sanitation Data'!F33)))</f>
        <v/>
      </c>
      <c r="CW39" s="319" t="str">
        <f ca="true">+IF(OFFSET('Sanitation Data'!$F$30,0,10*ROW('Sanitation Data'!F33))="","",OFFSET('Sanitation Data'!$F$30,0,10*ROW('Sanitation Data'!F33)))</f>
        <v/>
      </c>
      <c r="CX39" s="319" t="str">
        <f ca="true">+IF(OFFSET('Sanitation Data'!$F$31,0,10*ROW('Sanitation Data'!F33))="","",OFFSET('Sanitation Data'!$F$31,0,10*ROW('Sanitation Data'!F33)))</f>
        <v/>
      </c>
      <c r="CY39" s="319" t="str">
        <f ca="true">+IF(OFFSET('Sanitation Data'!$F$32,0,10*ROW('Sanitation Data'!F33))="","",OFFSET('Sanitation Data'!$F$32,0,10*ROW('Sanitation Data'!F33)))</f>
        <v/>
      </c>
      <c r="CZ39" s="319" t="str">
        <f ca="true">+IF(OFFSET('Sanitation Data'!$G$28,0,10*ROW('Sanitation Data'!G33))="","",OFFSET('Sanitation Data'!$G$28,0,10*ROW('Sanitation Data'!G33)))</f>
        <v/>
      </c>
      <c r="DA39" s="319" t="str">
        <f ca="true">+IF(OFFSET('Sanitation Data'!$G$29,0,10*ROW('Sanitation Data'!G33))="","",OFFSET('Sanitation Data'!$G$29,0,10*ROW('Sanitation Data'!G33)))</f>
        <v/>
      </c>
      <c r="DB39" s="319" t="str">
        <f ca="true">+IF(OFFSET('Sanitation Data'!$G$30,0,10*ROW('Sanitation Data'!G33))="","",OFFSET('Sanitation Data'!$G$30,0,10*ROW('Sanitation Data'!G33)))</f>
        <v/>
      </c>
      <c r="DC39" s="319" t="str">
        <f ca="true">+IF(OFFSET('Sanitation Data'!$G$31,0,10*ROW('Sanitation Data'!G33))="","",OFFSET('Sanitation Data'!$G$31,0,10*ROW('Sanitation Data'!G33)))</f>
        <v/>
      </c>
      <c r="DD39" s="319" t="str">
        <f ca="true">+IF(OFFSET('Sanitation Data'!$G$32,0,10*ROW('Sanitation Data'!G33))="","",OFFSET('Sanitation Data'!$G$32,0,10*ROW('Sanitation Data'!G33)))</f>
        <v/>
      </c>
      <c r="DE39" s="319" t="str">
        <f ca="true">+IF(OFFSET('Sanitation Data'!$H$28,0,10*ROW('Sanitation Data'!H33))="","",OFFSET('Sanitation Data'!$H$28,0,10*ROW('Sanitation Data'!H33)))</f>
        <v/>
      </c>
      <c r="DF39" s="319" t="str">
        <f ca="true">+IF(OFFSET('Sanitation Data'!$H$29,0,10*ROW('Sanitation Data'!H33))="","",OFFSET('Sanitation Data'!$H$29,0,10*ROW('Sanitation Data'!H33)))</f>
        <v/>
      </c>
      <c r="DG39" s="319" t="str">
        <f ca="true">+IF(OFFSET('Sanitation Data'!$H$30,0,10*ROW('Sanitation Data'!H33))="","",OFFSET('Sanitation Data'!$H$30,0,10*ROW('Sanitation Data'!H33)))</f>
        <v/>
      </c>
      <c r="DH39" s="319" t="str">
        <f ca="true">+IF(OFFSET('Sanitation Data'!$H$31,0,10*ROW('Sanitation Data'!H33))="","",OFFSET('Sanitation Data'!$H$31,0,10*ROW('Sanitation Data'!H33)))</f>
        <v/>
      </c>
      <c r="DI39" s="319" t="str">
        <f ca="true">+IF(OFFSET('Sanitation Data'!$H$32,0,10*ROW('Sanitation Data'!H33))="","",OFFSET('Sanitation Data'!$H$32,0,10*ROW('Sanitation Data'!H33)))</f>
        <v/>
      </c>
      <c r="DJ39" s="319" t="str">
        <f ca="true">+IF(OFFSET('Sanitation Data'!$I$28,0,10*ROW('Sanitation Data'!I33))="","",OFFSET('Sanitation Data'!$I$28,0,10*ROW('Sanitation Data'!I33)))</f>
        <v/>
      </c>
      <c r="DK39" s="319" t="str">
        <f ca="true">+IF(OFFSET('Sanitation Data'!$I$29,0,10*ROW('Sanitation Data'!I33))="","",OFFSET('Sanitation Data'!$I$29,0,10*ROW('Sanitation Data'!I33)))</f>
        <v/>
      </c>
      <c r="DL39" s="319" t="str">
        <f ca="true">+IF(OFFSET('Sanitation Data'!$I$30,0,10*ROW('Sanitation Data'!I33))="","",OFFSET('Sanitation Data'!$I$30,0,10*ROW('Sanitation Data'!I33)))</f>
        <v/>
      </c>
      <c r="DM39" s="319" t="str">
        <f ca="true">+IF(OFFSET('Sanitation Data'!$I$31,0,10*ROW('Sanitation Data'!I33))="","",OFFSET('Sanitation Data'!$I$31,0,10*ROW('Sanitation Data'!I33)))</f>
        <v/>
      </c>
      <c r="DN39" s="319" t="str">
        <f ca="true">+IF(OFFSET('Sanitation Data'!$I$32,0,10*ROW('Sanitation Data'!I33))="","",OFFSET('Sanitation Data'!$I$32,0,10*ROW('Sanitation Data'!I33)))</f>
        <v/>
      </c>
      <c r="DO39" s="319" t="str">
        <f ca="true">+IF(OFFSET('Hygiene Data'!$D$11,0,10*ROW('Hygiene Data'!D33))="","",OFFSET('Hygiene Data'!$D$11,0,10*ROW('Hygiene Data'!D33)))</f>
        <v/>
      </c>
      <c r="DP39" s="319" t="str">
        <f ca="true">+IF(OFFSET('Hygiene Data'!$D$12,0,10*ROW('Hygiene Data'!D33))="","",OFFSET('Hygiene Data'!$D$12,0,10*ROW('Hygiene Data'!D33)))</f>
        <v/>
      </c>
      <c r="DQ39" s="319" t="str">
        <f ca="true">+IF(OFFSET('Hygiene Data'!$D$13,0,10*ROW('Hygiene Data'!D33))="","",OFFSET('Hygiene Data'!$D$13,0,10*ROW('Hygiene Data'!D33)))</f>
        <v/>
      </c>
      <c r="DR39" s="319" t="str">
        <f ca="true">+IF(OFFSET('Hygiene Data'!$E$11,0,10*ROW('Hygiene Data'!E33))="","",OFFSET('Hygiene Data'!$E$11,0,10*ROW('Hygiene Data'!E33)))</f>
        <v/>
      </c>
      <c r="DS39" s="319" t="str">
        <f ca="true">+IF(OFFSET('Hygiene Data'!$E$12,0,10*ROW('Hygiene Data'!E33))="","",OFFSET('Hygiene Data'!$E$12,0,10*ROW('Hygiene Data'!E33)))</f>
        <v/>
      </c>
      <c r="DT39" s="319" t="str">
        <f ca="true">+IF(OFFSET('Hygiene Data'!$E$13,0,10*ROW('Hygiene Data'!E33))="","",OFFSET('Hygiene Data'!$E$13,0,10*ROW('Hygiene Data'!E33)))</f>
        <v/>
      </c>
      <c r="DU39" s="319" t="str">
        <f ca="true">+IF(OFFSET('Hygiene Data'!$F$11,0,10*ROW('Hygiene Data'!F33))="","",OFFSET('Hygiene Data'!$F$11,0,10*ROW('Hygiene Data'!F33)))</f>
        <v/>
      </c>
      <c r="DV39" s="319" t="str">
        <f ca="true">+IF(OFFSET('Hygiene Data'!$F$12,0,10*ROW('Hygiene Data'!F33))="","",OFFSET('Hygiene Data'!$F$12,0,10*ROW('Hygiene Data'!F33)))</f>
        <v/>
      </c>
      <c r="DW39" s="319" t="str">
        <f ca="true">+IF(OFFSET('Hygiene Data'!$F$13,0,10*ROW('Hygiene Data'!F33))="","",OFFSET('Hygiene Data'!$F$13,0,10*ROW('Hygiene Data'!F33)))</f>
        <v/>
      </c>
      <c r="DX39" s="319" t="str">
        <f ca="true">+IF(OFFSET('Hygiene Data'!$G$11,0,10*ROW('Hygiene Data'!G33))="","",OFFSET('Hygiene Data'!$G$11,0,10*ROW('Hygiene Data'!G33)))</f>
        <v/>
      </c>
      <c r="DY39" s="319" t="str">
        <f ca="true">+IF(OFFSET('Hygiene Data'!$G$12,0,10*ROW('Hygiene Data'!G33))="","",OFFSET('Hygiene Data'!$G$12,0,10*ROW('Hygiene Data'!G33)))</f>
        <v/>
      </c>
      <c r="DZ39" s="319" t="str">
        <f ca="true">+IF(OFFSET('Hygiene Data'!$G$13,0,10*ROW('Hygiene Data'!G33))="","",OFFSET('Hygiene Data'!$G$13,0,10*ROW('Hygiene Data'!G33)))</f>
        <v/>
      </c>
      <c r="EA39" s="319" t="str">
        <f ca="true">+IF(OFFSET('Hygiene Data'!$H$11,0,10*ROW('Hygiene Data'!H33))="","",OFFSET('Hygiene Data'!$H$11,0,10*ROW('Hygiene Data'!H33)))</f>
        <v/>
      </c>
      <c r="EB39" s="319" t="str">
        <f ca="true">+IF(OFFSET('Hygiene Data'!$H$12,0,10*ROW('Hygiene Data'!H33))="","",OFFSET('Hygiene Data'!$H$12,0,10*ROW('Hygiene Data'!H33)))</f>
        <v/>
      </c>
      <c r="EC39" s="319" t="str">
        <f ca="true">+IF(OFFSET('Hygiene Data'!$H$13,0,10*ROW('Hygiene Data'!H33))="","",OFFSET('Hygiene Data'!$H$13,0,10*ROW('Hygiene Data'!H33)))</f>
        <v/>
      </c>
      <c r="ED39" s="319" t="str">
        <f ca="true">+IF(OFFSET('Hygiene Data'!$I$11,0,10*ROW('Hygiene Data'!I33))="","",OFFSET('Hygiene Data'!$I$11,0,10*ROW('Hygiene Data'!I33)))</f>
        <v/>
      </c>
      <c r="EE39" s="319" t="str">
        <f ca="true">+IF(OFFSET('Hygiene Data'!$I$12,0,10*ROW('Hygiene Data'!I33))="","",OFFSET('Hygiene Data'!$I$12,0,10*ROW('Hygiene Data'!I33)))</f>
        <v/>
      </c>
      <c r="EF39" s="319"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75"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19"/>
      <c r="BS40" s="319" t="str">
        <f ca="true">+IF(OFFSET('Water Data'!$D$27,0,10*ROW('Water Data'!D34))="","",OFFSET('Water Data'!$D$27,0,10*ROW('Water Data'!D34)))</f>
        <v/>
      </c>
      <c r="BT40" s="319" t="str">
        <f ca="true">+IF(OFFSET('Water Data'!$D$28,0,10*ROW('Water Data'!D34))="","",OFFSET('Water Data'!$D$28,0,10*ROW('Water Data'!D34)))</f>
        <v/>
      </c>
      <c r="BU40" s="319" t="str">
        <f ca="true">+IF(OFFSET('Water Data'!$D$29,0,10*ROW('Water Data'!D34))="","",OFFSET('Water Data'!$D$29,0,10*ROW('Water Data'!D34)))</f>
        <v/>
      </c>
      <c r="BV40" s="319" t="str">
        <f ca="true">+IF(OFFSET('Water Data'!$E$27,0,10*ROW('Water Data'!E34))="","",OFFSET('Water Data'!$E$27,0,10*ROW('Water Data'!E34)))</f>
        <v/>
      </c>
      <c r="BW40" s="319" t="str">
        <f ca="true">+IF(OFFSET('Water Data'!$E$28,0,10*ROW('Water Data'!E34))="","",OFFSET('Water Data'!$E$28,0,10*ROW('Water Data'!E34)))</f>
        <v/>
      </c>
      <c r="BX40" s="319" t="str">
        <f ca="true">+IF(OFFSET('Water Data'!$E$29,0,10*ROW('Water Data'!E34))="","",OFFSET('Water Data'!$E$29,0,10*ROW('Water Data'!E34)))</f>
        <v/>
      </c>
      <c r="BY40" s="319" t="str">
        <f ca="true">+IF(OFFSET('Water Data'!$F$27,0,10*ROW('Water Data'!F34))="","",OFFSET('Water Data'!$F$27,0,10*ROW('Water Data'!F34)))</f>
        <v/>
      </c>
      <c r="BZ40" s="319" t="str">
        <f ca="true">+IF(OFFSET('Water Data'!$F$28,0,10*ROW('Water Data'!F34))="","",OFFSET('Water Data'!$F$28,0,10*ROW('Water Data'!F34)))</f>
        <v/>
      </c>
      <c r="CA40" s="319" t="str">
        <f ca="true">+IF(OFFSET('Water Data'!$F$29,0,10*ROW('Water Data'!F34))="","",OFFSET('Water Data'!$F$29,0,10*ROW('Water Data'!F34)))</f>
        <v/>
      </c>
      <c r="CB40" s="319" t="str">
        <f ca="true">+IF(OFFSET('Water Data'!$G$27,0,10*ROW('Water Data'!G34))="","",OFFSET('Water Data'!$G$27,0,10*ROW('Water Data'!G34)))</f>
        <v/>
      </c>
      <c r="CC40" s="319" t="str">
        <f ca="true">+IF(OFFSET('Water Data'!$G$28,0,10*ROW('Water Data'!G34))="","",OFFSET('Water Data'!$G$28,0,10*ROW('Water Data'!G34)))</f>
        <v/>
      </c>
      <c r="CD40" s="319" t="str">
        <f ca="true">+IF(OFFSET('Water Data'!$G$29,0,10*ROW('Water Data'!G34))="","",OFFSET('Water Data'!$G$29,0,10*ROW('Water Data'!G34)))</f>
        <v/>
      </c>
      <c r="CE40" s="319" t="str">
        <f ca="true">+IF(OFFSET('Water Data'!$H$27,0,10*ROW('Water Data'!H34))="","",OFFSET('Water Data'!$H$27,0,10*ROW('Water Data'!H34)))</f>
        <v/>
      </c>
      <c r="CF40" s="319" t="str">
        <f ca="true">+IF(OFFSET('Water Data'!$H$28,0,10*ROW('Water Data'!H34))="","",OFFSET('Water Data'!$H$28,0,10*ROW('Water Data'!H34)))</f>
        <v/>
      </c>
      <c r="CG40" s="319" t="str">
        <f ca="true">+IF(OFFSET('Water Data'!$H$29,0,10*ROW('Water Data'!H34))="","",OFFSET('Water Data'!$H$29,0,10*ROW('Water Data'!H34)))</f>
        <v/>
      </c>
      <c r="CH40" s="319" t="str">
        <f ca="true">+IF(OFFSET('Water Data'!$I$27,0,10*ROW('Water Data'!I34))="","",OFFSET('Water Data'!$I$27,0,10*ROW('Water Data'!I34)))</f>
        <v/>
      </c>
      <c r="CI40" s="319" t="str">
        <f ca="true">+IF(OFFSET('Water Data'!$I$28,0,10*ROW('Water Data'!I34))="","",OFFSET('Water Data'!$I$28,0,10*ROW('Water Data'!I34)))</f>
        <v/>
      </c>
      <c r="CJ40" s="319" t="str">
        <f ca="true">+IF(OFFSET('Water Data'!$I$29,0,10*ROW('Water Data'!I34))="","",OFFSET('Water Data'!$I$29,0,10*ROW('Water Data'!I34)))</f>
        <v/>
      </c>
      <c r="CK40" s="319" t="str">
        <f ca="true">+IF(OFFSET('Sanitation Data'!$D$28,0,10*ROW('Sanitation Data'!D34))="","",OFFSET('Sanitation Data'!$D$28,0,10*ROW('Sanitation Data'!D34)))</f>
        <v/>
      </c>
      <c r="CL40" s="319" t="str">
        <f ca="true">+IF(OFFSET('Sanitation Data'!$D$29,0,10*ROW('Sanitation Data'!D34))="","",OFFSET('Sanitation Data'!$D$29,0,10*ROW('Sanitation Data'!D34)))</f>
        <v/>
      </c>
      <c r="CM40" s="319" t="str">
        <f ca="true">+IF(OFFSET('Sanitation Data'!$D$30,0,10*ROW('Sanitation Data'!D34))="","",OFFSET('Sanitation Data'!$D$30,0,10*ROW('Sanitation Data'!D34)))</f>
        <v/>
      </c>
      <c r="CN40" s="319" t="str">
        <f ca="true">+IF(OFFSET('Sanitation Data'!$D$31,0,10*ROW('Sanitation Data'!D34))="","",OFFSET('Sanitation Data'!$D$31,0,10*ROW('Sanitation Data'!D34)))</f>
        <v/>
      </c>
      <c r="CO40" s="319" t="str">
        <f ca="true">+IF(OFFSET('Sanitation Data'!$D$32,0,10*ROW('Sanitation Data'!D34))="","",OFFSET('Sanitation Data'!$D$32,0,10*ROW('Sanitation Data'!D34)))</f>
        <v/>
      </c>
      <c r="CP40" s="319" t="str">
        <f ca="true">+IF(OFFSET('Sanitation Data'!$E$28,0,10*ROW('Sanitation Data'!E34))="","",OFFSET('Sanitation Data'!$E$28,0,10*ROW('Sanitation Data'!E34)))</f>
        <v/>
      </c>
      <c r="CQ40" s="319" t="str">
        <f ca="true">+IF(OFFSET('Sanitation Data'!$E$29,0,10*ROW('Sanitation Data'!E34))="","",OFFSET('Sanitation Data'!$E$29,0,10*ROW('Sanitation Data'!E34)))</f>
        <v/>
      </c>
      <c r="CR40" s="319" t="str">
        <f ca="true">+IF(OFFSET('Sanitation Data'!$E$30,0,10*ROW('Sanitation Data'!E34))="","",OFFSET('Sanitation Data'!$E$30,0,10*ROW('Sanitation Data'!E34)))</f>
        <v/>
      </c>
      <c r="CS40" s="319" t="str">
        <f ca="true">+IF(OFFSET('Sanitation Data'!$E$31,0,10*ROW('Sanitation Data'!E34))="","",OFFSET('Sanitation Data'!$E$31,0,10*ROW('Sanitation Data'!E34)))</f>
        <v/>
      </c>
      <c r="CT40" s="319" t="str">
        <f ca="true">+IF(OFFSET('Sanitation Data'!$E$32,0,10*ROW('Sanitation Data'!E34))="","",OFFSET('Sanitation Data'!$E$32,0,10*ROW('Sanitation Data'!E34)))</f>
        <v/>
      </c>
      <c r="CU40" s="319" t="str">
        <f ca="true">+IF(OFFSET('Sanitation Data'!$F$28,0,10*ROW('Sanitation Data'!F34))="","",OFFSET('Sanitation Data'!$F$28,0,10*ROW('Sanitation Data'!F34)))</f>
        <v/>
      </c>
      <c r="CV40" s="319" t="str">
        <f ca="true">+IF(OFFSET('Sanitation Data'!$F$29,0,10*ROW('Sanitation Data'!F34))="","",OFFSET('Sanitation Data'!$F$29,0,10*ROW('Sanitation Data'!F34)))</f>
        <v/>
      </c>
      <c r="CW40" s="319" t="str">
        <f ca="true">+IF(OFFSET('Sanitation Data'!$F$30,0,10*ROW('Sanitation Data'!F34))="","",OFFSET('Sanitation Data'!$F$30,0,10*ROW('Sanitation Data'!F34)))</f>
        <v/>
      </c>
      <c r="CX40" s="319" t="str">
        <f ca="true">+IF(OFFSET('Sanitation Data'!$F$31,0,10*ROW('Sanitation Data'!F34))="","",OFFSET('Sanitation Data'!$F$31,0,10*ROW('Sanitation Data'!F34)))</f>
        <v/>
      </c>
      <c r="CY40" s="319" t="str">
        <f ca="true">+IF(OFFSET('Sanitation Data'!$F$32,0,10*ROW('Sanitation Data'!F34))="","",OFFSET('Sanitation Data'!$F$32,0,10*ROW('Sanitation Data'!F34)))</f>
        <v/>
      </c>
      <c r="CZ40" s="319" t="str">
        <f ca="true">+IF(OFFSET('Sanitation Data'!$G$28,0,10*ROW('Sanitation Data'!G34))="","",OFFSET('Sanitation Data'!$G$28,0,10*ROW('Sanitation Data'!G34)))</f>
        <v/>
      </c>
      <c r="DA40" s="319" t="str">
        <f ca="true">+IF(OFFSET('Sanitation Data'!$G$29,0,10*ROW('Sanitation Data'!G34))="","",OFFSET('Sanitation Data'!$G$29,0,10*ROW('Sanitation Data'!G34)))</f>
        <v/>
      </c>
      <c r="DB40" s="319" t="str">
        <f ca="true">+IF(OFFSET('Sanitation Data'!$G$30,0,10*ROW('Sanitation Data'!G34))="","",OFFSET('Sanitation Data'!$G$30,0,10*ROW('Sanitation Data'!G34)))</f>
        <v/>
      </c>
      <c r="DC40" s="319" t="str">
        <f ca="true">+IF(OFFSET('Sanitation Data'!$G$31,0,10*ROW('Sanitation Data'!G34))="","",OFFSET('Sanitation Data'!$G$31,0,10*ROW('Sanitation Data'!G34)))</f>
        <v/>
      </c>
      <c r="DD40" s="319" t="str">
        <f ca="true">+IF(OFFSET('Sanitation Data'!$G$32,0,10*ROW('Sanitation Data'!G34))="","",OFFSET('Sanitation Data'!$G$32,0,10*ROW('Sanitation Data'!G34)))</f>
        <v/>
      </c>
      <c r="DE40" s="319" t="str">
        <f ca="true">+IF(OFFSET('Sanitation Data'!$H$28,0,10*ROW('Sanitation Data'!H34))="","",OFFSET('Sanitation Data'!$H$28,0,10*ROW('Sanitation Data'!H34)))</f>
        <v/>
      </c>
      <c r="DF40" s="319" t="str">
        <f ca="true">+IF(OFFSET('Sanitation Data'!$H$29,0,10*ROW('Sanitation Data'!H34))="","",OFFSET('Sanitation Data'!$H$29,0,10*ROW('Sanitation Data'!H34)))</f>
        <v/>
      </c>
      <c r="DG40" s="319" t="str">
        <f ca="true">+IF(OFFSET('Sanitation Data'!$H$30,0,10*ROW('Sanitation Data'!H34))="","",OFFSET('Sanitation Data'!$H$30,0,10*ROW('Sanitation Data'!H34)))</f>
        <v/>
      </c>
      <c r="DH40" s="319" t="str">
        <f ca="true">+IF(OFFSET('Sanitation Data'!$H$31,0,10*ROW('Sanitation Data'!H34))="","",OFFSET('Sanitation Data'!$H$31,0,10*ROW('Sanitation Data'!H34)))</f>
        <v/>
      </c>
      <c r="DI40" s="319" t="str">
        <f ca="true">+IF(OFFSET('Sanitation Data'!$H$32,0,10*ROW('Sanitation Data'!H34))="","",OFFSET('Sanitation Data'!$H$32,0,10*ROW('Sanitation Data'!H34)))</f>
        <v/>
      </c>
      <c r="DJ40" s="319" t="str">
        <f ca="true">+IF(OFFSET('Sanitation Data'!$I$28,0,10*ROW('Sanitation Data'!I34))="","",OFFSET('Sanitation Data'!$I$28,0,10*ROW('Sanitation Data'!I34)))</f>
        <v/>
      </c>
      <c r="DK40" s="319" t="str">
        <f ca="true">+IF(OFFSET('Sanitation Data'!$I$29,0,10*ROW('Sanitation Data'!I34))="","",OFFSET('Sanitation Data'!$I$29,0,10*ROW('Sanitation Data'!I34)))</f>
        <v/>
      </c>
      <c r="DL40" s="319" t="str">
        <f ca="true">+IF(OFFSET('Sanitation Data'!$I$30,0,10*ROW('Sanitation Data'!I34))="","",OFFSET('Sanitation Data'!$I$30,0,10*ROW('Sanitation Data'!I34)))</f>
        <v/>
      </c>
      <c r="DM40" s="319" t="str">
        <f ca="true">+IF(OFFSET('Sanitation Data'!$I$31,0,10*ROW('Sanitation Data'!I34))="","",OFFSET('Sanitation Data'!$I$31,0,10*ROW('Sanitation Data'!I34)))</f>
        <v/>
      </c>
      <c r="DN40" s="319" t="str">
        <f ca="true">+IF(OFFSET('Sanitation Data'!$I$32,0,10*ROW('Sanitation Data'!I34))="","",OFFSET('Sanitation Data'!$I$32,0,10*ROW('Sanitation Data'!I34)))</f>
        <v/>
      </c>
      <c r="DO40" s="319" t="str">
        <f ca="true">+IF(OFFSET('Hygiene Data'!$D$11,0,10*ROW('Hygiene Data'!D34))="","",OFFSET('Hygiene Data'!$D$11,0,10*ROW('Hygiene Data'!D34)))</f>
        <v/>
      </c>
      <c r="DP40" s="319" t="str">
        <f ca="true">+IF(OFFSET('Hygiene Data'!$D$12,0,10*ROW('Hygiene Data'!D34))="","",OFFSET('Hygiene Data'!$D$12,0,10*ROW('Hygiene Data'!D34)))</f>
        <v/>
      </c>
      <c r="DQ40" s="319" t="str">
        <f ca="true">+IF(OFFSET('Hygiene Data'!$D$13,0,10*ROW('Hygiene Data'!D34))="","",OFFSET('Hygiene Data'!$D$13,0,10*ROW('Hygiene Data'!D34)))</f>
        <v/>
      </c>
      <c r="DR40" s="319" t="str">
        <f ca="true">+IF(OFFSET('Hygiene Data'!$E$11,0,10*ROW('Hygiene Data'!E34))="","",OFFSET('Hygiene Data'!$E$11,0,10*ROW('Hygiene Data'!E34)))</f>
        <v/>
      </c>
      <c r="DS40" s="319" t="str">
        <f ca="true">+IF(OFFSET('Hygiene Data'!$E$12,0,10*ROW('Hygiene Data'!E34))="","",OFFSET('Hygiene Data'!$E$12,0,10*ROW('Hygiene Data'!E34)))</f>
        <v/>
      </c>
      <c r="DT40" s="319" t="str">
        <f ca="true">+IF(OFFSET('Hygiene Data'!$E$13,0,10*ROW('Hygiene Data'!E34))="","",OFFSET('Hygiene Data'!$E$13,0,10*ROW('Hygiene Data'!E34)))</f>
        <v/>
      </c>
      <c r="DU40" s="319" t="str">
        <f ca="true">+IF(OFFSET('Hygiene Data'!$F$11,0,10*ROW('Hygiene Data'!F34))="","",OFFSET('Hygiene Data'!$F$11,0,10*ROW('Hygiene Data'!F34)))</f>
        <v/>
      </c>
      <c r="DV40" s="319" t="str">
        <f ca="true">+IF(OFFSET('Hygiene Data'!$F$12,0,10*ROW('Hygiene Data'!F34))="","",OFFSET('Hygiene Data'!$F$12,0,10*ROW('Hygiene Data'!F34)))</f>
        <v/>
      </c>
      <c r="DW40" s="319" t="str">
        <f ca="true">+IF(OFFSET('Hygiene Data'!$F$13,0,10*ROW('Hygiene Data'!F34))="","",OFFSET('Hygiene Data'!$F$13,0,10*ROW('Hygiene Data'!F34)))</f>
        <v/>
      </c>
      <c r="DX40" s="319" t="str">
        <f ca="true">+IF(OFFSET('Hygiene Data'!$G$11,0,10*ROW('Hygiene Data'!G34))="","",OFFSET('Hygiene Data'!$G$11,0,10*ROW('Hygiene Data'!G34)))</f>
        <v/>
      </c>
      <c r="DY40" s="319" t="str">
        <f ca="true">+IF(OFFSET('Hygiene Data'!$G$12,0,10*ROW('Hygiene Data'!G34))="","",OFFSET('Hygiene Data'!$G$12,0,10*ROW('Hygiene Data'!G34)))</f>
        <v/>
      </c>
      <c r="DZ40" s="319" t="str">
        <f ca="true">+IF(OFFSET('Hygiene Data'!$G$13,0,10*ROW('Hygiene Data'!G34))="","",OFFSET('Hygiene Data'!$G$13,0,10*ROW('Hygiene Data'!G34)))</f>
        <v/>
      </c>
      <c r="EA40" s="319" t="str">
        <f ca="true">+IF(OFFSET('Hygiene Data'!$H$11,0,10*ROW('Hygiene Data'!H34))="","",OFFSET('Hygiene Data'!$H$11,0,10*ROW('Hygiene Data'!H34)))</f>
        <v/>
      </c>
      <c r="EB40" s="319" t="str">
        <f ca="true">+IF(OFFSET('Hygiene Data'!$H$12,0,10*ROW('Hygiene Data'!H34))="","",OFFSET('Hygiene Data'!$H$12,0,10*ROW('Hygiene Data'!H34)))</f>
        <v/>
      </c>
      <c r="EC40" s="319" t="str">
        <f ca="true">+IF(OFFSET('Hygiene Data'!$H$13,0,10*ROW('Hygiene Data'!H34))="","",OFFSET('Hygiene Data'!$H$13,0,10*ROW('Hygiene Data'!H34)))</f>
        <v/>
      </c>
      <c r="ED40" s="319" t="str">
        <f ca="true">+IF(OFFSET('Hygiene Data'!$I$11,0,10*ROW('Hygiene Data'!I34))="","",OFFSET('Hygiene Data'!$I$11,0,10*ROW('Hygiene Data'!I34)))</f>
        <v/>
      </c>
      <c r="EE40" s="319" t="str">
        <f ca="true">+IF(OFFSET('Hygiene Data'!$I$12,0,10*ROW('Hygiene Data'!I34))="","",OFFSET('Hygiene Data'!$I$12,0,10*ROW('Hygiene Data'!I34)))</f>
        <v/>
      </c>
      <c r="EF40" s="319"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75"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19"/>
      <c r="BS41" s="319" t="str">
        <f ca="true">+IF(OFFSET('Water Data'!$D$27,0,10*ROW('Water Data'!D35))="","",OFFSET('Water Data'!$D$27,0,10*ROW('Water Data'!D35)))</f>
        <v/>
      </c>
      <c r="BT41" s="319" t="str">
        <f ca="true">+IF(OFFSET('Water Data'!$D$28,0,10*ROW('Water Data'!D35))="","",OFFSET('Water Data'!$D$28,0,10*ROW('Water Data'!D35)))</f>
        <v/>
      </c>
      <c r="BU41" s="319" t="str">
        <f ca="true">+IF(OFFSET('Water Data'!$D$29,0,10*ROW('Water Data'!D35))="","",OFFSET('Water Data'!$D$29,0,10*ROW('Water Data'!D35)))</f>
        <v/>
      </c>
      <c r="BV41" s="319" t="str">
        <f ca="true">+IF(OFFSET('Water Data'!$E$27,0,10*ROW('Water Data'!E35))="","",OFFSET('Water Data'!$E$27,0,10*ROW('Water Data'!E35)))</f>
        <v/>
      </c>
      <c r="BW41" s="319" t="str">
        <f ca="true">+IF(OFFSET('Water Data'!$E$28,0,10*ROW('Water Data'!E35))="","",OFFSET('Water Data'!$E$28,0,10*ROW('Water Data'!E35)))</f>
        <v/>
      </c>
      <c r="BX41" s="319" t="str">
        <f ca="true">+IF(OFFSET('Water Data'!$E$29,0,10*ROW('Water Data'!E35))="","",OFFSET('Water Data'!$E$29,0,10*ROW('Water Data'!E35)))</f>
        <v/>
      </c>
      <c r="BY41" s="319" t="str">
        <f ca="true">+IF(OFFSET('Water Data'!$F$27,0,10*ROW('Water Data'!F35))="","",OFFSET('Water Data'!$F$27,0,10*ROW('Water Data'!F35)))</f>
        <v/>
      </c>
      <c r="BZ41" s="319" t="str">
        <f ca="true">+IF(OFFSET('Water Data'!$F$28,0,10*ROW('Water Data'!F35))="","",OFFSET('Water Data'!$F$28,0,10*ROW('Water Data'!F35)))</f>
        <v/>
      </c>
      <c r="CA41" s="319" t="str">
        <f ca="true">+IF(OFFSET('Water Data'!$F$29,0,10*ROW('Water Data'!F35))="","",OFFSET('Water Data'!$F$29,0,10*ROW('Water Data'!F35)))</f>
        <v/>
      </c>
      <c r="CB41" s="319" t="str">
        <f ca="true">+IF(OFFSET('Water Data'!$G$27,0,10*ROW('Water Data'!G35))="","",OFFSET('Water Data'!$G$27,0,10*ROW('Water Data'!G35)))</f>
        <v/>
      </c>
      <c r="CC41" s="319" t="str">
        <f ca="true">+IF(OFFSET('Water Data'!$G$28,0,10*ROW('Water Data'!G35))="","",OFFSET('Water Data'!$G$28,0,10*ROW('Water Data'!G35)))</f>
        <v/>
      </c>
      <c r="CD41" s="319" t="str">
        <f ca="true">+IF(OFFSET('Water Data'!$G$29,0,10*ROW('Water Data'!G35))="","",OFFSET('Water Data'!$G$29,0,10*ROW('Water Data'!G35)))</f>
        <v/>
      </c>
      <c r="CE41" s="319" t="str">
        <f ca="true">+IF(OFFSET('Water Data'!$H$27,0,10*ROW('Water Data'!H35))="","",OFFSET('Water Data'!$H$27,0,10*ROW('Water Data'!H35)))</f>
        <v/>
      </c>
      <c r="CF41" s="319" t="str">
        <f ca="true">+IF(OFFSET('Water Data'!$H$28,0,10*ROW('Water Data'!H35))="","",OFFSET('Water Data'!$H$28,0,10*ROW('Water Data'!H35)))</f>
        <v/>
      </c>
      <c r="CG41" s="319" t="str">
        <f ca="true">+IF(OFFSET('Water Data'!$H$29,0,10*ROW('Water Data'!H35))="","",OFFSET('Water Data'!$H$29,0,10*ROW('Water Data'!H35)))</f>
        <v/>
      </c>
      <c r="CH41" s="319" t="str">
        <f ca="true">+IF(OFFSET('Water Data'!$I$27,0,10*ROW('Water Data'!I35))="","",OFFSET('Water Data'!$I$27,0,10*ROW('Water Data'!I35)))</f>
        <v/>
      </c>
      <c r="CI41" s="319" t="str">
        <f ca="true">+IF(OFFSET('Water Data'!$I$28,0,10*ROW('Water Data'!I35))="","",OFFSET('Water Data'!$I$28,0,10*ROW('Water Data'!I35)))</f>
        <v/>
      </c>
      <c r="CJ41" s="319" t="str">
        <f ca="true">+IF(OFFSET('Water Data'!$I$29,0,10*ROW('Water Data'!I35))="","",OFFSET('Water Data'!$I$29,0,10*ROW('Water Data'!I35)))</f>
        <v/>
      </c>
      <c r="CK41" s="319" t="str">
        <f ca="true">+IF(OFFSET('Sanitation Data'!$D$28,0,10*ROW('Sanitation Data'!D35))="","",OFFSET('Sanitation Data'!$D$28,0,10*ROW('Sanitation Data'!D35)))</f>
        <v/>
      </c>
      <c r="CL41" s="319" t="str">
        <f ca="true">+IF(OFFSET('Sanitation Data'!$D$29,0,10*ROW('Sanitation Data'!D35))="","",OFFSET('Sanitation Data'!$D$29,0,10*ROW('Sanitation Data'!D35)))</f>
        <v/>
      </c>
      <c r="CM41" s="319" t="str">
        <f ca="true">+IF(OFFSET('Sanitation Data'!$D$30,0,10*ROW('Sanitation Data'!D35))="","",OFFSET('Sanitation Data'!$D$30,0,10*ROW('Sanitation Data'!D35)))</f>
        <v/>
      </c>
      <c r="CN41" s="319" t="str">
        <f ca="true">+IF(OFFSET('Sanitation Data'!$D$31,0,10*ROW('Sanitation Data'!D35))="","",OFFSET('Sanitation Data'!$D$31,0,10*ROW('Sanitation Data'!D35)))</f>
        <v/>
      </c>
      <c r="CO41" s="319" t="str">
        <f ca="true">+IF(OFFSET('Sanitation Data'!$D$32,0,10*ROW('Sanitation Data'!D35))="","",OFFSET('Sanitation Data'!$D$32,0,10*ROW('Sanitation Data'!D35)))</f>
        <v/>
      </c>
      <c r="CP41" s="319" t="str">
        <f ca="true">+IF(OFFSET('Sanitation Data'!$E$28,0,10*ROW('Sanitation Data'!E35))="","",OFFSET('Sanitation Data'!$E$28,0,10*ROW('Sanitation Data'!E35)))</f>
        <v/>
      </c>
      <c r="CQ41" s="319" t="str">
        <f ca="true">+IF(OFFSET('Sanitation Data'!$E$29,0,10*ROW('Sanitation Data'!E35))="","",OFFSET('Sanitation Data'!$E$29,0,10*ROW('Sanitation Data'!E35)))</f>
        <v/>
      </c>
      <c r="CR41" s="319" t="str">
        <f ca="true">+IF(OFFSET('Sanitation Data'!$E$30,0,10*ROW('Sanitation Data'!E35))="","",OFFSET('Sanitation Data'!$E$30,0,10*ROW('Sanitation Data'!E35)))</f>
        <v/>
      </c>
      <c r="CS41" s="319" t="str">
        <f ca="true">+IF(OFFSET('Sanitation Data'!$E$31,0,10*ROW('Sanitation Data'!E35))="","",OFFSET('Sanitation Data'!$E$31,0,10*ROW('Sanitation Data'!E35)))</f>
        <v/>
      </c>
      <c r="CT41" s="319" t="str">
        <f ca="true">+IF(OFFSET('Sanitation Data'!$E$32,0,10*ROW('Sanitation Data'!E35))="","",OFFSET('Sanitation Data'!$E$32,0,10*ROW('Sanitation Data'!E35)))</f>
        <v/>
      </c>
      <c r="CU41" s="319" t="str">
        <f ca="true">+IF(OFFSET('Sanitation Data'!$F$28,0,10*ROW('Sanitation Data'!F35))="","",OFFSET('Sanitation Data'!$F$28,0,10*ROW('Sanitation Data'!F35)))</f>
        <v/>
      </c>
      <c r="CV41" s="319" t="str">
        <f ca="true">+IF(OFFSET('Sanitation Data'!$F$29,0,10*ROW('Sanitation Data'!F35))="","",OFFSET('Sanitation Data'!$F$29,0,10*ROW('Sanitation Data'!F35)))</f>
        <v/>
      </c>
      <c r="CW41" s="319" t="str">
        <f ca="true">+IF(OFFSET('Sanitation Data'!$F$30,0,10*ROW('Sanitation Data'!F35))="","",OFFSET('Sanitation Data'!$F$30,0,10*ROW('Sanitation Data'!F35)))</f>
        <v/>
      </c>
      <c r="CX41" s="319" t="str">
        <f ca="true">+IF(OFFSET('Sanitation Data'!$F$31,0,10*ROW('Sanitation Data'!F35))="","",OFFSET('Sanitation Data'!$F$31,0,10*ROW('Sanitation Data'!F35)))</f>
        <v/>
      </c>
      <c r="CY41" s="319" t="str">
        <f ca="true">+IF(OFFSET('Sanitation Data'!$F$32,0,10*ROW('Sanitation Data'!F35))="","",OFFSET('Sanitation Data'!$F$32,0,10*ROW('Sanitation Data'!F35)))</f>
        <v/>
      </c>
      <c r="CZ41" s="319" t="str">
        <f ca="true">+IF(OFFSET('Sanitation Data'!$G$28,0,10*ROW('Sanitation Data'!G35))="","",OFFSET('Sanitation Data'!$G$28,0,10*ROW('Sanitation Data'!G35)))</f>
        <v/>
      </c>
      <c r="DA41" s="319" t="str">
        <f ca="true">+IF(OFFSET('Sanitation Data'!$G$29,0,10*ROW('Sanitation Data'!G35))="","",OFFSET('Sanitation Data'!$G$29,0,10*ROW('Sanitation Data'!G35)))</f>
        <v/>
      </c>
      <c r="DB41" s="319" t="str">
        <f ca="true">+IF(OFFSET('Sanitation Data'!$G$30,0,10*ROW('Sanitation Data'!G35))="","",OFFSET('Sanitation Data'!$G$30,0,10*ROW('Sanitation Data'!G35)))</f>
        <v/>
      </c>
      <c r="DC41" s="319" t="str">
        <f ca="true">+IF(OFFSET('Sanitation Data'!$G$31,0,10*ROW('Sanitation Data'!G35))="","",OFFSET('Sanitation Data'!$G$31,0,10*ROW('Sanitation Data'!G35)))</f>
        <v/>
      </c>
      <c r="DD41" s="319" t="str">
        <f ca="true">+IF(OFFSET('Sanitation Data'!$G$32,0,10*ROW('Sanitation Data'!G35))="","",OFFSET('Sanitation Data'!$G$32,0,10*ROW('Sanitation Data'!G35)))</f>
        <v/>
      </c>
      <c r="DE41" s="319" t="str">
        <f ca="true">+IF(OFFSET('Sanitation Data'!$H$28,0,10*ROW('Sanitation Data'!H35))="","",OFFSET('Sanitation Data'!$H$28,0,10*ROW('Sanitation Data'!H35)))</f>
        <v/>
      </c>
      <c r="DF41" s="319" t="str">
        <f ca="true">+IF(OFFSET('Sanitation Data'!$H$29,0,10*ROW('Sanitation Data'!H35))="","",OFFSET('Sanitation Data'!$H$29,0,10*ROW('Sanitation Data'!H35)))</f>
        <v/>
      </c>
      <c r="DG41" s="319" t="str">
        <f ca="true">+IF(OFFSET('Sanitation Data'!$H$30,0,10*ROW('Sanitation Data'!H35))="","",OFFSET('Sanitation Data'!$H$30,0,10*ROW('Sanitation Data'!H35)))</f>
        <v/>
      </c>
      <c r="DH41" s="319" t="str">
        <f ca="true">+IF(OFFSET('Sanitation Data'!$H$31,0,10*ROW('Sanitation Data'!H35))="","",OFFSET('Sanitation Data'!$H$31,0,10*ROW('Sanitation Data'!H35)))</f>
        <v/>
      </c>
      <c r="DI41" s="319" t="str">
        <f ca="true">+IF(OFFSET('Sanitation Data'!$H$32,0,10*ROW('Sanitation Data'!H35))="","",OFFSET('Sanitation Data'!$H$32,0,10*ROW('Sanitation Data'!H35)))</f>
        <v/>
      </c>
      <c r="DJ41" s="319" t="str">
        <f ca="true">+IF(OFFSET('Sanitation Data'!$I$28,0,10*ROW('Sanitation Data'!I35))="","",OFFSET('Sanitation Data'!$I$28,0,10*ROW('Sanitation Data'!I35)))</f>
        <v/>
      </c>
      <c r="DK41" s="319" t="str">
        <f ca="true">+IF(OFFSET('Sanitation Data'!$I$29,0,10*ROW('Sanitation Data'!I35))="","",OFFSET('Sanitation Data'!$I$29,0,10*ROW('Sanitation Data'!I35)))</f>
        <v/>
      </c>
      <c r="DL41" s="319" t="str">
        <f ca="true">+IF(OFFSET('Sanitation Data'!$I$30,0,10*ROW('Sanitation Data'!I35))="","",OFFSET('Sanitation Data'!$I$30,0,10*ROW('Sanitation Data'!I35)))</f>
        <v/>
      </c>
      <c r="DM41" s="319" t="str">
        <f ca="true">+IF(OFFSET('Sanitation Data'!$I$31,0,10*ROW('Sanitation Data'!I35))="","",OFFSET('Sanitation Data'!$I$31,0,10*ROW('Sanitation Data'!I35)))</f>
        <v/>
      </c>
      <c r="DN41" s="319" t="str">
        <f ca="true">+IF(OFFSET('Sanitation Data'!$I$32,0,10*ROW('Sanitation Data'!I35))="","",OFFSET('Sanitation Data'!$I$32,0,10*ROW('Sanitation Data'!I35)))</f>
        <v/>
      </c>
      <c r="DO41" s="319" t="str">
        <f ca="true">+IF(OFFSET('Hygiene Data'!$D$11,0,10*ROW('Hygiene Data'!D35))="","",OFFSET('Hygiene Data'!$D$11,0,10*ROW('Hygiene Data'!D35)))</f>
        <v/>
      </c>
      <c r="DP41" s="319" t="str">
        <f ca="true">+IF(OFFSET('Hygiene Data'!$D$12,0,10*ROW('Hygiene Data'!D35))="","",OFFSET('Hygiene Data'!$D$12,0,10*ROW('Hygiene Data'!D35)))</f>
        <v/>
      </c>
      <c r="DQ41" s="319" t="str">
        <f ca="true">+IF(OFFSET('Hygiene Data'!$D$13,0,10*ROW('Hygiene Data'!D35))="","",OFFSET('Hygiene Data'!$D$13,0,10*ROW('Hygiene Data'!D35)))</f>
        <v/>
      </c>
      <c r="DR41" s="319" t="str">
        <f ca="true">+IF(OFFSET('Hygiene Data'!$E$11,0,10*ROW('Hygiene Data'!E35))="","",OFFSET('Hygiene Data'!$E$11,0,10*ROW('Hygiene Data'!E35)))</f>
        <v/>
      </c>
      <c r="DS41" s="319" t="str">
        <f ca="true">+IF(OFFSET('Hygiene Data'!$E$12,0,10*ROW('Hygiene Data'!E35))="","",OFFSET('Hygiene Data'!$E$12,0,10*ROW('Hygiene Data'!E35)))</f>
        <v/>
      </c>
      <c r="DT41" s="319" t="str">
        <f ca="true">+IF(OFFSET('Hygiene Data'!$E$13,0,10*ROW('Hygiene Data'!E35))="","",OFFSET('Hygiene Data'!$E$13,0,10*ROW('Hygiene Data'!E35)))</f>
        <v/>
      </c>
      <c r="DU41" s="319" t="str">
        <f ca="true">+IF(OFFSET('Hygiene Data'!$F$11,0,10*ROW('Hygiene Data'!F35))="","",OFFSET('Hygiene Data'!$F$11,0,10*ROW('Hygiene Data'!F35)))</f>
        <v/>
      </c>
      <c r="DV41" s="319" t="str">
        <f ca="true">+IF(OFFSET('Hygiene Data'!$F$12,0,10*ROW('Hygiene Data'!F35))="","",OFFSET('Hygiene Data'!$F$12,0,10*ROW('Hygiene Data'!F35)))</f>
        <v/>
      </c>
      <c r="DW41" s="319" t="str">
        <f ca="true">+IF(OFFSET('Hygiene Data'!$F$13,0,10*ROW('Hygiene Data'!F35))="","",OFFSET('Hygiene Data'!$F$13,0,10*ROW('Hygiene Data'!F35)))</f>
        <v/>
      </c>
      <c r="DX41" s="319" t="str">
        <f ca="true">+IF(OFFSET('Hygiene Data'!$G$11,0,10*ROW('Hygiene Data'!G35))="","",OFFSET('Hygiene Data'!$G$11,0,10*ROW('Hygiene Data'!G35)))</f>
        <v/>
      </c>
      <c r="DY41" s="319" t="str">
        <f ca="true">+IF(OFFSET('Hygiene Data'!$G$12,0,10*ROW('Hygiene Data'!G35))="","",OFFSET('Hygiene Data'!$G$12,0,10*ROW('Hygiene Data'!G35)))</f>
        <v/>
      </c>
      <c r="DZ41" s="319" t="str">
        <f ca="true">+IF(OFFSET('Hygiene Data'!$G$13,0,10*ROW('Hygiene Data'!G35))="","",OFFSET('Hygiene Data'!$G$13,0,10*ROW('Hygiene Data'!G35)))</f>
        <v/>
      </c>
      <c r="EA41" s="319" t="str">
        <f ca="true">+IF(OFFSET('Hygiene Data'!$H$11,0,10*ROW('Hygiene Data'!H35))="","",OFFSET('Hygiene Data'!$H$11,0,10*ROW('Hygiene Data'!H35)))</f>
        <v/>
      </c>
      <c r="EB41" s="319" t="str">
        <f ca="true">+IF(OFFSET('Hygiene Data'!$H$12,0,10*ROW('Hygiene Data'!H35))="","",OFFSET('Hygiene Data'!$H$12,0,10*ROW('Hygiene Data'!H35)))</f>
        <v/>
      </c>
      <c r="EC41" s="319" t="str">
        <f ca="true">+IF(OFFSET('Hygiene Data'!$H$13,0,10*ROW('Hygiene Data'!H35))="","",OFFSET('Hygiene Data'!$H$13,0,10*ROW('Hygiene Data'!H35)))</f>
        <v/>
      </c>
      <c r="ED41" s="319" t="str">
        <f ca="true">+IF(OFFSET('Hygiene Data'!$I$11,0,10*ROW('Hygiene Data'!I35))="","",OFFSET('Hygiene Data'!$I$11,0,10*ROW('Hygiene Data'!I35)))</f>
        <v/>
      </c>
      <c r="EE41" s="319" t="str">
        <f ca="true">+IF(OFFSET('Hygiene Data'!$I$12,0,10*ROW('Hygiene Data'!I35))="","",OFFSET('Hygiene Data'!$I$12,0,10*ROW('Hygiene Data'!I35)))</f>
        <v/>
      </c>
      <c r="EF41" s="319"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75"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19"/>
      <c r="BS42" s="319" t="str">
        <f ca="true">+IF(OFFSET('Water Data'!$D$27,0,10*ROW('Water Data'!D36))="","",OFFSET('Water Data'!$D$27,0,10*ROW('Water Data'!D36)))</f>
        <v/>
      </c>
      <c r="BT42" s="319" t="str">
        <f ca="true">+IF(OFFSET('Water Data'!$D$28,0,10*ROW('Water Data'!D36))="","",OFFSET('Water Data'!$D$28,0,10*ROW('Water Data'!D36)))</f>
        <v/>
      </c>
      <c r="BU42" s="319" t="str">
        <f ca="true">+IF(OFFSET('Water Data'!$D$29,0,10*ROW('Water Data'!D36))="","",OFFSET('Water Data'!$D$29,0,10*ROW('Water Data'!D36)))</f>
        <v/>
      </c>
      <c r="BV42" s="319" t="str">
        <f ca="true">+IF(OFFSET('Water Data'!$E$27,0,10*ROW('Water Data'!E36))="","",OFFSET('Water Data'!$E$27,0,10*ROW('Water Data'!E36)))</f>
        <v/>
      </c>
      <c r="BW42" s="319" t="str">
        <f ca="true">+IF(OFFSET('Water Data'!$E$28,0,10*ROW('Water Data'!E36))="","",OFFSET('Water Data'!$E$28,0,10*ROW('Water Data'!E36)))</f>
        <v/>
      </c>
      <c r="BX42" s="319" t="str">
        <f ca="true">+IF(OFFSET('Water Data'!$E$29,0,10*ROW('Water Data'!E36))="","",OFFSET('Water Data'!$E$29,0,10*ROW('Water Data'!E36)))</f>
        <v/>
      </c>
      <c r="BY42" s="319" t="str">
        <f ca="true">+IF(OFFSET('Water Data'!$F$27,0,10*ROW('Water Data'!F36))="","",OFFSET('Water Data'!$F$27,0,10*ROW('Water Data'!F36)))</f>
        <v/>
      </c>
      <c r="BZ42" s="319" t="str">
        <f ca="true">+IF(OFFSET('Water Data'!$F$28,0,10*ROW('Water Data'!F36))="","",OFFSET('Water Data'!$F$28,0,10*ROW('Water Data'!F36)))</f>
        <v/>
      </c>
      <c r="CA42" s="319" t="str">
        <f ca="true">+IF(OFFSET('Water Data'!$F$29,0,10*ROW('Water Data'!F36))="","",OFFSET('Water Data'!$F$29,0,10*ROW('Water Data'!F36)))</f>
        <v/>
      </c>
      <c r="CB42" s="319" t="str">
        <f ca="true">+IF(OFFSET('Water Data'!$G$27,0,10*ROW('Water Data'!G36))="","",OFFSET('Water Data'!$G$27,0,10*ROW('Water Data'!G36)))</f>
        <v/>
      </c>
      <c r="CC42" s="319" t="str">
        <f ca="true">+IF(OFFSET('Water Data'!$G$28,0,10*ROW('Water Data'!G36))="","",OFFSET('Water Data'!$G$28,0,10*ROW('Water Data'!G36)))</f>
        <v/>
      </c>
      <c r="CD42" s="319" t="str">
        <f ca="true">+IF(OFFSET('Water Data'!$G$29,0,10*ROW('Water Data'!G36))="","",OFFSET('Water Data'!$G$29,0,10*ROW('Water Data'!G36)))</f>
        <v/>
      </c>
      <c r="CE42" s="319" t="str">
        <f ca="true">+IF(OFFSET('Water Data'!$H$27,0,10*ROW('Water Data'!H36))="","",OFFSET('Water Data'!$H$27,0,10*ROW('Water Data'!H36)))</f>
        <v/>
      </c>
      <c r="CF42" s="319" t="str">
        <f ca="true">+IF(OFFSET('Water Data'!$H$28,0,10*ROW('Water Data'!H36))="","",OFFSET('Water Data'!$H$28,0,10*ROW('Water Data'!H36)))</f>
        <v/>
      </c>
      <c r="CG42" s="319" t="str">
        <f ca="true">+IF(OFFSET('Water Data'!$H$29,0,10*ROW('Water Data'!H36))="","",OFFSET('Water Data'!$H$29,0,10*ROW('Water Data'!H36)))</f>
        <v/>
      </c>
      <c r="CH42" s="319" t="str">
        <f ca="true">+IF(OFFSET('Water Data'!$I$27,0,10*ROW('Water Data'!I36))="","",OFFSET('Water Data'!$I$27,0,10*ROW('Water Data'!I36)))</f>
        <v/>
      </c>
      <c r="CI42" s="319" t="str">
        <f ca="true">+IF(OFFSET('Water Data'!$I$28,0,10*ROW('Water Data'!I36))="","",OFFSET('Water Data'!$I$28,0,10*ROW('Water Data'!I36)))</f>
        <v/>
      </c>
      <c r="CJ42" s="319" t="str">
        <f ca="true">+IF(OFFSET('Water Data'!$I$29,0,10*ROW('Water Data'!I36))="","",OFFSET('Water Data'!$I$29,0,10*ROW('Water Data'!I36)))</f>
        <v/>
      </c>
      <c r="CK42" s="319" t="str">
        <f ca="true">+IF(OFFSET('Sanitation Data'!$D$28,0,10*ROW('Sanitation Data'!D36))="","",OFFSET('Sanitation Data'!$D$28,0,10*ROW('Sanitation Data'!D36)))</f>
        <v/>
      </c>
      <c r="CL42" s="319" t="str">
        <f ca="true">+IF(OFFSET('Sanitation Data'!$D$29,0,10*ROW('Sanitation Data'!D36))="","",OFFSET('Sanitation Data'!$D$29,0,10*ROW('Sanitation Data'!D36)))</f>
        <v/>
      </c>
      <c r="CM42" s="319" t="str">
        <f ca="true">+IF(OFFSET('Sanitation Data'!$D$30,0,10*ROW('Sanitation Data'!D36))="","",OFFSET('Sanitation Data'!$D$30,0,10*ROW('Sanitation Data'!D36)))</f>
        <v/>
      </c>
      <c r="CN42" s="319" t="str">
        <f ca="true">+IF(OFFSET('Sanitation Data'!$D$31,0,10*ROW('Sanitation Data'!D36))="","",OFFSET('Sanitation Data'!$D$31,0,10*ROW('Sanitation Data'!D36)))</f>
        <v/>
      </c>
      <c r="CO42" s="319" t="str">
        <f ca="true">+IF(OFFSET('Sanitation Data'!$D$32,0,10*ROW('Sanitation Data'!D36))="","",OFFSET('Sanitation Data'!$D$32,0,10*ROW('Sanitation Data'!D36)))</f>
        <v/>
      </c>
      <c r="CP42" s="319" t="str">
        <f ca="true">+IF(OFFSET('Sanitation Data'!$E$28,0,10*ROW('Sanitation Data'!E36))="","",OFFSET('Sanitation Data'!$E$28,0,10*ROW('Sanitation Data'!E36)))</f>
        <v/>
      </c>
      <c r="CQ42" s="319" t="str">
        <f ca="true">+IF(OFFSET('Sanitation Data'!$E$29,0,10*ROW('Sanitation Data'!E36))="","",OFFSET('Sanitation Data'!$E$29,0,10*ROW('Sanitation Data'!E36)))</f>
        <v/>
      </c>
      <c r="CR42" s="319" t="str">
        <f ca="true">+IF(OFFSET('Sanitation Data'!$E$30,0,10*ROW('Sanitation Data'!E36))="","",OFFSET('Sanitation Data'!$E$30,0,10*ROW('Sanitation Data'!E36)))</f>
        <v/>
      </c>
      <c r="CS42" s="319" t="str">
        <f ca="true">+IF(OFFSET('Sanitation Data'!$E$31,0,10*ROW('Sanitation Data'!E36))="","",OFFSET('Sanitation Data'!$E$31,0,10*ROW('Sanitation Data'!E36)))</f>
        <v/>
      </c>
      <c r="CT42" s="319" t="str">
        <f ca="true">+IF(OFFSET('Sanitation Data'!$E$32,0,10*ROW('Sanitation Data'!E36))="","",OFFSET('Sanitation Data'!$E$32,0,10*ROW('Sanitation Data'!E36)))</f>
        <v/>
      </c>
      <c r="CU42" s="319" t="str">
        <f ca="true">+IF(OFFSET('Sanitation Data'!$F$28,0,10*ROW('Sanitation Data'!F36))="","",OFFSET('Sanitation Data'!$F$28,0,10*ROW('Sanitation Data'!F36)))</f>
        <v/>
      </c>
      <c r="CV42" s="319" t="str">
        <f ca="true">+IF(OFFSET('Sanitation Data'!$F$29,0,10*ROW('Sanitation Data'!F36))="","",OFFSET('Sanitation Data'!$F$29,0,10*ROW('Sanitation Data'!F36)))</f>
        <v/>
      </c>
      <c r="CW42" s="319" t="str">
        <f ca="true">+IF(OFFSET('Sanitation Data'!$F$30,0,10*ROW('Sanitation Data'!F36))="","",OFFSET('Sanitation Data'!$F$30,0,10*ROW('Sanitation Data'!F36)))</f>
        <v/>
      </c>
      <c r="CX42" s="319" t="str">
        <f ca="true">+IF(OFFSET('Sanitation Data'!$F$31,0,10*ROW('Sanitation Data'!F36))="","",OFFSET('Sanitation Data'!$F$31,0,10*ROW('Sanitation Data'!F36)))</f>
        <v/>
      </c>
      <c r="CY42" s="319" t="str">
        <f ca="true">+IF(OFFSET('Sanitation Data'!$F$32,0,10*ROW('Sanitation Data'!F36))="","",OFFSET('Sanitation Data'!$F$32,0,10*ROW('Sanitation Data'!F36)))</f>
        <v/>
      </c>
      <c r="CZ42" s="319" t="str">
        <f ca="true">+IF(OFFSET('Sanitation Data'!$G$28,0,10*ROW('Sanitation Data'!G36))="","",OFFSET('Sanitation Data'!$G$28,0,10*ROW('Sanitation Data'!G36)))</f>
        <v/>
      </c>
      <c r="DA42" s="319" t="str">
        <f ca="true">+IF(OFFSET('Sanitation Data'!$G$29,0,10*ROW('Sanitation Data'!G36))="","",OFFSET('Sanitation Data'!$G$29,0,10*ROW('Sanitation Data'!G36)))</f>
        <v/>
      </c>
      <c r="DB42" s="319" t="str">
        <f ca="true">+IF(OFFSET('Sanitation Data'!$G$30,0,10*ROW('Sanitation Data'!G36))="","",OFFSET('Sanitation Data'!$G$30,0,10*ROW('Sanitation Data'!G36)))</f>
        <v/>
      </c>
      <c r="DC42" s="319" t="str">
        <f ca="true">+IF(OFFSET('Sanitation Data'!$G$31,0,10*ROW('Sanitation Data'!G36))="","",OFFSET('Sanitation Data'!$G$31,0,10*ROW('Sanitation Data'!G36)))</f>
        <v/>
      </c>
      <c r="DD42" s="319" t="str">
        <f ca="true">+IF(OFFSET('Sanitation Data'!$G$32,0,10*ROW('Sanitation Data'!G36))="","",OFFSET('Sanitation Data'!$G$32,0,10*ROW('Sanitation Data'!G36)))</f>
        <v/>
      </c>
      <c r="DE42" s="319" t="str">
        <f ca="true">+IF(OFFSET('Sanitation Data'!$H$28,0,10*ROW('Sanitation Data'!H36))="","",OFFSET('Sanitation Data'!$H$28,0,10*ROW('Sanitation Data'!H36)))</f>
        <v/>
      </c>
      <c r="DF42" s="319" t="str">
        <f ca="true">+IF(OFFSET('Sanitation Data'!$H$29,0,10*ROW('Sanitation Data'!H36))="","",OFFSET('Sanitation Data'!$H$29,0,10*ROW('Sanitation Data'!H36)))</f>
        <v/>
      </c>
      <c r="DG42" s="319" t="str">
        <f ca="true">+IF(OFFSET('Sanitation Data'!$H$30,0,10*ROW('Sanitation Data'!H36))="","",OFFSET('Sanitation Data'!$H$30,0,10*ROW('Sanitation Data'!H36)))</f>
        <v/>
      </c>
      <c r="DH42" s="319" t="str">
        <f ca="true">+IF(OFFSET('Sanitation Data'!$H$31,0,10*ROW('Sanitation Data'!H36))="","",OFFSET('Sanitation Data'!$H$31,0,10*ROW('Sanitation Data'!H36)))</f>
        <v/>
      </c>
      <c r="DI42" s="319" t="str">
        <f ca="true">+IF(OFFSET('Sanitation Data'!$H$32,0,10*ROW('Sanitation Data'!H36))="","",OFFSET('Sanitation Data'!$H$32,0,10*ROW('Sanitation Data'!H36)))</f>
        <v/>
      </c>
      <c r="DJ42" s="319" t="str">
        <f ca="true">+IF(OFFSET('Sanitation Data'!$I$28,0,10*ROW('Sanitation Data'!I36))="","",OFFSET('Sanitation Data'!$I$28,0,10*ROW('Sanitation Data'!I36)))</f>
        <v/>
      </c>
      <c r="DK42" s="319" t="str">
        <f ca="true">+IF(OFFSET('Sanitation Data'!$I$29,0,10*ROW('Sanitation Data'!I36))="","",OFFSET('Sanitation Data'!$I$29,0,10*ROW('Sanitation Data'!I36)))</f>
        <v/>
      </c>
      <c r="DL42" s="319" t="str">
        <f ca="true">+IF(OFFSET('Sanitation Data'!$I$30,0,10*ROW('Sanitation Data'!I36))="","",OFFSET('Sanitation Data'!$I$30,0,10*ROW('Sanitation Data'!I36)))</f>
        <v/>
      </c>
      <c r="DM42" s="319" t="str">
        <f ca="true">+IF(OFFSET('Sanitation Data'!$I$31,0,10*ROW('Sanitation Data'!I36))="","",OFFSET('Sanitation Data'!$I$31,0,10*ROW('Sanitation Data'!I36)))</f>
        <v/>
      </c>
      <c r="DN42" s="319" t="str">
        <f ca="true">+IF(OFFSET('Sanitation Data'!$I$32,0,10*ROW('Sanitation Data'!I36))="","",OFFSET('Sanitation Data'!$I$32,0,10*ROW('Sanitation Data'!I36)))</f>
        <v/>
      </c>
      <c r="DO42" s="319" t="str">
        <f ca="true">+IF(OFFSET('Hygiene Data'!$D$11,0,10*ROW('Hygiene Data'!D36))="","",OFFSET('Hygiene Data'!$D$11,0,10*ROW('Hygiene Data'!D36)))</f>
        <v/>
      </c>
      <c r="DP42" s="319" t="str">
        <f ca="true">+IF(OFFSET('Hygiene Data'!$D$12,0,10*ROW('Hygiene Data'!D36))="","",OFFSET('Hygiene Data'!$D$12,0,10*ROW('Hygiene Data'!D36)))</f>
        <v/>
      </c>
      <c r="DQ42" s="319" t="str">
        <f ca="true">+IF(OFFSET('Hygiene Data'!$D$13,0,10*ROW('Hygiene Data'!D36))="","",OFFSET('Hygiene Data'!$D$13,0,10*ROW('Hygiene Data'!D36)))</f>
        <v/>
      </c>
      <c r="DR42" s="319" t="str">
        <f ca="true">+IF(OFFSET('Hygiene Data'!$E$11,0,10*ROW('Hygiene Data'!E36))="","",OFFSET('Hygiene Data'!$E$11,0,10*ROW('Hygiene Data'!E36)))</f>
        <v/>
      </c>
      <c r="DS42" s="319" t="str">
        <f ca="true">+IF(OFFSET('Hygiene Data'!$E$12,0,10*ROW('Hygiene Data'!E36))="","",OFFSET('Hygiene Data'!$E$12,0,10*ROW('Hygiene Data'!E36)))</f>
        <v/>
      </c>
      <c r="DT42" s="319" t="str">
        <f ca="true">+IF(OFFSET('Hygiene Data'!$E$13,0,10*ROW('Hygiene Data'!E36))="","",OFFSET('Hygiene Data'!$E$13,0,10*ROW('Hygiene Data'!E36)))</f>
        <v/>
      </c>
      <c r="DU42" s="319" t="str">
        <f ca="true">+IF(OFFSET('Hygiene Data'!$F$11,0,10*ROW('Hygiene Data'!F36))="","",OFFSET('Hygiene Data'!$F$11,0,10*ROW('Hygiene Data'!F36)))</f>
        <v/>
      </c>
      <c r="DV42" s="319" t="str">
        <f ca="true">+IF(OFFSET('Hygiene Data'!$F$12,0,10*ROW('Hygiene Data'!F36))="","",OFFSET('Hygiene Data'!$F$12,0,10*ROW('Hygiene Data'!F36)))</f>
        <v/>
      </c>
      <c r="DW42" s="319" t="str">
        <f ca="true">+IF(OFFSET('Hygiene Data'!$F$13,0,10*ROW('Hygiene Data'!F36))="","",OFFSET('Hygiene Data'!$F$13,0,10*ROW('Hygiene Data'!F36)))</f>
        <v/>
      </c>
      <c r="DX42" s="319" t="str">
        <f ca="true">+IF(OFFSET('Hygiene Data'!$G$11,0,10*ROW('Hygiene Data'!G36))="","",OFFSET('Hygiene Data'!$G$11,0,10*ROW('Hygiene Data'!G36)))</f>
        <v/>
      </c>
      <c r="DY42" s="319" t="str">
        <f ca="true">+IF(OFFSET('Hygiene Data'!$G$12,0,10*ROW('Hygiene Data'!G36))="","",OFFSET('Hygiene Data'!$G$12,0,10*ROW('Hygiene Data'!G36)))</f>
        <v/>
      </c>
      <c r="DZ42" s="319" t="str">
        <f ca="true">+IF(OFFSET('Hygiene Data'!$G$13,0,10*ROW('Hygiene Data'!G36))="","",OFFSET('Hygiene Data'!$G$13,0,10*ROW('Hygiene Data'!G36)))</f>
        <v/>
      </c>
      <c r="EA42" s="319" t="str">
        <f ca="true">+IF(OFFSET('Hygiene Data'!$H$11,0,10*ROW('Hygiene Data'!H36))="","",OFFSET('Hygiene Data'!$H$11,0,10*ROW('Hygiene Data'!H36)))</f>
        <v/>
      </c>
      <c r="EB42" s="319" t="str">
        <f ca="true">+IF(OFFSET('Hygiene Data'!$H$12,0,10*ROW('Hygiene Data'!H36))="","",OFFSET('Hygiene Data'!$H$12,0,10*ROW('Hygiene Data'!H36)))</f>
        <v/>
      </c>
      <c r="EC42" s="319" t="str">
        <f ca="true">+IF(OFFSET('Hygiene Data'!$H$13,0,10*ROW('Hygiene Data'!H36))="","",OFFSET('Hygiene Data'!$H$13,0,10*ROW('Hygiene Data'!H36)))</f>
        <v/>
      </c>
      <c r="ED42" s="319" t="str">
        <f ca="true">+IF(OFFSET('Hygiene Data'!$I$11,0,10*ROW('Hygiene Data'!I36))="","",OFFSET('Hygiene Data'!$I$11,0,10*ROW('Hygiene Data'!I36)))</f>
        <v/>
      </c>
      <c r="EE42" s="319" t="str">
        <f ca="true">+IF(OFFSET('Hygiene Data'!$I$12,0,10*ROW('Hygiene Data'!I36))="","",OFFSET('Hygiene Data'!$I$12,0,10*ROW('Hygiene Data'!I36)))</f>
        <v/>
      </c>
      <c r="EF42" s="319"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75"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19"/>
      <c r="BS43" s="319" t="str">
        <f ca="true">+IF(OFFSET('Water Data'!$D$27,0,10*ROW('Water Data'!D37))="","",OFFSET('Water Data'!$D$27,0,10*ROW('Water Data'!D37)))</f>
        <v/>
      </c>
      <c r="BT43" s="319" t="str">
        <f ca="true">+IF(OFFSET('Water Data'!$D$28,0,10*ROW('Water Data'!D37))="","",OFFSET('Water Data'!$D$28,0,10*ROW('Water Data'!D37)))</f>
        <v/>
      </c>
      <c r="BU43" s="319" t="str">
        <f ca="true">+IF(OFFSET('Water Data'!$D$29,0,10*ROW('Water Data'!D37))="","",OFFSET('Water Data'!$D$29,0,10*ROW('Water Data'!D37)))</f>
        <v/>
      </c>
      <c r="BV43" s="319" t="str">
        <f ca="true">+IF(OFFSET('Water Data'!$E$27,0,10*ROW('Water Data'!E37))="","",OFFSET('Water Data'!$E$27,0,10*ROW('Water Data'!E37)))</f>
        <v/>
      </c>
      <c r="BW43" s="319" t="str">
        <f ca="true">+IF(OFFSET('Water Data'!$E$28,0,10*ROW('Water Data'!E37))="","",OFFSET('Water Data'!$E$28,0,10*ROW('Water Data'!E37)))</f>
        <v/>
      </c>
      <c r="BX43" s="319" t="str">
        <f ca="true">+IF(OFFSET('Water Data'!$E$29,0,10*ROW('Water Data'!E37))="","",OFFSET('Water Data'!$E$29,0,10*ROW('Water Data'!E37)))</f>
        <v/>
      </c>
      <c r="BY43" s="319" t="str">
        <f ca="true">+IF(OFFSET('Water Data'!$F$27,0,10*ROW('Water Data'!F37))="","",OFFSET('Water Data'!$F$27,0,10*ROW('Water Data'!F37)))</f>
        <v/>
      </c>
      <c r="BZ43" s="319" t="str">
        <f ca="true">+IF(OFFSET('Water Data'!$F$28,0,10*ROW('Water Data'!F37))="","",OFFSET('Water Data'!$F$28,0,10*ROW('Water Data'!F37)))</f>
        <v/>
      </c>
      <c r="CA43" s="319" t="str">
        <f ca="true">+IF(OFFSET('Water Data'!$F$29,0,10*ROW('Water Data'!F37))="","",OFFSET('Water Data'!$F$29,0,10*ROW('Water Data'!F37)))</f>
        <v/>
      </c>
      <c r="CB43" s="319" t="str">
        <f ca="true">+IF(OFFSET('Water Data'!$G$27,0,10*ROW('Water Data'!G37))="","",OFFSET('Water Data'!$G$27,0,10*ROW('Water Data'!G37)))</f>
        <v/>
      </c>
      <c r="CC43" s="319" t="str">
        <f ca="true">+IF(OFFSET('Water Data'!$G$28,0,10*ROW('Water Data'!G37))="","",OFFSET('Water Data'!$G$28,0,10*ROW('Water Data'!G37)))</f>
        <v/>
      </c>
      <c r="CD43" s="319" t="str">
        <f ca="true">+IF(OFFSET('Water Data'!$G$29,0,10*ROW('Water Data'!G37))="","",OFFSET('Water Data'!$G$29,0,10*ROW('Water Data'!G37)))</f>
        <v/>
      </c>
      <c r="CE43" s="319" t="str">
        <f ca="true">+IF(OFFSET('Water Data'!$H$27,0,10*ROW('Water Data'!H37))="","",OFFSET('Water Data'!$H$27,0,10*ROW('Water Data'!H37)))</f>
        <v/>
      </c>
      <c r="CF43" s="319" t="str">
        <f ca="true">+IF(OFFSET('Water Data'!$H$28,0,10*ROW('Water Data'!H37))="","",OFFSET('Water Data'!$H$28,0,10*ROW('Water Data'!H37)))</f>
        <v/>
      </c>
      <c r="CG43" s="319" t="str">
        <f ca="true">+IF(OFFSET('Water Data'!$H$29,0,10*ROW('Water Data'!H37))="","",OFFSET('Water Data'!$H$29,0,10*ROW('Water Data'!H37)))</f>
        <v/>
      </c>
      <c r="CH43" s="319" t="str">
        <f ca="true">+IF(OFFSET('Water Data'!$I$27,0,10*ROW('Water Data'!I37))="","",OFFSET('Water Data'!$I$27,0,10*ROW('Water Data'!I37)))</f>
        <v/>
      </c>
      <c r="CI43" s="319" t="str">
        <f ca="true">+IF(OFFSET('Water Data'!$I$28,0,10*ROW('Water Data'!I37))="","",OFFSET('Water Data'!$I$28,0,10*ROW('Water Data'!I37)))</f>
        <v/>
      </c>
      <c r="CJ43" s="319" t="str">
        <f ca="true">+IF(OFFSET('Water Data'!$I$29,0,10*ROW('Water Data'!I37))="","",OFFSET('Water Data'!$I$29,0,10*ROW('Water Data'!I37)))</f>
        <v/>
      </c>
      <c r="CK43" s="319" t="str">
        <f ca="true">+IF(OFFSET('Sanitation Data'!$D$28,0,10*ROW('Sanitation Data'!D37))="","",OFFSET('Sanitation Data'!$D$28,0,10*ROW('Sanitation Data'!D37)))</f>
        <v/>
      </c>
      <c r="CL43" s="319" t="str">
        <f ca="true">+IF(OFFSET('Sanitation Data'!$D$29,0,10*ROW('Sanitation Data'!D37))="","",OFFSET('Sanitation Data'!$D$29,0,10*ROW('Sanitation Data'!D37)))</f>
        <v/>
      </c>
      <c r="CM43" s="319" t="str">
        <f ca="true">+IF(OFFSET('Sanitation Data'!$D$30,0,10*ROW('Sanitation Data'!D37))="","",OFFSET('Sanitation Data'!$D$30,0,10*ROW('Sanitation Data'!D37)))</f>
        <v/>
      </c>
      <c r="CN43" s="319" t="str">
        <f ca="true">+IF(OFFSET('Sanitation Data'!$D$31,0,10*ROW('Sanitation Data'!D37))="","",OFFSET('Sanitation Data'!$D$31,0,10*ROW('Sanitation Data'!D37)))</f>
        <v/>
      </c>
      <c r="CO43" s="319" t="str">
        <f ca="true">+IF(OFFSET('Sanitation Data'!$D$32,0,10*ROW('Sanitation Data'!D37))="","",OFFSET('Sanitation Data'!$D$32,0,10*ROW('Sanitation Data'!D37)))</f>
        <v/>
      </c>
      <c r="CP43" s="319" t="str">
        <f ca="true">+IF(OFFSET('Sanitation Data'!$E$28,0,10*ROW('Sanitation Data'!E37))="","",OFFSET('Sanitation Data'!$E$28,0,10*ROW('Sanitation Data'!E37)))</f>
        <v/>
      </c>
      <c r="CQ43" s="319" t="str">
        <f ca="true">+IF(OFFSET('Sanitation Data'!$E$29,0,10*ROW('Sanitation Data'!E37))="","",OFFSET('Sanitation Data'!$E$29,0,10*ROW('Sanitation Data'!E37)))</f>
        <v/>
      </c>
      <c r="CR43" s="319" t="str">
        <f ca="true">+IF(OFFSET('Sanitation Data'!$E$30,0,10*ROW('Sanitation Data'!E37))="","",OFFSET('Sanitation Data'!$E$30,0,10*ROW('Sanitation Data'!E37)))</f>
        <v/>
      </c>
      <c r="CS43" s="319" t="str">
        <f ca="true">+IF(OFFSET('Sanitation Data'!$E$31,0,10*ROW('Sanitation Data'!E37))="","",OFFSET('Sanitation Data'!$E$31,0,10*ROW('Sanitation Data'!E37)))</f>
        <v/>
      </c>
      <c r="CT43" s="319" t="str">
        <f ca="true">+IF(OFFSET('Sanitation Data'!$E$32,0,10*ROW('Sanitation Data'!E37))="","",OFFSET('Sanitation Data'!$E$32,0,10*ROW('Sanitation Data'!E37)))</f>
        <v/>
      </c>
      <c r="CU43" s="319" t="str">
        <f ca="true">+IF(OFFSET('Sanitation Data'!$F$28,0,10*ROW('Sanitation Data'!F37))="","",OFFSET('Sanitation Data'!$F$28,0,10*ROW('Sanitation Data'!F37)))</f>
        <v/>
      </c>
      <c r="CV43" s="319" t="str">
        <f ca="true">+IF(OFFSET('Sanitation Data'!$F$29,0,10*ROW('Sanitation Data'!F37))="","",OFFSET('Sanitation Data'!$F$29,0,10*ROW('Sanitation Data'!F37)))</f>
        <v/>
      </c>
      <c r="CW43" s="319" t="str">
        <f ca="true">+IF(OFFSET('Sanitation Data'!$F$30,0,10*ROW('Sanitation Data'!F37))="","",OFFSET('Sanitation Data'!$F$30,0,10*ROW('Sanitation Data'!F37)))</f>
        <v/>
      </c>
      <c r="CX43" s="319" t="str">
        <f ca="true">+IF(OFFSET('Sanitation Data'!$F$31,0,10*ROW('Sanitation Data'!F37))="","",OFFSET('Sanitation Data'!$F$31,0,10*ROW('Sanitation Data'!F37)))</f>
        <v/>
      </c>
      <c r="CY43" s="319" t="str">
        <f ca="true">+IF(OFFSET('Sanitation Data'!$F$32,0,10*ROW('Sanitation Data'!F37))="","",OFFSET('Sanitation Data'!$F$32,0,10*ROW('Sanitation Data'!F37)))</f>
        <v/>
      </c>
      <c r="CZ43" s="319" t="str">
        <f ca="true">+IF(OFFSET('Sanitation Data'!$G$28,0,10*ROW('Sanitation Data'!G37))="","",OFFSET('Sanitation Data'!$G$28,0,10*ROW('Sanitation Data'!G37)))</f>
        <v/>
      </c>
      <c r="DA43" s="319" t="str">
        <f ca="true">+IF(OFFSET('Sanitation Data'!$G$29,0,10*ROW('Sanitation Data'!G37))="","",OFFSET('Sanitation Data'!$G$29,0,10*ROW('Sanitation Data'!G37)))</f>
        <v/>
      </c>
      <c r="DB43" s="319" t="str">
        <f ca="true">+IF(OFFSET('Sanitation Data'!$G$30,0,10*ROW('Sanitation Data'!G37))="","",OFFSET('Sanitation Data'!$G$30,0,10*ROW('Sanitation Data'!G37)))</f>
        <v/>
      </c>
      <c r="DC43" s="319" t="str">
        <f ca="true">+IF(OFFSET('Sanitation Data'!$G$31,0,10*ROW('Sanitation Data'!G37))="","",OFFSET('Sanitation Data'!$G$31,0,10*ROW('Sanitation Data'!G37)))</f>
        <v/>
      </c>
      <c r="DD43" s="319" t="str">
        <f ca="true">+IF(OFFSET('Sanitation Data'!$G$32,0,10*ROW('Sanitation Data'!G37))="","",OFFSET('Sanitation Data'!$G$32,0,10*ROW('Sanitation Data'!G37)))</f>
        <v/>
      </c>
      <c r="DE43" s="319" t="str">
        <f ca="true">+IF(OFFSET('Sanitation Data'!$H$28,0,10*ROW('Sanitation Data'!H37))="","",OFFSET('Sanitation Data'!$H$28,0,10*ROW('Sanitation Data'!H37)))</f>
        <v/>
      </c>
      <c r="DF43" s="319" t="str">
        <f ca="true">+IF(OFFSET('Sanitation Data'!$H$29,0,10*ROW('Sanitation Data'!H37))="","",OFFSET('Sanitation Data'!$H$29,0,10*ROW('Sanitation Data'!H37)))</f>
        <v/>
      </c>
      <c r="DG43" s="319" t="str">
        <f ca="true">+IF(OFFSET('Sanitation Data'!$H$30,0,10*ROW('Sanitation Data'!H37))="","",OFFSET('Sanitation Data'!$H$30,0,10*ROW('Sanitation Data'!H37)))</f>
        <v/>
      </c>
      <c r="DH43" s="319" t="str">
        <f ca="true">+IF(OFFSET('Sanitation Data'!$H$31,0,10*ROW('Sanitation Data'!H37))="","",OFFSET('Sanitation Data'!$H$31,0,10*ROW('Sanitation Data'!H37)))</f>
        <v/>
      </c>
      <c r="DI43" s="319" t="str">
        <f ca="true">+IF(OFFSET('Sanitation Data'!$H$32,0,10*ROW('Sanitation Data'!H37))="","",OFFSET('Sanitation Data'!$H$32,0,10*ROW('Sanitation Data'!H37)))</f>
        <v/>
      </c>
      <c r="DJ43" s="319" t="str">
        <f ca="true">+IF(OFFSET('Sanitation Data'!$I$28,0,10*ROW('Sanitation Data'!I37))="","",OFFSET('Sanitation Data'!$I$28,0,10*ROW('Sanitation Data'!I37)))</f>
        <v/>
      </c>
      <c r="DK43" s="319" t="str">
        <f ca="true">+IF(OFFSET('Sanitation Data'!$I$29,0,10*ROW('Sanitation Data'!I37))="","",OFFSET('Sanitation Data'!$I$29,0,10*ROW('Sanitation Data'!I37)))</f>
        <v/>
      </c>
      <c r="DL43" s="319" t="str">
        <f ca="true">+IF(OFFSET('Sanitation Data'!$I$30,0,10*ROW('Sanitation Data'!I37))="","",OFFSET('Sanitation Data'!$I$30,0,10*ROW('Sanitation Data'!I37)))</f>
        <v/>
      </c>
      <c r="DM43" s="319" t="str">
        <f ca="true">+IF(OFFSET('Sanitation Data'!$I$31,0,10*ROW('Sanitation Data'!I37))="","",OFFSET('Sanitation Data'!$I$31,0,10*ROW('Sanitation Data'!I37)))</f>
        <v/>
      </c>
      <c r="DN43" s="319" t="str">
        <f ca="true">+IF(OFFSET('Sanitation Data'!$I$32,0,10*ROW('Sanitation Data'!I37))="","",OFFSET('Sanitation Data'!$I$32,0,10*ROW('Sanitation Data'!I37)))</f>
        <v/>
      </c>
      <c r="DO43" s="319" t="str">
        <f ca="true">+IF(OFFSET('Hygiene Data'!$D$11,0,10*ROW('Hygiene Data'!D37))="","",OFFSET('Hygiene Data'!$D$11,0,10*ROW('Hygiene Data'!D37)))</f>
        <v/>
      </c>
      <c r="DP43" s="319" t="str">
        <f ca="true">+IF(OFFSET('Hygiene Data'!$D$12,0,10*ROW('Hygiene Data'!D37))="","",OFFSET('Hygiene Data'!$D$12,0,10*ROW('Hygiene Data'!D37)))</f>
        <v/>
      </c>
      <c r="DQ43" s="319" t="str">
        <f ca="true">+IF(OFFSET('Hygiene Data'!$D$13,0,10*ROW('Hygiene Data'!D37))="","",OFFSET('Hygiene Data'!$D$13,0,10*ROW('Hygiene Data'!D37)))</f>
        <v/>
      </c>
      <c r="DR43" s="319" t="str">
        <f ca="true">+IF(OFFSET('Hygiene Data'!$E$11,0,10*ROW('Hygiene Data'!E37))="","",OFFSET('Hygiene Data'!$E$11,0,10*ROW('Hygiene Data'!E37)))</f>
        <v/>
      </c>
      <c r="DS43" s="319" t="str">
        <f ca="true">+IF(OFFSET('Hygiene Data'!$E$12,0,10*ROW('Hygiene Data'!E37))="","",OFFSET('Hygiene Data'!$E$12,0,10*ROW('Hygiene Data'!E37)))</f>
        <v/>
      </c>
      <c r="DT43" s="319" t="str">
        <f ca="true">+IF(OFFSET('Hygiene Data'!$E$13,0,10*ROW('Hygiene Data'!E37))="","",OFFSET('Hygiene Data'!$E$13,0,10*ROW('Hygiene Data'!E37)))</f>
        <v/>
      </c>
      <c r="DU43" s="319" t="str">
        <f ca="true">+IF(OFFSET('Hygiene Data'!$F$11,0,10*ROW('Hygiene Data'!F37))="","",OFFSET('Hygiene Data'!$F$11,0,10*ROW('Hygiene Data'!F37)))</f>
        <v/>
      </c>
      <c r="DV43" s="319" t="str">
        <f ca="true">+IF(OFFSET('Hygiene Data'!$F$12,0,10*ROW('Hygiene Data'!F37))="","",OFFSET('Hygiene Data'!$F$12,0,10*ROW('Hygiene Data'!F37)))</f>
        <v/>
      </c>
      <c r="DW43" s="319" t="str">
        <f ca="true">+IF(OFFSET('Hygiene Data'!$F$13,0,10*ROW('Hygiene Data'!F37))="","",OFFSET('Hygiene Data'!$F$13,0,10*ROW('Hygiene Data'!F37)))</f>
        <v/>
      </c>
      <c r="DX43" s="319" t="str">
        <f ca="true">+IF(OFFSET('Hygiene Data'!$G$11,0,10*ROW('Hygiene Data'!G37))="","",OFFSET('Hygiene Data'!$G$11,0,10*ROW('Hygiene Data'!G37)))</f>
        <v/>
      </c>
      <c r="DY43" s="319" t="str">
        <f ca="true">+IF(OFFSET('Hygiene Data'!$G$12,0,10*ROW('Hygiene Data'!G37))="","",OFFSET('Hygiene Data'!$G$12,0,10*ROW('Hygiene Data'!G37)))</f>
        <v/>
      </c>
      <c r="DZ43" s="319" t="str">
        <f ca="true">+IF(OFFSET('Hygiene Data'!$G$13,0,10*ROW('Hygiene Data'!G37))="","",OFFSET('Hygiene Data'!$G$13,0,10*ROW('Hygiene Data'!G37)))</f>
        <v/>
      </c>
      <c r="EA43" s="319" t="str">
        <f ca="true">+IF(OFFSET('Hygiene Data'!$H$11,0,10*ROW('Hygiene Data'!H37))="","",OFFSET('Hygiene Data'!$H$11,0,10*ROW('Hygiene Data'!H37)))</f>
        <v/>
      </c>
      <c r="EB43" s="319" t="str">
        <f ca="true">+IF(OFFSET('Hygiene Data'!$H$12,0,10*ROW('Hygiene Data'!H37))="","",OFFSET('Hygiene Data'!$H$12,0,10*ROW('Hygiene Data'!H37)))</f>
        <v/>
      </c>
      <c r="EC43" s="319" t="str">
        <f ca="true">+IF(OFFSET('Hygiene Data'!$H$13,0,10*ROW('Hygiene Data'!H37))="","",OFFSET('Hygiene Data'!$H$13,0,10*ROW('Hygiene Data'!H37)))</f>
        <v/>
      </c>
      <c r="ED43" s="319" t="str">
        <f ca="true">+IF(OFFSET('Hygiene Data'!$I$11,0,10*ROW('Hygiene Data'!I37))="","",OFFSET('Hygiene Data'!$I$11,0,10*ROW('Hygiene Data'!I37)))</f>
        <v/>
      </c>
      <c r="EE43" s="319" t="str">
        <f ca="true">+IF(OFFSET('Hygiene Data'!$I$12,0,10*ROW('Hygiene Data'!I37))="","",OFFSET('Hygiene Data'!$I$12,0,10*ROW('Hygiene Data'!I37)))</f>
        <v/>
      </c>
      <c r="EF43" s="319"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75"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19"/>
      <c r="BS44" s="319" t="str">
        <f ca="true">+IF(OFFSET('Water Data'!$D$27,0,10*ROW('Water Data'!D38))="","",OFFSET('Water Data'!$D$27,0,10*ROW('Water Data'!D38)))</f>
        <v/>
      </c>
      <c r="BT44" s="319" t="str">
        <f ca="true">+IF(OFFSET('Water Data'!$D$28,0,10*ROW('Water Data'!D38))="","",OFFSET('Water Data'!$D$28,0,10*ROW('Water Data'!D38)))</f>
        <v/>
      </c>
      <c r="BU44" s="319" t="str">
        <f ca="true">+IF(OFFSET('Water Data'!$D$29,0,10*ROW('Water Data'!D38))="","",OFFSET('Water Data'!$D$29,0,10*ROW('Water Data'!D38)))</f>
        <v/>
      </c>
      <c r="BV44" s="319" t="str">
        <f ca="true">+IF(OFFSET('Water Data'!$E$27,0,10*ROW('Water Data'!E38))="","",OFFSET('Water Data'!$E$27,0,10*ROW('Water Data'!E38)))</f>
        <v/>
      </c>
      <c r="BW44" s="319" t="str">
        <f ca="true">+IF(OFFSET('Water Data'!$E$28,0,10*ROW('Water Data'!E38))="","",OFFSET('Water Data'!$E$28,0,10*ROW('Water Data'!E38)))</f>
        <v/>
      </c>
      <c r="BX44" s="319" t="str">
        <f ca="true">+IF(OFFSET('Water Data'!$E$29,0,10*ROW('Water Data'!E38))="","",OFFSET('Water Data'!$E$29,0,10*ROW('Water Data'!E38)))</f>
        <v/>
      </c>
      <c r="BY44" s="319" t="str">
        <f ca="true">+IF(OFFSET('Water Data'!$F$27,0,10*ROW('Water Data'!F38))="","",OFFSET('Water Data'!$F$27,0,10*ROW('Water Data'!F38)))</f>
        <v/>
      </c>
      <c r="BZ44" s="319" t="str">
        <f ca="true">+IF(OFFSET('Water Data'!$F$28,0,10*ROW('Water Data'!F38))="","",OFFSET('Water Data'!$F$28,0,10*ROW('Water Data'!F38)))</f>
        <v/>
      </c>
      <c r="CA44" s="319" t="str">
        <f ca="true">+IF(OFFSET('Water Data'!$F$29,0,10*ROW('Water Data'!F38))="","",OFFSET('Water Data'!$F$29,0,10*ROW('Water Data'!F38)))</f>
        <v/>
      </c>
      <c r="CB44" s="319" t="str">
        <f ca="true">+IF(OFFSET('Water Data'!$G$27,0,10*ROW('Water Data'!G38))="","",OFFSET('Water Data'!$G$27,0,10*ROW('Water Data'!G38)))</f>
        <v/>
      </c>
      <c r="CC44" s="319" t="str">
        <f ca="true">+IF(OFFSET('Water Data'!$G$28,0,10*ROW('Water Data'!G38))="","",OFFSET('Water Data'!$G$28,0,10*ROW('Water Data'!G38)))</f>
        <v/>
      </c>
      <c r="CD44" s="319" t="str">
        <f ca="true">+IF(OFFSET('Water Data'!$G$29,0,10*ROW('Water Data'!G38))="","",OFFSET('Water Data'!$G$29,0,10*ROW('Water Data'!G38)))</f>
        <v/>
      </c>
      <c r="CE44" s="319" t="str">
        <f ca="true">+IF(OFFSET('Water Data'!$H$27,0,10*ROW('Water Data'!H38))="","",OFFSET('Water Data'!$H$27,0,10*ROW('Water Data'!H38)))</f>
        <v/>
      </c>
      <c r="CF44" s="319" t="str">
        <f ca="true">+IF(OFFSET('Water Data'!$H$28,0,10*ROW('Water Data'!H38))="","",OFFSET('Water Data'!$H$28,0,10*ROW('Water Data'!H38)))</f>
        <v/>
      </c>
      <c r="CG44" s="319" t="str">
        <f ca="true">+IF(OFFSET('Water Data'!$H$29,0,10*ROW('Water Data'!H38))="","",OFFSET('Water Data'!$H$29,0,10*ROW('Water Data'!H38)))</f>
        <v/>
      </c>
      <c r="CH44" s="319" t="str">
        <f ca="true">+IF(OFFSET('Water Data'!$I$27,0,10*ROW('Water Data'!I38))="","",OFFSET('Water Data'!$I$27,0,10*ROW('Water Data'!I38)))</f>
        <v/>
      </c>
      <c r="CI44" s="319" t="str">
        <f ca="true">+IF(OFFSET('Water Data'!$I$28,0,10*ROW('Water Data'!I38))="","",OFFSET('Water Data'!$I$28,0,10*ROW('Water Data'!I38)))</f>
        <v/>
      </c>
      <c r="CJ44" s="319" t="str">
        <f ca="true">+IF(OFFSET('Water Data'!$I$29,0,10*ROW('Water Data'!I38))="","",OFFSET('Water Data'!$I$29,0,10*ROW('Water Data'!I38)))</f>
        <v/>
      </c>
      <c r="CK44" s="319" t="str">
        <f ca="true">+IF(OFFSET('Sanitation Data'!$D$28,0,10*ROW('Sanitation Data'!D38))="","",OFFSET('Sanitation Data'!$D$28,0,10*ROW('Sanitation Data'!D38)))</f>
        <v/>
      </c>
      <c r="CL44" s="319" t="str">
        <f ca="true">+IF(OFFSET('Sanitation Data'!$D$29,0,10*ROW('Sanitation Data'!D38))="","",OFFSET('Sanitation Data'!$D$29,0,10*ROW('Sanitation Data'!D38)))</f>
        <v/>
      </c>
      <c r="CM44" s="319" t="str">
        <f ca="true">+IF(OFFSET('Sanitation Data'!$D$30,0,10*ROW('Sanitation Data'!D38))="","",OFFSET('Sanitation Data'!$D$30,0,10*ROW('Sanitation Data'!D38)))</f>
        <v/>
      </c>
      <c r="CN44" s="319" t="str">
        <f ca="true">+IF(OFFSET('Sanitation Data'!$D$31,0,10*ROW('Sanitation Data'!D38))="","",OFFSET('Sanitation Data'!$D$31,0,10*ROW('Sanitation Data'!D38)))</f>
        <v/>
      </c>
      <c r="CO44" s="319" t="str">
        <f ca="true">+IF(OFFSET('Sanitation Data'!$D$32,0,10*ROW('Sanitation Data'!D38))="","",OFFSET('Sanitation Data'!$D$32,0,10*ROW('Sanitation Data'!D38)))</f>
        <v/>
      </c>
      <c r="CP44" s="319" t="str">
        <f ca="true">+IF(OFFSET('Sanitation Data'!$E$28,0,10*ROW('Sanitation Data'!E38))="","",OFFSET('Sanitation Data'!$E$28,0,10*ROW('Sanitation Data'!E38)))</f>
        <v/>
      </c>
      <c r="CQ44" s="319" t="str">
        <f ca="true">+IF(OFFSET('Sanitation Data'!$E$29,0,10*ROW('Sanitation Data'!E38))="","",OFFSET('Sanitation Data'!$E$29,0,10*ROW('Sanitation Data'!E38)))</f>
        <v/>
      </c>
      <c r="CR44" s="319" t="str">
        <f ca="true">+IF(OFFSET('Sanitation Data'!$E$30,0,10*ROW('Sanitation Data'!E38))="","",OFFSET('Sanitation Data'!$E$30,0,10*ROW('Sanitation Data'!E38)))</f>
        <v/>
      </c>
      <c r="CS44" s="319" t="str">
        <f ca="true">+IF(OFFSET('Sanitation Data'!$E$31,0,10*ROW('Sanitation Data'!E38))="","",OFFSET('Sanitation Data'!$E$31,0,10*ROW('Sanitation Data'!E38)))</f>
        <v/>
      </c>
      <c r="CT44" s="319" t="str">
        <f ca="true">+IF(OFFSET('Sanitation Data'!$E$32,0,10*ROW('Sanitation Data'!E38))="","",OFFSET('Sanitation Data'!$E$32,0,10*ROW('Sanitation Data'!E38)))</f>
        <v/>
      </c>
      <c r="CU44" s="319" t="str">
        <f ca="true">+IF(OFFSET('Sanitation Data'!$F$28,0,10*ROW('Sanitation Data'!F38))="","",OFFSET('Sanitation Data'!$F$28,0,10*ROW('Sanitation Data'!F38)))</f>
        <v/>
      </c>
      <c r="CV44" s="319" t="str">
        <f ca="true">+IF(OFFSET('Sanitation Data'!$F$29,0,10*ROW('Sanitation Data'!F38))="","",OFFSET('Sanitation Data'!$F$29,0,10*ROW('Sanitation Data'!F38)))</f>
        <v/>
      </c>
      <c r="CW44" s="319" t="str">
        <f ca="true">+IF(OFFSET('Sanitation Data'!$F$30,0,10*ROW('Sanitation Data'!F38))="","",OFFSET('Sanitation Data'!$F$30,0,10*ROW('Sanitation Data'!F38)))</f>
        <v/>
      </c>
      <c r="CX44" s="319" t="str">
        <f ca="true">+IF(OFFSET('Sanitation Data'!$F$31,0,10*ROW('Sanitation Data'!F38))="","",OFFSET('Sanitation Data'!$F$31,0,10*ROW('Sanitation Data'!F38)))</f>
        <v/>
      </c>
      <c r="CY44" s="319" t="str">
        <f ca="true">+IF(OFFSET('Sanitation Data'!$F$32,0,10*ROW('Sanitation Data'!F38))="","",OFFSET('Sanitation Data'!$F$32,0,10*ROW('Sanitation Data'!F38)))</f>
        <v/>
      </c>
      <c r="CZ44" s="319" t="str">
        <f ca="true">+IF(OFFSET('Sanitation Data'!$G$28,0,10*ROW('Sanitation Data'!G38))="","",OFFSET('Sanitation Data'!$G$28,0,10*ROW('Sanitation Data'!G38)))</f>
        <v/>
      </c>
      <c r="DA44" s="319" t="str">
        <f ca="true">+IF(OFFSET('Sanitation Data'!$G$29,0,10*ROW('Sanitation Data'!G38))="","",OFFSET('Sanitation Data'!$G$29,0,10*ROW('Sanitation Data'!G38)))</f>
        <v/>
      </c>
      <c r="DB44" s="319" t="str">
        <f ca="true">+IF(OFFSET('Sanitation Data'!$G$30,0,10*ROW('Sanitation Data'!G38))="","",OFFSET('Sanitation Data'!$G$30,0,10*ROW('Sanitation Data'!G38)))</f>
        <v/>
      </c>
      <c r="DC44" s="319" t="str">
        <f ca="true">+IF(OFFSET('Sanitation Data'!$G$31,0,10*ROW('Sanitation Data'!G38))="","",OFFSET('Sanitation Data'!$G$31,0,10*ROW('Sanitation Data'!G38)))</f>
        <v/>
      </c>
      <c r="DD44" s="319" t="str">
        <f ca="true">+IF(OFFSET('Sanitation Data'!$G$32,0,10*ROW('Sanitation Data'!G38))="","",OFFSET('Sanitation Data'!$G$32,0,10*ROW('Sanitation Data'!G38)))</f>
        <v/>
      </c>
      <c r="DE44" s="319" t="str">
        <f ca="true">+IF(OFFSET('Sanitation Data'!$H$28,0,10*ROW('Sanitation Data'!H38))="","",OFFSET('Sanitation Data'!$H$28,0,10*ROW('Sanitation Data'!H38)))</f>
        <v/>
      </c>
      <c r="DF44" s="319" t="str">
        <f ca="true">+IF(OFFSET('Sanitation Data'!$H$29,0,10*ROW('Sanitation Data'!H38))="","",OFFSET('Sanitation Data'!$H$29,0,10*ROW('Sanitation Data'!H38)))</f>
        <v/>
      </c>
      <c r="DG44" s="319" t="str">
        <f ca="true">+IF(OFFSET('Sanitation Data'!$H$30,0,10*ROW('Sanitation Data'!H38))="","",OFFSET('Sanitation Data'!$H$30,0,10*ROW('Sanitation Data'!H38)))</f>
        <v/>
      </c>
      <c r="DH44" s="319" t="str">
        <f ca="true">+IF(OFFSET('Sanitation Data'!$H$31,0,10*ROW('Sanitation Data'!H38))="","",OFFSET('Sanitation Data'!$H$31,0,10*ROW('Sanitation Data'!H38)))</f>
        <v/>
      </c>
      <c r="DI44" s="319" t="str">
        <f ca="true">+IF(OFFSET('Sanitation Data'!$H$32,0,10*ROW('Sanitation Data'!H38))="","",OFFSET('Sanitation Data'!$H$32,0,10*ROW('Sanitation Data'!H38)))</f>
        <v/>
      </c>
      <c r="DJ44" s="319" t="str">
        <f ca="true">+IF(OFFSET('Sanitation Data'!$I$28,0,10*ROW('Sanitation Data'!I38))="","",OFFSET('Sanitation Data'!$I$28,0,10*ROW('Sanitation Data'!I38)))</f>
        <v/>
      </c>
      <c r="DK44" s="319" t="str">
        <f ca="true">+IF(OFFSET('Sanitation Data'!$I$29,0,10*ROW('Sanitation Data'!I38))="","",OFFSET('Sanitation Data'!$I$29,0,10*ROW('Sanitation Data'!I38)))</f>
        <v/>
      </c>
      <c r="DL44" s="319" t="str">
        <f ca="true">+IF(OFFSET('Sanitation Data'!$I$30,0,10*ROW('Sanitation Data'!I38))="","",OFFSET('Sanitation Data'!$I$30,0,10*ROW('Sanitation Data'!I38)))</f>
        <v/>
      </c>
      <c r="DM44" s="319" t="str">
        <f ca="true">+IF(OFFSET('Sanitation Data'!$I$31,0,10*ROW('Sanitation Data'!I38))="","",OFFSET('Sanitation Data'!$I$31,0,10*ROW('Sanitation Data'!I38)))</f>
        <v/>
      </c>
      <c r="DN44" s="319" t="str">
        <f ca="true">+IF(OFFSET('Sanitation Data'!$I$32,0,10*ROW('Sanitation Data'!I38))="","",OFFSET('Sanitation Data'!$I$32,0,10*ROW('Sanitation Data'!I38)))</f>
        <v/>
      </c>
      <c r="DO44" s="319" t="str">
        <f ca="true">+IF(OFFSET('Hygiene Data'!$D$11,0,10*ROW('Hygiene Data'!D38))="","",OFFSET('Hygiene Data'!$D$11,0,10*ROW('Hygiene Data'!D38)))</f>
        <v/>
      </c>
      <c r="DP44" s="319" t="str">
        <f ca="true">+IF(OFFSET('Hygiene Data'!$D$12,0,10*ROW('Hygiene Data'!D38))="","",OFFSET('Hygiene Data'!$D$12,0,10*ROW('Hygiene Data'!D38)))</f>
        <v/>
      </c>
      <c r="DQ44" s="319" t="str">
        <f ca="true">+IF(OFFSET('Hygiene Data'!$D$13,0,10*ROW('Hygiene Data'!D38))="","",OFFSET('Hygiene Data'!$D$13,0,10*ROW('Hygiene Data'!D38)))</f>
        <v/>
      </c>
      <c r="DR44" s="319" t="str">
        <f ca="true">+IF(OFFSET('Hygiene Data'!$E$11,0,10*ROW('Hygiene Data'!E38))="","",OFFSET('Hygiene Data'!$E$11,0,10*ROW('Hygiene Data'!E38)))</f>
        <v/>
      </c>
      <c r="DS44" s="319" t="str">
        <f ca="true">+IF(OFFSET('Hygiene Data'!$E$12,0,10*ROW('Hygiene Data'!E38))="","",OFFSET('Hygiene Data'!$E$12,0,10*ROW('Hygiene Data'!E38)))</f>
        <v/>
      </c>
      <c r="DT44" s="319" t="str">
        <f ca="true">+IF(OFFSET('Hygiene Data'!$E$13,0,10*ROW('Hygiene Data'!E38))="","",OFFSET('Hygiene Data'!$E$13,0,10*ROW('Hygiene Data'!E38)))</f>
        <v/>
      </c>
      <c r="DU44" s="319" t="str">
        <f ca="true">+IF(OFFSET('Hygiene Data'!$F$11,0,10*ROW('Hygiene Data'!F38))="","",OFFSET('Hygiene Data'!$F$11,0,10*ROW('Hygiene Data'!F38)))</f>
        <v/>
      </c>
      <c r="DV44" s="319" t="str">
        <f ca="true">+IF(OFFSET('Hygiene Data'!$F$12,0,10*ROW('Hygiene Data'!F38))="","",OFFSET('Hygiene Data'!$F$12,0,10*ROW('Hygiene Data'!F38)))</f>
        <v/>
      </c>
      <c r="DW44" s="319" t="str">
        <f ca="true">+IF(OFFSET('Hygiene Data'!$F$13,0,10*ROW('Hygiene Data'!F38))="","",OFFSET('Hygiene Data'!$F$13,0,10*ROW('Hygiene Data'!F38)))</f>
        <v/>
      </c>
      <c r="DX44" s="319" t="str">
        <f ca="true">+IF(OFFSET('Hygiene Data'!$G$11,0,10*ROW('Hygiene Data'!G38))="","",OFFSET('Hygiene Data'!$G$11,0,10*ROW('Hygiene Data'!G38)))</f>
        <v/>
      </c>
      <c r="DY44" s="319" t="str">
        <f ca="true">+IF(OFFSET('Hygiene Data'!$G$12,0,10*ROW('Hygiene Data'!G38))="","",OFFSET('Hygiene Data'!$G$12,0,10*ROW('Hygiene Data'!G38)))</f>
        <v/>
      </c>
      <c r="DZ44" s="319" t="str">
        <f ca="true">+IF(OFFSET('Hygiene Data'!$G$13,0,10*ROW('Hygiene Data'!G38))="","",OFFSET('Hygiene Data'!$G$13,0,10*ROW('Hygiene Data'!G38)))</f>
        <v/>
      </c>
      <c r="EA44" s="319" t="str">
        <f ca="true">+IF(OFFSET('Hygiene Data'!$H$11,0,10*ROW('Hygiene Data'!H38))="","",OFFSET('Hygiene Data'!$H$11,0,10*ROW('Hygiene Data'!H38)))</f>
        <v/>
      </c>
      <c r="EB44" s="319" t="str">
        <f ca="true">+IF(OFFSET('Hygiene Data'!$H$12,0,10*ROW('Hygiene Data'!H38))="","",OFFSET('Hygiene Data'!$H$12,0,10*ROW('Hygiene Data'!H38)))</f>
        <v/>
      </c>
      <c r="EC44" s="319" t="str">
        <f ca="true">+IF(OFFSET('Hygiene Data'!$H$13,0,10*ROW('Hygiene Data'!H38))="","",OFFSET('Hygiene Data'!$H$13,0,10*ROW('Hygiene Data'!H38)))</f>
        <v/>
      </c>
      <c r="ED44" s="319" t="str">
        <f ca="true">+IF(OFFSET('Hygiene Data'!$I$11,0,10*ROW('Hygiene Data'!I38))="","",OFFSET('Hygiene Data'!$I$11,0,10*ROW('Hygiene Data'!I38)))</f>
        <v/>
      </c>
      <c r="EE44" s="319" t="str">
        <f ca="true">+IF(OFFSET('Hygiene Data'!$I$12,0,10*ROW('Hygiene Data'!I38))="","",OFFSET('Hygiene Data'!$I$12,0,10*ROW('Hygiene Data'!I38)))</f>
        <v/>
      </c>
      <c r="EF44" s="319"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75"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19"/>
      <c r="BS45" s="319" t="str">
        <f ca="true">+IF(OFFSET('Water Data'!$D$27,0,10*ROW('Water Data'!D39))="","",OFFSET('Water Data'!$D$27,0,10*ROW('Water Data'!D39)))</f>
        <v/>
      </c>
      <c r="BT45" s="319" t="str">
        <f ca="true">+IF(OFFSET('Water Data'!$D$28,0,10*ROW('Water Data'!D39))="","",OFFSET('Water Data'!$D$28,0,10*ROW('Water Data'!D39)))</f>
        <v/>
      </c>
      <c r="BU45" s="319" t="str">
        <f ca="true">+IF(OFFSET('Water Data'!$D$29,0,10*ROW('Water Data'!D39))="","",OFFSET('Water Data'!$D$29,0,10*ROW('Water Data'!D39)))</f>
        <v/>
      </c>
      <c r="BV45" s="319" t="str">
        <f ca="true">+IF(OFFSET('Water Data'!$E$27,0,10*ROW('Water Data'!E39))="","",OFFSET('Water Data'!$E$27,0,10*ROW('Water Data'!E39)))</f>
        <v/>
      </c>
      <c r="BW45" s="319" t="str">
        <f ca="true">+IF(OFFSET('Water Data'!$E$28,0,10*ROW('Water Data'!E39))="","",OFFSET('Water Data'!$E$28,0,10*ROW('Water Data'!E39)))</f>
        <v/>
      </c>
      <c r="BX45" s="319" t="str">
        <f ca="true">+IF(OFFSET('Water Data'!$E$29,0,10*ROW('Water Data'!E39))="","",OFFSET('Water Data'!$E$29,0,10*ROW('Water Data'!E39)))</f>
        <v/>
      </c>
      <c r="BY45" s="319" t="str">
        <f ca="true">+IF(OFFSET('Water Data'!$F$27,0,10*ROW('Water Data'!F39))="","",OFFSET('Water Data'!$F$27,0,10*ROW('Water Data'!F39)))</f>
        <v/>
      </c>
      <c r="BZ45" s="319" t="str">
        <f ca="true">+IF(OFFSET('Water Data'!$F$28,0,10*ROW('Water Data'!F39))="","",OFFSET('Water Data'!$F$28,0,10*ROW('Water Data'!F39)))</f>
        <v/>
      </c>
      <c r="CA45" s="319" t="str">
        <f ca="true">+IF(OFFSET('Water Data'!$F$29,0,10*ROW('Water Data'!F39))="","",OFFSET('Water Data'!$F$29,0,10*ROW('Water Data'!F39)))</f>
        <v/>
      </c>
      <c r="CB45" s="319" t="str">
        <f ca="true">+IF(OFFSET('Water Data'!$G$27,0,10*ROW('Water Data'!G39))="","",OFFSET('Water Data'!$G$27,0,10*ROW('Water Data'!G39)))</f>
        <v/>
      </c>
      <c r="CC45" s="319" t="str">
        <f ca="true">+IF(OFFSET('Water Data'!$G$28,0,10*ROW('Water Data'!G39))="","",OFFSET('Water Data'!$G$28,0,10*ROW('Water Data'!G39)))</f>
        <v/>
      </c>
      <c r="CD45" s="319" t="str">
        <f ca="true">+IF(OFFSET('Water Data'!$G$29,0,10*ROW('Water Data'!G39))="","",OFFSET('Water Data'!$G$29,0,10*ROW('Water Data'!G39)))</f>
        <v/>
      </c>
      <c r="CE45" s="319" t="str">
        <f ca="true">+IF(OFFSET('Water Data'!$H$27,0,10*ROW('Water Data'!H39))="","",OFFSET('Water Data'!$H$27,0,10*ROW('Water Data'!H39)))</f>
        <v/>
      </c>
      <c r="CF45" s="319" t="str">
        <f ca="true">+IF(OFFSET('Water Data'!$H$28,0,10*ROW('Water Data'!H39))="","",OFFSET('Water Data'!$H$28,0,10*ROW('Water Data'!H39)))</f>
        <v/>
      </c>
      <c r="CG45" s="319" t="str">
        <f ca="true">+IF(OFFSET('Water Data'!$H$29,0,10*ROW('Water Data'!H39))="","",OFFSET('Water Data'!$H$29,0,10*ROW('Water Data'!H39)))</f>
        <v/>
      </c>
      <c r="CH45" s="319" t="str">
        <f ca="true">+IF(OFFSET('Water Data'!$I$27,0,10*ROW('Water Data'!I39))="","",OFFSET('Water Data'!$I$27,0,10*ROW('Water Data'!I39)))</f>
        <v/>
      </c>
      <c r="CI45" s="319" t="str">
        <f ca="true">+IF(OFFSET('Water Data'!$I$28,0,10*ROW('Water Data'!I39))="","",OFFSET('Water Data'!$I$28,0,10*ROW('Water Data'!I39)))</f>
        <v/>
      </c>
      <c r="CJ45" s="319" t="str">
        <f ca="true">+IF(OFFSET('Water Data'!$I$29,0,10*ROW('Water Data'!I39))="","",OFFSET('Water Data'!$I$29,0,10*ROW('Water Data'!I39)))</f>
        <v/>
      </c>
      <c r="CK45" s="319" t="str">
        <f ca="true">+IF(OFFSET('Sanitation Data'!$D$28,0,10*ROW('Sanitation Data'!D39))="","",OFFSET('Sanitation Data'!$D$28,0,10*ROW('Sanitation Data'!D39)))</f>
        <v/>
      </c>
      <c r="CL45" s="319" t="str">
        <f ca="true">+IF(OFFSET('Sanitation Data'!$D$29,0,10*ROW('Sanitation Data'!D39))="","",OFFSET('Sanitation Data'!$D$29,0,10*ROW('Sanitation Data'!D39)))</f>
        <v/>
      </c>
      <c r="CM45" s="319" t="str">
        <f ca="true">+IF(OFFSET('Sanitation Data'!$D$30,0,10*ROW('Sanitation Data'!D39))="","",OFFSET('Sanitation Data'!$D$30,0,10*ROW('Sanitation Data'!D39)))</f>
        <v/>
      </c>
      <c r="CN45" s="319" t="str">
        <f ca="true">+IF(OFFSET('Sanitation Data'!$D$31,0,10*ROW('Sanitation Data'!D39))="","",OFFSET('Sanitation Data'!$D$31,0,10*ROW('Sanitation Data'!D39)))</f>
        <v/>
      </c>
      <c r="CO45" s="319" t="str">
        <f ca="true">+IF(OFFSET('Sanitation Data'!$D$32,0,10*ROW('Sanitation Data'!D39))="","",OFFSET('Sanitation Data'!$D$32,0,10*ROW('Sanitation Data'!D39)))</f>
        <v/>
      </c>
      <c r="CP45" s="319" t="str">
        <f ca="true">+IF(OFFSET('Sanitation Data'!$E$28,0,10*ROW('Sanitation Data'!E39))="","",OFFSET('Sanitation Data'!$E$28,0,10*ROW('Sanitation Data'!E39)))</f>
        <v/>
      </c>
      <c r="CQ45" s="319" t="str">
        <f ca="true">+IF(OFFSET('Sanitation Data'!$E$29,0,10*ROW('Sanitation Data'!E39))="","",OFFSET('Sanitation Data'!$E$29,0,10*ROW('Sanitation Data'!E39)))</f>
        <v/>
      </c>
      <c r="CR45" s="319" t="str">
        <f ca="true">+IF(OFFSET('Sanitation Data'!$E$30,0,10*ROW('Sanitation Data'!E39))="","",OFFSET('Sanitation Data'!$E$30,0,10*ROW('Sanitation Data'!E39)))</f>
        <v/>
      </c>
      <c r="CS45" s="319" t="str">
        <f ca="true">+IF(OFFSET('Sanitation Data'!$E$31,0,10*ROW('Sanitation Data'!E39))="","",OFFSET('Sanitation Data'!$E$31,0,10*ROW('Sanitation Data'!E39)))</f>
        <v/>
      </c>
      <c r="CT45" s="319" t="str">
        <f ca="true">+IF(OFFSET('Sanitation Data'!$E$32,0,10*ROW('Sanitation Data'!E39))="","",OFFSET('Sanitation Data'!$E$32,0,10*ROW('Sanitation Data'!E39)))</f>
        <v/>
      </c>
      <c r="CU45" s="319" t="str">
        <f ca="true">+IF(OFFSET('Sanitation Data'!$F$28,0,10*ROW('Sanitation Data'!F39))="","",OFFSET('Sanitation Data'!$F$28,0,10*ROW('Sanitation Data'!F39)))</f>
        <v/>
      </c>
      <c r="CV45" s="319" t="str">
        <f ca="true">+IF(OFFSET('Sanitation Data'!$F$29,0,10*ROW('Sanitation Data'!F39))="","",OFFSET('Sanitation Data'!$F$29,0,10*ROW('Sanitation Data'!F39)))</f>
        <v/>
      </c>
      <c r="CW45" s="319" t="str">
        <f ca="true">+IF(OFFSET('Sanitation Data'!$F$30,0,10*ROW('Sanitation Data'!F39))="","",OFFSET('Sanitation Data'!$F$30,0,10*ROW('Sanitation Data'!F39)))</f>
        <v/>
      </c>
      <c r="CX45" s="319" t="str">
        <f ca="true">+IF(OFFSET('Sanitation Data'!$F$31,0,10*ROW('Sanitation Data'!F39))="","",OFFSET('Sanitation Data'!$F$31,0,10*ROW('Sanitation Data'!F39)))</f>
        <v/>
      </c>
      <c r="CY45" s="319" t="str">
        <f ca="true">+IF(OFFSET('Sanitation Data'!$F$32,0,10*ROW('Sanitation Data'!F39))="","",OFFSET('Sanitation Data'!$F$32,0,10*ROW('Sanitation Data'!F39)))</f>
        <v/>
      </c>
      <c r="CZ45" s="319" t="str">
        <f ca="true">+IF(OFFSET('Sanitation Data'!$G$28,0,10*ROW('Sanitation Data'!G39))="","",OFFSET('Sanitation Data'!$G$28,0,10*ROW('Sanitation Data'!G39)))</f>
        <v/>
      </c>
      <c r="DA45" s="319" t="str">
        <f ca="true">+IF(OFFSET('Sanitation Data'!$G$29,0,10*ROW('Sanitation Data'!G39))="","",OFFSET('Sanitation Data'!$G$29,0,10*ROW('Sanitation Data'!G39)))</f>
        <v/>
      </c>
      <c r="DB45" s="319" t="str">
        <f ca="true">+IF(OFFSET('Sanitation Data'!$G$30,0,10*ROW('Sanitation Data'!G39))="","",OFFSET('Sanitation Data'!$G$30,0,10*ROW('Sanitation Data'!G39)))</f>
        <v/>
      </c>
      <c r="DC45" s="319" t="str">
        <f ca="true">+IF(OFFSET('Sanitation Data'!$G$31,0,10*ROW('Sanitation Data'!G39))="","",OFFSET('Sanitation Data'!$G$31,0,10*ROW('Sanitation Data'!G39)))</f>
        <v/>
      </c>
      <c r="DD45" s="319" t="str">
        <f ca="true">+IF(OFFSET('Sanitation Data'!$G$32,0,10*ROW('Sanitation Data'!G39))="","",OFFSET('Sanitation Data'!$G$32,0,10*ROW('Sanitation Data'!G39)))</f>
        <v/>
      </c>
      <c r="DE45" s="319" t="str">
        <f ca="true">+IF(OFFSET('Sanitation Data'!$H$28,0,10*ROW('Sanitation Data'!H39))="","",OFFSET('Sanitation Data'!$H$28,0,10*ROW('Sanitation Data'!H39)))</f>
        <v/>
      </c>
      <c r="DF45" s="319" t="str">
        <f ca="true">+IF(OFFSET('Sanitation Data'!$H$29,0,10*ROW('Sanitation Data'!H39))="","",OFFSET('Sanitation Data'!$H$29,0,10*ROW('Sanitation Data'!H39)))</f>
        <v/>
      </c>
      <c r="DG45" s="319" t="str">
        <f ca="true">+IF(OFFSET('Sanitation Data'!$H$30,0,10*ROW('Sanitation Data'!H39))="","",OFFSET('Sanitation Data'!$H$30,0,10*ROW('Sanitation Data'!H39)))</f>
        <v/>
      </c>
      <c r="DH45" s="319" t="str">
        <f ca="true">+IF(OFFSET('Sanitation Data'!$H$31,0,10*ROW('Sanitation Data'!H39))="","",OFFSET('Sanitation Data'!$H$31,0,10*ROW('Sanitation Data'!H39)))</f>
        <v/>
      </c>
      <c r="DI45" s="319" t="str">
        <f ca="true">+IF(OFFSET('Sanitation Data'!$H$32,0,10*ROW('Sanitation Data'!H39))="","",OFFSET('Sanitation Data'!$H$32,0,10*ROW('Sanitation Data'!H39)))</f>
        <v/>
      </c>
      <c r="DJ45" s="319" t="str">
        <f ca="true">+IF(OFFSET('Sanitation Data'!$I$28,0,10*ROW('Sanitation Data'!I39))="","",OFFSET('Sanitation Data'!$I$28,0,10*ROW('Sanitation Data'!I39)))</f>
        <v/>
      </c>
      <c r="DK45" s="319" t="str">
        <f ca="true">+IF(OFFSET('Sanitation Data'!$I$29,0,10*ROW('Sanitation Data'!I39))="","",OFFSET('Sanitation Data'!$I$29,0,10*ROW('Sanitation Data'!I39)))</f>
        <v/>
      </c>
      <c r="DL45" s="319" t="str">
        <f ca="true">+IF(OFFSET('Sanitation Data'!$I$30,0,10*ROW('Sanitation Data'!I39))="","",OFFSET('Sanitation Data'!$I$30,0,10*ROW('Sanitation Data'!I39)))</f>
        <v/>
      </c>
      <c r="DM45" s="319" t="str">
        <f ca="true">+IF(OFFSET('Sanitation Data'!$I$31,0,10*ROW('Sanitation Data'!I39))="","",OFFSET('Sanitation Data'!$I$31,0,10*ROW('Sanitation Data'!I39)))</f>
        <v/>
      </c>
      <c r="DN45" s="319" t="str">
        <f ca="true">+IF(OFFSET('Sanitation Data'!$I$32,0,10*ROW('Sanitation Data'!I39))="","",OFFSET('Sanitation Data'!$I$32,0,10*ROW('Sanitation Data'!I39)))</f>
        <v/>
      </c>
      <c r="DO45" s="319" t="str">
        <f ca="true">+IF(OFFSET('Hygiene Data'!$D$11,0,10*ROW('Hygiene Data'!D39))="","",OFFSET('Hygiene Data'!$D$11,0,10*ROW('Hygiene Data'!D39)))</f>
        <v/>
      </c>
      <c r="DP45" s="319" t="str">
        <f ca="true">+IF(OFFSET('Hygiene Data'!$D$12,0,10*ROW('Hygiene Data'!D39))="","",OFFSET('Hygiene Data'!$D$12,0,10*ROW('Hygiene Data'!D39)))</f>
        <v/>
      </c>
      <c r="DQ45" s="319" t="str">
        <f ca="true">+IF(OFFSET('Hygiene Data'!$D$13,0,10*ROW('Hygiene Data'!D39))="","",OFFSET('Hygiene Data'!$D$13,0,10*ROW('Hygiene Data'!D39)))</f>
        <v/>
      </c>
      <c r="DR45" s="319" t="str">
        <f ca="true">+IF(OFFSET('Hygiene Data'!$E$11,0,10*ROW('Hygiene Data'!E39))="","",OFFSET('Hygiene Data'!$E$11,0,10*ROW('Hygiene Data'!E39)))</f>
        <v/>
      </c>
      <c r="DS45" s="319" t="str">
        <f ca="true">+IF(OFFSET('Hygiene Data'!$E$12,0,10*ROW('Hygiene Data'!E39))="","",OFFSET('Hygiene Data'!$E$12,0,10*ROW('Hygiene Data'!E39)))</f>
        <v/>
      </c>
      <c r="DT45" s="319" t="str">
        <f ca="true">+IF(OFFSET('Hygiene Data'!$E$13,0,10*ROW('Hygiene Data'!E39))="","",OFFSET('Hygiene Data'!$E$13,0,10*ROW('Hygiene Data'!E39)))</f>
        <v/>
      </c>
      <c r="DU45" s="319" t="str">
        <f ca="true">+IF(OFFSET('Hygiene Data'!$F$11,0,10*ROW('Hygiene Data'!F39))="","",OFFSET('Hygiene Data'!$F$11,0,10*ROW('Hygiene Data'!F39)))</f>
        <v/>
      </c>
      <c r="DV45" s="319" t="str">
        <f ca="true">+IF(OFFSET('Hygiene Data'!$F$12,0,10*ROW('Hygiene Data'!F39))="","",OFFSET('Hygiene Data'!$F$12,0,10*ROW('Hygiene Data'!F39)))</f>
        <v/>
      </c>
      <c r="DW45" s="319" t="str">
        <f ca="true">+IF(OFFSET('Hygiene Data'!$F$13,0,10*ROW('Hygiene Data'!F39))="","",OFFSET('Hygiene Data'!$F$13,0,10*ROW('Hygiene Data'!F39)))</f>
        <v/>
      </c>
      <c r="DX45" s="319" t="str">
        <f ca="true">+IF(OFFSET('Hygiene Data'!$G$11,0,10*ROW('Hygiene Data'!G39))="","",OFFSET('Hygiene Data'!$G$11,0,10*ROW('Hygiene Data'!G39)))</f>
        <v/>
      </c>
      <c r="DY45" s="319" t="str">
        <f ca="true">+IF(OFFSET('Hygiene Data'!$G$12,0,10*ROW('Hygiene Data'!G39))="","",OFFSET('Hygiene Data'!$G$12,0,10*ROW('Hygiene Data'!G39)))</f>
        <v/>
      </c>
      <c r="DZ45" s="319" t="str">
        <f ca="true">+IF(OFFSET('Hygiene Data'!$G$13,0,10*ROW('Hygiene Data'!G39))="","",OFFSET('Hygiene Data'!$G$13,0,10*ROW('Hygiene Data'!G39)))</f>
        <v/>
      </c>
      <c r="EA45" s="319" t="str">
        <f ca="true">+IF(OFFSET('Hygiene Data'!$H$11,0,10*ROW('Hygiene Data'!H39))="","",OFFSET('Hygiene Data'!$H$11,0,10*ROW('Hygiene Data'!H39)))</f>
        <v/>
      </c>
      <c r="EB45" s="319" t="str">
        <f ca="true">+IF(OFFSET('Hygiene Data'!$H$12,0,10*ROW('Hygiene Data'!H39))="","",OFFSET('Hygiene Data'!$H$12,0,10*ROW('Hygiene Data'!H39)))</f>
        <v/>
      </c>
      <c r="EC45" s="319" t="str">
        <f ca="true">+IF(OFFSET('Hygiene Data'!$H$13,0,10*ROW('Hygiene Data'!H39))="","",OFFSET('Hygiene Data'!$H$13,0,10*ROW('Hygiene Data'!H39)))</f>
        <v/>
      </c>
      <c r="ED45" s="319" t="str">
        <f ca="true">+IF(OFFSET('Hygiene Data'!$I$11,0,10*ROW('Hygiene Data'!I39))="","",OFFSET('Hygiene Data'!$I$11,0,10*ROW('Hygiene Data'!I39)))</f>
        <v/>
      </c>
      <c r="EE45" s="319" t="str">
        <f ca="true">+IF(OFFSET('Hygiene Data'!$I$12,0,10*ROW('Hygiene Data'!I39))="","",OFFSET('Hygiene Data'!$I$12,0,10*ROW('Hygiene Data'!I39)))</f>
        <v/>
      </c>
      <c r="EF45" s="319"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75"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19"/>
      <c r="BS46" s="319" t="str">
        <f ca="true">+IF(OFFSET('Water Data'!$D$27,0,10*ROW('Water Data'!D40))="","",OFFSET('Water Data'!$D$27,0,10*ROW('Water Data'!D40)))</f>
        <v/>
      </c>
      <c r="BT46" s="319" t="str">
        <f ca="true">+IF(OFFSET('Water Data'!$D$28,0,10*ROW('Water Data'!D40))="","",OFFSET('Water Data'!$D$28,0,10*ROW('Water Data'!D40)))</f>
        <v/>
      </c>
      <c r="BU46" s="319" t="str">
        <f ca="true">+IF(OFFSET('Water Data'!$D$29,0,10*ROW('Water Data'!D40))="","",OFFSET('Water Data'!$D$29,0,10*ROW('Water Data'!D40)))</f>
        <v/>
      </c>
      <c r="BV46" s="319" t="str">
        <f ca="true">+IF(OFFSET('Water Data'!$E$27,0,10*ROW('Water Data'!E40))="","",OFFSET('Water Data'!$E$27,0,10*ROW('Water Data'!E40)))</f>
        <v/>
      </c>
      <c r="BW46" s="319" t="str">
        <f ca="true">+IF(OFFSET('Water Data'!$E$28,0,10*ROW('Water Data'!E40))="","",OFFSET('Water Data'!$E$28,0,10*ROW('Water Data'!E40)))</f>
        <v/>
      </c>
      <c r="BX46" s="319" t="str">
        <f ca="true">+IF(OFFSET('Water Data'!$E$29,0,10*ROW('Water Data'!E40))="","",OFFSET('Water Data'!$E$29,0,10*ROW('Water Data'!E40)))</f>
        <v/>
      </c>
      <c r="BY46" s="319" t="str">
        <f ca="true">+IF(OFFSET('Water Data'!$F$27,0,10*ROW('Water Data'!F40))="","",OFFSET('Water Data'!$F$27,0,10*ROW('Water Data'!F40)))</f>
        <v/>
      </c>
      <c r="BZ46" s="319" t="str">
        <f ca="true">+IF(OFFSET('Water Data'!$F$28,0,10*ROW('Water Data'!F40))="","",OFFSET('Water Data'!$F$28,0,10*ROW('Water Data'!F40)))</f>
        <v/>
      </c>
      <c r="CA46" s="319" t="str">
        <f ca="true">+IF(OFFSET('Water Data'!$F$29,0,10*ROW('Water Data'!F40))="","",OFFSET('Water Data'!$F$29,0,10*ROW('Water Data'!F40)))</f>
        <v/>
      </c>
      <c r="CB46" s="319" t="str">
        <f ca="true">+IF(OFFSET('Water Data'!$G$27,0,10*ROW('Water Data'!G40))="","",OFFSET('Water Data'!$G$27,0,10*ROW('Water Data'!G40)))</f>
        <v/>
      </c>
      <c r="CC46" s="319" t="str">
        <f ca="true">+IF(OFFSET('Water Data'!$G$28,0,10*ROW('Water Data'!G40))="","",OFFSET('Water Data'!$G$28,0,10*ROW('Water Data'!G40)))</f>
        <v/>
      </c>
      <c r="CD46" s="319" t="str">
        <f ca="true">+IF(OFFSET('Water Data'!$G$29,0,10*ROW('Water Data'!G40))="","",OFFSET('Water Data'!$G$29,0,10*ROW('Water Data'!G40)))</f>
        <v/>
      </c>
      <c r="CE46" s="319" t="str">
        <f ca="true">+IF(OFFSET('Water Data'!$H$27,0,10*ROW('Water Data'!H40))="","",OFFSET('Water Data'!$H$27,0,10*ROW('Water Data'!H40)))</f>
        <v/>
      </c>
      <c r="CF46" s="319" t="str">
        <f ca="true">+IF(OFFSET('Water Data'!$H$28,0,10*ROW('Water Data'!H40))="","",OFFSET('Water Data'!$H$28,0,10*ROW('Water Data'!H40)))</f>
        <v/>
      </c>
      <c r="CG46" s="319" t="str">
        <f ca="true">+IF(OFFSET('Water Data'!$H$29,0,10*ROW('Water Data'!H40))="","",OFFSET('Water Data'!$H$29,0,10*ROW('Water Data'!H40)))</f>
        <v/>
      </c>
      <c r="CH46" s="319" t="str">
        <f ca="true">+IF(OFFSET('Water Data'!$I$27,0,10*ROW('Water Data'!I40))="","",OFFSET('Water Data'!$I$27,0,10*ROW('Water Data'!I40)))</f>
        <v/>
      </c>
      <c r="CI46" s="319" t="str">
        <f ca="true">+IF(OFFSET('Water Data'!$I$28,0,10*ROW('Water Data'!I40))="","",OFFSET('Water Data'!$I$28,0,10*ROW('Water Data'!I40)))</f>
        <v/>
      </c>
      <c r="CJ46" s="319" t="str">
        <f ca="true">+IF(OFFSET('Water Data'!$I$29,0,10*ROW('Water Data'!I40))="","",OFFSET('Water Data'!$I$29,0,10*ROW('Water Data'!I40)))</f>
        <v/>
      </c>
      <c r="CK46" s="319" t="str">
        <f ca="true">+IF(OFFSET('Sanitation Data'!$D$28,0,10*ROW('Sanitation Data'!D40))="","",OFFSET('Sanitation Data'!$D$28,0,10*ROW('Sanitation Data'!D40)))</f>
        <v/>
      </c>
      <c r="CL46" s="319" t="str">
        <f ca="true">+IF(OFFSET('Sanitation Data'!$D$29,0,10*ROW('Sanitation Data'!D40))="","",OFFSET('Sanitation Data'!$D$29,0,10*ROW('Sanitation Data'!D40)))</f>
        <v/>
      </c>
      <c r="CM46" s="319" t="str">
        <f ca="true">+IF(OFFSET('Sanitation Data'!$D$30,0,10*ROW('Sanitation Data'!D40))="","",OFFSET('Sanitation Data'!$D$30,0,10*ROW('Sanitation Data'!D40)))</f>
        <v/>
      </c>
      <c r="CN46" s="319" t="str">
        <f ca="true">+IF(OFFSET('Sanitation Data'!$D$31,0,10*ROW('Sanitation Data'!D40))="","",OFFSET('Sanitation Data'!$D$31,0,10*ROW('Sanitation Data'!D40)))</f>
        <v/>
      </c>
      <c r="CO46" s="319" t="str">
        <f ca="true">+IF(OFFSET('Sanitation Data'!$D$32,0,10*ROW('Sanitation Data'!D40))="","",OFFSET('Sanitation Data'!$D$32,0,10*ROW('Sanitation Data'!D40)))</f>
        <v/>
      </c>
      <c r="CP46" s="319" t="str">
        <f ca="true">+IF(OFFSET('Sanitation Data'!$E$28,0,10*ROW('Sanitation Data'!E40))="","",OFFSET('Sanitation Data'!$E$28,0,10*ROW('Sanitation Data'!E40)))</f>
        <v/>
      </c>
      <c r="CQ46" s="319" t="str">
        <f ca="true">+IF(OFFSET('Sanitation Data'!$E$29,0,10*ROW('Sanitation Data'!E40))="","",OFFSET('Sanitation Data'!$E$29,0,10*ROW('Sanitation Data'!E40)))</f>
        <v/>
      </c>
      <c r="CR46" s="319" t="str">
        <f ca="true">+IF(OFFSET('Sanitation Data'!$E$30,0,10*ROW('Sanitation Data'!E40))="","",OFFSET('Sanitation Data'!$E$30,0,10*ROW('Sanitation Data'!E40)))</f>
        <v/>
      </c>
      <c r="CS46" s="319" t="str">
        <f ca="true">+IF(OFFSET('Sanitation Data'!$E$31,0,10*ROW('Sanitation Data'!E40))="","",OFFSET('Sanitation Data'!$E$31,0,10*ROW('Sanitation Data'!E40)))</f>
        <v/>
      </c>
      <c r="CT46" s="319" t="str">
        <f ca="true">+IF(OFFSET('Sanitation Data'!$E$32,0,10*ROW('Sanitation Data'!E40))="","",OFFSET('Sanitation Data'!$E$32,0,10*ROW('Sanitation Data'!E40)))</f>
        <v/>
      </c>
      <c r="CU46" s="319" t="str">
        <f ca="true">+IF(OFFSET('Sanitation Data'!$F$28,0,10*ROW('Sanitation Data'!F40))="","",OFFSET('Sanitation Data'!$F$28,0,10*ROW('Sanitation Data'!F40)))</f>
        <v/>
      </c>
      <c r="CV46" s="319" t="str">
        <f ca="true">+IF(OFFSET('Sanitation Data'!$F$29,0,10*ROW('Sanitation Data'!F40))="","",OFFSET('Sanitation Data'!$F$29,0,10*ROW('Sanitation Data'!F40)))</f>
        <v/>
      </c>
      <c r="CW46" s="319" t="str">
        <f ca="true">+IF(OFFSET('Sanitation Data'!$F$30,0,10*ROW('Sanitation Data'!F40))="","",OFFSET('Sanitation Data'!$F$30,0,10*ROW('Sanitation Data'!F40)))</f>
        <v/>
      </c>
      <c r="CX46" s="319" t="str">
        <f ca="true">+IF(OFFSET('Sanitation Data'!$F$31,0,10*ROW('Sanitation Data'!F40))="","",OFFSET('Sanitation Data'!$F$31,0,10*ROW('Sanitation Data'!F40)))</f>
        <v/>
      </c>
      <c r="CY46" s="319" t="str">
        <f ca="true">+IF(OFFSET('Sanitation Data'!$F$32,0,10*ROW('Sanitation Data'!F40))="","",OFFSET('Sanitation Data'!$F$32,0,10*ROW('Sanitation Data'!F40)))</f>
        <v/>
      </c>
      <c r="CZ46" s="319" t="str">
        <f ca="true">+IF(OFFSET('Sanitation Data'!$G$28,0,10*ROW('Sanitation Data'!G40))="","",OFFSET('Sanitation Data'!$G$28,0,10*ROW('Sanitation Data'!G40)))</f>
        <v/>
      </c>
      <c r="DA46" s="319" t="str">
        <f ca="true">+IF(OFFSET('Sanitation Data'!$G$29,0,10*ROW('Sanitation Data'!G40))="","",OFFSET('Sanitation Data'!$G$29,0,10*ROW('Sanitation Data'!G40)))</f>
        <v/>
      </c>
      <c r="DB46" s="319" t="str">
        <f ca="true">+IF(OFFSET('Sanitation Data'!$G$30,0,10*ROW('Sanitation Data'!G40))="","",OFFSET('Sanitation Data'!$G$30,0,10*ROW('Sanitation Data'!G40)))</f>
        <v/>
      </c>
      <c r="DC46" s="319" t="str">
        <f ca="true">+IF(OFFSET('Sanitation Data'!$G$31,0,10*ROW('Sanitation Data'!G40))="","",OFFSET('Sanitation Data'!$G$31,0,10*ROW('Sanitation Data'!G40)))</f>
        <v/>
      </c>
      <c r="DD46" s="319" t="str">
        <f ca="true">+IF(OFFSET('Sanitation Data'!$G$32,0,10*ROW('Sanitation Data'!G40))="","",OFFSET('Sanitation Data'!$G$32,0,10*ROW('Sanitation Data'!G40)))</f>
        <v/>
      </c>
      <c r="DE46" s="319" t="str">
        <f ca="true">+IF(OFFSET('Sanitation Data'!$H$28,0,10*ROW('Sanitation Data'!H40))="","",OFFSET('Sanitation Data'!$H$28,0,10*ROW('Sanitation Data'!H40)))</f>
        <v/>
      </c>
      <c r="DF46" s="319" t="str">
        <f ca="true">+IF(OFFSET('Sanitation Data'!$H$29,0,10*ROW('Sanitation Data'!H40))="","",OFFSET('Sanitation Data'!$H$29,0,10*ROW('Sanitation Data'!H40)))</f>
        <v/>
      </c>
      <c r="DG46" s="319" t="str">
        <f ca="true">+IF(OFFSET('Sanitation Data'!$H$30,0,10*ROW('Sanitation Data'!H40))="","",OFFSET('Sanitation Data'!$H$30,0,10*ROW('Sanitation Data'!H40)))</f>
        <v/>
      </c>
      <c r="DH46" s="319" t="str">
        <f ca="true">+IF(OFFSET('Sanitation Data'!$H$31,0,10*ROW('Sanitation Data'!H40))="","",OFFSET('Sanitation Data'!$H$31,0,10*ROW('Sanitation Data'!H40)))</f>
        <v/>
      </c>
      <c r="DI46" s="319" t="str">
        <f ca="true">+IF(OFFSET('Sanitation Data'!$H$32,0,10*ROW('Sanitation Data'!H40))="","",OFFSET('Sanitation Data'!$H$32,0,10*ROW('Sanitation Data'!H40)))</f>
        <v/>
      </c>
      <c r="DJ46" s="319" t="str">
        <f ca="true">+IF(OFFSET('Sanitation Data'!$I$28,0,10*ROW('Sanitation Data'!I40))="","",OFFSET('Sanitation Data'!$I$28,0,10*ROW('Sanitation Data'!I40)))</f>
        <v/>
      </c>
      <c r="DK46" s="319" t="str">
        <f ca="true">+IF(OFFSET('Sanitation Data'!$I$29,0,10*ROW('Sanitation Data'!I40))="","",OFFSET('Sanitation Data'!$I$29,0,10*ROW('Sanitation Data'!I40)))</f>
        <v/>
      </c>
      <c r="DL46" s="319" t="str">
        <f ca="true">+IF(OFFSET('Sanitation Data'!$I$30,0,10*ROW('Sanitation Data'!I40))="","",OFFSET('Sanitation Data'!$I$30,0,10*ROW('Sanitation Data'!I40)))</f>
        <v/>
      </c>
      <c r="DM46" s="319" t="str">
        <f ca="true">+IF(OFFSET('Sanitation Data'!$I$31,0,10*ROW('Sanitation Data'!I40))="","",OFFSET('Sanitation Data'!$I$31,0,10*ROW('Sanitation Data'!I40)))</f>
        <v/>
      </c>
      <c r="DN46" s="319" t="str">
        <f ca="true">+IF(OFFSET('Sanitation Data'!$I$32,0,10*ROW('Sanitation Data'!I40))="","",OFFSET('Sanitation Data'!$I$32,0,10*ROW('Sanitation Data'!I40)))</f>
        <v/>
      </c>
      <c r="DO46" s="319" t="str">
        <f ca="true">+IF(OFFSET('Hygiene Data'!$D$11,0,10*ROW('Hygiene Data'!D40))="","",OFFSET('Hygiene Data'!$D$11,0,10*ROW('Hygiene Data'!D40)))</f>
        <v/>
      </c>
      <c r="DP46" s="319" t="str">
        <f ca="true">+IF(OFFSET('Hygiene Data'!$D$12,0,10*ROW('Hygiene Data'!D40))="","",OFFSET('Hygiene Data'!$D$12,0,10*ROW('Hygiene Data'!D40)))</f>
        <v/>
      </c>
      <c r="DQ46" s="319" t="str">
        <f ca="true">+IF(OFFSET('Hygiene Data'!$D$13,0,10*ROW('Hygiene Data'!D40))="","",OFFSET('Hygiene Data'!$D$13,0,10*ROW('Hygiene Data'!D40)))</f>
        <v/>
      </c>
      <c r="DR46" s="319" t="str">
        <f ca="true">+IF(OFFSET('Hygiene Data'!$E$11,0,10*ROW('Hygiene Data'!E40))="","",OFFSET('Hygiene Data'!$E$11,0,10*ROW('Hygiene Data'!E40)))</f>
        <v/>
      </c>
      <c r="DS46" s="319" t="str">
        <f ca="true">+IF(OFFSET('Hygiene Data'!$E$12,0,10*ROW('Hygiene Data'!E40))="","",OFFSET('Hygiene Data'!$E$12,0,10*ROW('Hygiene Data'!E40)))</f>
        <v/>
      </c>
      <c r="DT46" s="319" t="str">
        <f ca="true">+IF(OFFSET('Hygiene Data'!$E$13,0,10*ROW('Hygiene Data'!E40))="","",OFFSET('Hygiene Data'!$E$13,0,10*ROW('Hygiene Data'!E40)))</f>
        <v/>
      </c>
      <c r="DU46" s="319" t="str">
        <f ca="true">+IF(OFFSET('Hygiene Data'!$F$11,0,10*ROW('Hygiene Data'!F40))="","",OFFSET('Hygiene Data'!$F$11,0,10*ROW('Hygiene Data'!F40)))</f>
        <v/>
      </c>
      <c r="DV46" s="319" t="str">
        <f ca="true">+IF(OFFSET('Hygiene Data'!$F$12,0,10*ROW('Hygiene Data'!F40))="","",OFFSET('Hygiene Data'!$F$12,0,10*ROW('Hygiene Data'!F40)))</f>
        <v/>
      </c>
      <c r="DW46" s="319" t="str">
        <f ca="true">+IF(OFFSET('Hygiene Data'!$F$13,0,10*ROW('Hygiene Data'!F40))="","",OFFSET('Hygiene Data'!$F$13,0,10*ROW('Hygiene Data'!F40)))</f>
        <v/>
      </c>
      <c r="DX46" s="319" t="str">
        <f ca="true">+IF(OFFSET('Hygiene Data'!$G$11,0,10*ROW('Hygiene Data'!G40))="","",OFFSET('Hygiene Data'!$G$11,0,10*ROW('Hygiene Data'!G40)))</f>
        <v/>
      </c>
      <c r="DY46" s="319" t="str">
        <f ca="true">+IF(OFFSET('Hygiene Data'!$G$12,0,10*ROW('Hygiene Data'!G40))="","",OFFSET('Hygiene Data'!$G$12,0,10*ROW('Hygiene Data'!G40)))</f>
        <v/>
      </c>
      <c r="DZ46" s="319" t="str">
        <f ca="true">+IF(OFFSET('Hygiene Data'!$G$13,0,10*ROW('Hygiene Data'!G40))="","",OFFSET('Hygiene Data'!$G$13,0,10*ROW('Hygiene Data'!G40)))</f>
        <v/>
      </c>
      <c r="EA46" s="319" t="str">
        <f ca="true">+IF(OFFSET('Hygiene Data'!$H$11,0,10*ROW('Hygiene Data'!H40))="","",OFFSET('Hygiene Data'!$H$11,0,10*ROW('Hygiene Data'!H40)))</f>
        <v/>
      </c>
      <c r="EB46" s="319" t="str">
        <f ca="true">+IF(OFFSET('Hygiene Data'!$H$12,0,10*ROW('Hygiene Data'!H40))="","",OFFSET('Hygiene Data'!$H$12,0,10*ROW('Hygiene Data'!H40)))</f>
        <v/>
      </c>
      <c r="EC46" s="319" t="str">
        <f ca="true">+IF(OFFSET('Hygiene Data'!$H$13,0,10*ROW('Hygiene Data'!H40))="","",OFFSET('Hygiene Data'!$H$13,0,10*ROW('Hygiene Data'!H40)))</f>
        <v/>
      </c>
      <c r="ED46" s="319" t="str">
        <f ca="true">+IF(OFFSET('Hygiene Data'!$I$11,0,10*ROW('Hygiene Data'!I40))="","",OFFSET('Hygiene Data'!$I$11,0,10*ROW('Hygiene Data'!I40)))</f>
        <v/>
      </c>
      <c r="EE46" s="319" t="str">
        <f ca="true">+IF(OFFSET('Hygiene Data'!$I$12,0,10*ROW('Hygiene Data'!I40))="","",OFFSET('Hygiene Data'!$I$12,0,10*ROW('Hygiene Data'!I40)))</f>
        <v/>
      </c>
      <c r="EF46" s="319"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75"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19"/>
      <c r="BS47" s="319" t="str">
        <f ca="true">+IF(OFFSET('Water Data'!$D$27,0,10*ROW('Water Data'!D41))="","",OFFSET('Water Data'!$D$27,0,10*ROW('Water Data'!D41)))</f>
        <v/>
      </c>
      <c r="BT47" s="319" t="str">
        <f ca="true">+IF(OFFSET('Water Data'!$D$28,0,10*ROW('Water Data'!D41))="","",OFFSET('Water Data'!$D$28,0,10*ROW('Water Data'!D41)))</f>
        <v/>
      </c>
      <c r="BU47" s="319" t="str">
        <f ca="true">+IF(OFFSET('Water Data'!$D$29,0,10*ROW('Water Data'!D41))="","",OFFSET('Water Data'!$D$29,0,10*ROW('Water Data'!D41)))</f>
        <v/>
      </c>
      <c r="BV47" s="319" t="str">
        <f ca="true">+IF(OFFSET('Water Data'!$E$27,0,10*ROW('Water Data'!E41))="","",OFFSET('Water Data'!$E$27,0,10*ROW('Water Data'!E41)))</f>
        <v/>
      </c>
      <c r="BW47" s="319" t="str">
        <f ca="true">+IF(OFFSET('Water Data'!$E$28,0,10*ROW('Water Data'!E41))="","",OFFSET('Water Data'!$E$28,0,10*ROW('Water Data'!E41)))</f>
        <v/>
      </c>
      <c r="BX47" s="319" t="str">
        <f ca="true">+IF(OFFSET('Water Data'!$E$29,0,10*ROW('Water Data'!E41))="","",OFFSET('Water Data'!$E$29,0,10*ROW('Water Data'!E41)))</f>
        <v/>
      </c>
      <c r="BY47" s="319" t="str">
        <f ca="true">+IF(OFFSET('Water Data'!$F$27,0,10*ROW('Water Data'!F41))="","",OFFSET('Water Data'!$F$27,0,10*ROW('Water Data'!F41)))</f>
        <v/>
      </c>
      <c r="BZ47" s="319" t="str">
        <f ca="true">+IF(OFFSET('Water Data'!$F$28,0,10*ROW('Water Data'!F41))="","",OFFSET('Water Data'!$F$28,0,10*ROW('Water Data'!F41)))</f>
        <v/>
      </c>
      <c r="CA47" s="319" t="str">
        <f ca="true">+IF(OFFSET('Water Data'!$F$29,0,10*ROW('Water Data'!F41))="","",OFFSET('Water Data'!$F$29,0,10*ROW('Water Data'!F41)))</f>
        <v/>
      </c>
      <c r="CB47" s="319" t="str">
        <f ca="true">+IF(OFFSET('Water Data'!$G$27,0,10*ROW('Water Data'!G41))="","",OFFSET('Water Data'!$G$27,0,10*ROW('Water Data'!G41)))</f>
        <v/>
      </c>
      <c r="CC47" s="319" t="str">
        <f ca="true">+IF(OFFSET('Water Data'!$G$28,0,10*ROW('Water Data'!G41))="","",OFFSET('Water Data'!$G$28,0,10*ROW('Water Data'!G41)))</f>
        <v/>
      </c>
      <c r="CD47" s="319" t="str">
        <f ca="true">+IF(OFFSET('Water Data'!$G$29,0,10*ROW('Water Data'!G41))="","",OFFSET('Water Data'!$G$29,0,10*ROW('Water Data'!G41)))</f>
        <v/>
      </c>
      <c r="CE47" s="319" t="str">
        <f ca="true">+IF(OFFSET('Water Data'!$H$27,0,10*ROW('Water Data'!H41))="","",OFFSET('Water Data'!$H$27,0,10*ROW('Water Data'!H41)))</f>
        <v/>
      </c>
      <c r="CF47" s="319" t="str">
        <f ca="true">+IF(OFFSET('Water Data'!$H$28,0,10*ROW('Water Data'!H41))="","",OFFSET('Water Data'!$H$28,0,10*ROW('Water Data'!H41)))</f>
        <v/>
      </c>
      <c r="CG47" s="319" t="str">
        <f ca="true">+IF(OFFSET('Water Data'!$H$29,0,10*ROW('Water Data'!H41))="","",OFFSET('Water Data'!$H$29,0,10*ROW('Water Data'!H41)))</f>
        <v/>
      </c>
      <c r="CH47" s="319" t="str">
        <f ca="true">+IF(OFFSET('Water Data'!$I$27,0,10*ROW('Water Data'!I41))="","",OFFSET('Water Data'!$I$27,0,10*ROW('Water Data'!I41)))</f>
        <v/>
      </c>
      <c r="CI47" s="319" t="str">
        <f ca="true">+IF(OFFSET('Water Data'!$I$28,0,10*ROW('Water Data'!I41))="","",OFFSET('Water Data'!$I$28,0,10*ROW('Water Data'!I41)))</f>
        <v/>
      </c>
      <c r="CJ47" s="319" t="str">
        <f ca="true">+IF(OFFSET('Water Data'!$I$29,0,10*ROW('Water Data'!I41))="","",OFFSET('Water Data'!$I$29,0,10*ROW('Water Data'!I41)))</f>
        <v/>
      </c>
      <c r="CK47" s="319" t="str">
        <f ca="true">+IF(OFFSET('Sanitation Data'!$D$28,0,10*ROW('Sanitation Data'!D41))="","",OFFSET('Sanitation Data'!$D$28,0,10*ROW('Sanitation Data'!D41)))</f>
        <v/>
      </c>
      <c r="CL47" s="319" t="str">
        <f ca="true">+IF(OFFSET('Sanitation Data'!$D$29,0,10*ROW('Sanitation Data'!D41))="","",OFFSET('Sanitation Data'!$D$29,0,10*ROW('Sanitation Data'!D41)))</f>
        <v/>
      </c>
      <c r="CM47" s="319" t="str">
        <f ca="true">+IF(OFFSET('Sanitation Data'!$D$30,0,10*ROW('Sanitation Data'!D41))="","",OFFSET('Sanitation Data'!$D$30,0,10*ROW('Sanitation Data'!D41)))</f>
        <v/>
      </c>
      <c r="CN47" s="319" t="str">
        <f ca="true">+IF(OFFSET('Sanitation Data'!$D$31,0,10*ROW('Sanitation Data'!D41))="","",OFFSET('Sanitation Data'!$D$31,0,10*ROW('Sanitation Data'!D41)))</f>
        <v/>
      </c>
      <c r="CO47" s="319" t="str">
        <f ca="true">+IF(OFFSET('Sanitation Data'!$D$32,0,10*ROW('Sanitation Data'!D41))="","",OFFSET('Sanitation Data'!$D$32,0,10*ROW('Sanitation Data'!D41)))</f>
        <v/>
      </c>
      <c r="CP47" s="319" t="str">
        <f ca="true">+IF(OFFSET('Sanitation Data'!$E$28,0,10*ROW('Sanitation Data'!E41))="","",OFFSET('Sanitation Data'!$E$28,0,10*ROW('Sanitation Data'!E41)))</f>
        <v/>
      </c>
      <c r="CQ47" s="319" t="str">
        <f ca="true">+IF(OFFSET('Sanitation Data'!$E$29,0,10*ROW('Sanitation Data'!E41))="","",OFFSET('Sanitation Data'!$E$29,0,10*ROW('Sanitation Data'!E41)))</f>
        <v/>
      </c>
      <c r="CR47" s="319" t="str">
        <f ca="true">+IF(OFFSET('Sanitation Data'!$E$30,0,10*ROW('Sanitation Data'!E41))="","",OFFSET('Sanitation Data'!$E$30,0,10*ROW('Sanitation Data'!E41)))</f>
        <v/>
      </c>
      <c r="CS47" s="319" t="str">
        <f ca="true">+IF(OFFSET('Sanitation Data'!$E$31,0,10*ROW('Sanitation Data'!E41))="","",OFFSET('Sanitation Data'!$E$31,0,10*ROW('Sanitation Data'!E41)))</f>
        <v/>
      </c>
      <c r="CT47" s="319" t="str">
        <f ca="true">+IF(OFFSET('Sanitation Data'!$E$32,0,10*ROW('Sanitation Data'!E41))="","",OFFSET('Sanitation Data'!$E$32,0,10*ROW('Sanitation Data'!E41)))</f>
        <v/>
      </c>
      <c r="CU47" s="319" t="str">
        <f ca="true">+IF(OFFSET('Sanitation Data'!$F$28,0,10*ROW('Sanitation Data'!F41))="","",OFFSET('Sanitation Data'!$F$28,0,10*ROW('Sanitation Data'!F41)))</f>
        <v/>
      </c>
      <c r="CV47" s="319" t="str">
        <f ca="true">+IF(OFFSET('Sanitation Data'!$F$29,0,10*ROW('Sanitation Data'!F41))="","",OFFSET('Sanitation Data'!$F$29,0,10*ROW('Sanitation Data'!F41)))</f>
        <v/>
      </c>
      <c r="CW47" s="319" t="str">
        <f ca="true">+IF(OFFSET('Sanitation Data'!$F$30,0,10*ROW('Sanitation Data'!F41))="","",OFFSET('Sanitation Data'!$F$30,0,10*ROW('Sanitation Data'!F41)))</f>
        <v/>
      </c>
      <c r="CX47" s="319" t="str">
        <f ca="true">+IF(OFFSET('Sanitation Data'!$F$31,0,10*ROW('Sanitation Data'!F41))="","",OFFSET('Sanitation Data'!$F$31,0,10*ROW('Sanitation Data'!F41)))</f>
        <v/>
      </c>
      <c r="CY47" s="319" t="str">
        <f ca="true">+IF(OFFSET('Sanitation Data'!$F$32,0,10*ROW('Sanitation Data'!F41))="","",OFFSET('Sanitation Data'!$F$32,0,10*ROW('Sanitation Data'!F41)))</f>
        <v/>
      </c>
      <c r="CZ47" s="319" t="str">
        <f ca="true">+IF(OFFSET('Sanitation Data'!$G$28,0,10*ROW('Sanitation Data'!G41))="","",OFFSET('Sanitation Data'!$G$28,0,10*ROW('Sanitation Data'!G41)))</f>
        <v/>
      </c>
      <c r="DA47" s="319" t="str">
        <f ca="true">+IF(OFFSET('Sanitation Data'!$G$29,0,10*ROW('Sanitation Data'!G41))="","",OFFSET('Sanitation Data'!$G$29,0,10*ROW('Sanitation Data'!G41)))</f>
        <v/>
      </c>
      <c r="DB47" s="319" t="str">
        <f ca="true">+IF(OFFSET('Sanitation Data'!$G$30,0,10*ROW('Sanitation Data'!G41))="","",OFFSET('Sanitation Data'!$G$30,0,10*ROW('Sanitation Data'!G41)))</f>
        <v/>
      </c>
      <c r="DC47" s="319" t="str">
        <f ca="true">+IF(OFFSET('Sanitation Data'!$G$31,0,10*ROW('Sanitation Data'!G41))="","",OFFSET('Sanitation Data'!$G$31,0,10*ROW('Sanitation Data'!G41)))</f>
        <v/>
      </c>
      <c r="DD47" s="319" t="str">
        <f ca="true">+IF(OFFSET('Sanitation Data'!$G$32,0,10*ROW('Sanitation Data'!G41))="","",OFFSET('Sanitation Data'!$G$32,0,10*ROW('Sanitation Data'!G41)))</f>
        <v/>
      </c>
      <c r="DE47" s="319" t="str">
        <f ca="true">+IF(OFFSET('Sanitation Data'!$H$28,0,10*ROW('Sanitation Data'!H41))="","",OFFSET('Sanitation Data'!$H$28,0,10*ROW('Sanitation Data'!H41)))</f>
        <v/>
      </c>
      <c r="DF47" s="319" t="str">
        <f ca="true">+IF(OFFSET('Sanitation Data'!$H$29,0,10*ROW('Sanitation Data'!H41))="","",OFFSET('Sanitation Data'!$H$29,0,10*ROW('Sanitation Data'!H41)))</f>
        <v/>
      </c>
      <c r="DG47" s="319" t="str">
        <f ca="true">+IF(OFFSET('Sanitation Data'!$H$30,0,10*ROW('Sanitation Data'!H41))="","",OFFSET('Sanitation Data'!$H$30,0,10*ROW('Sanitation Data'!H41)))</f>
        <v/>
      </c>
      <c r="DH47" s="319" t="str">
        <f ca="true">+IF(OFFSET('Sanitation Data'!$H$31,0,10*ROW('Sanitation Data'!H41))="","",OFFSET('Sanitation Data'!$H$31,0,10*ROW('Sanitation Data'!H41)))</f>
        <v/>
      </c>
      <c r="DI47" s="319" t="str">
        <f ca="true">+IF(OFFSET('Sanitation Data'!$H$32,0,10*ROW('Sanitation Data'!H41))="","",OFFSET('Sanitation Data'!$H$32,0,10*ROW('Sanitation Data'!H41)))</f>
        <v/>
      </c>
      <c r="DJ47" s="319" t="str">
        <f ca="true">+IF(OFFSET('Sanitation Data'!$I$28,0,10*ROW('Sanitation Data'!I41))="","",OFFSET('Sanitation Data'!$I$28,0,10*ROW('Sanitation Data'!I41)))</f>
        <v/>
      </c>
      <c r="DK47" s="319" t="str">
        <f ca="true">+IF(OFFSET('Sanitation Data'!$I$29,0,10*ROW('Sanitation Data'!I41))="","",OFFSET('Sanitation Data'!$I$29,0,10*ROW('Sanitation Data'!I41)))</f>
        <v/>
      </c>
      <c r="DL47" s="319" t="str">
        <f ca="true">+IF(OFFSET('Sanitation Data'!$I$30,0,10*ROW('Sanitation Data'!I41))="","",OFFSET('Sanitation Data'!$I$30,0,10*ROW('Sanitation Data'!I41)))</f>
        <v/>
      </c>
      <c r="DM47" s="319" t="str">
        <f ca="true">+IF(OFFSET('Sanitation Data'!$I$31,0,10*ROW('Sanitation Data'!I41))="","",OFFSET('Sanitation Data'!$I$31,0,10*ROW('Sanitation Data'!I41)))</f>
        <v/>
      </c>
      <c r="DN47" s="319" t="str">
        <f ca="true">+IF(OFFSET('Sanitation Data'!$I$32,0,10*ROW('Sanitation Data'!I41))="","",OFFSET('Sanitation Data'!$I$32,0,10*ROW('Sanitation Data'!I41)))</f>
        <v/>
      </c>
      <c r="DO47" s="319" t="str">
        <f ca="true">+IF(OFFSET('Hygiene Data'!$D$11,0,10*ROW('Hygiene Data'!D41))="","",OFFSET('Hygiene Data'!$D$11,0,10*ROW('Hygiene Data'!D41)))</f>
        <v/>
      </c>
      <c r="DP47" s="319" t="str">
        <f ca="true">+IF(OFFSET('Hygiene Data'!$D$12,0,10*ROW('Hygiene Data'!D41))="","",OFFSET('Hygiene Data'!$D$12,0,10*ROW('Hygiene Data'!D41)))</f>
        <v/>
      </c>
      <c r="DQ47" s="319" t="str">
        <f ca="true">+IF(OFFSET('Hygiene Data'!$D$13,0,10*ROW('Hygiene Data'!D41))="","",OFFSET('Hygiene Data'!$D$13,0,10*ROW('Hygiene Data'!D41)))</f>
        <v/>
      </c>
      <c r="DR47" s="319" t="str">
        <f ca="true">+IF(OFFSET('Hygiene Data'!$E$11,0,10*ROW('Hygiene Data'!E41))="","",OFFSET('Hygiene Data'!$E$11,0,10*ROW('Hygiene Data'!E41)))</f>
        <v/>
      </c>
      <c r="DS47" s="319" t="str">
        <f ca="true">+IF(OFFSET('Hygiene Data'!$E$12,0,10*ROW('Hygiene Data'!E41))="","",OFFSET('Hygiene Data'!$E$12,0,10*ROW('Hygiene Data'!E41)))</f>
        <v/>
      </c>
      <c r="DT47" s="319" t="str">
        <f ca="true">+IF(OFFSET('Hygiene Data'!$E$13,0,10*ROW('Hygiene Data'!E41))="","",OFFSET('Hygiene Data'!$E$13,0,10*ROW('Hygiene Data'!E41)))</f>
        <v/>
      </c>
      <c r="DU47" s="319" t="str">
        <f ca="true">+IF(OFFSET('Hygiene Data'!$F$11,0,10*ROW('Hygiene Data'!F41))="","",OFFSET('Hygiene Data'!$F$11,0,10*ROW('Hygiene Data'!F41)))</f>
        <v/>
      </c>
      <c r="DV47" s="319" t="str">
        <f ca="true">+IF(OFFSET('Hygiene Data'!$F$12,0,10*ROW('Hygiene Data'!F41))="","",OFFSET('Hygiene Data'!$F$12,0,10*ROW('Hygiene Data'!F41)))</f>
        <v/>
      </c>
      <c r="DW47" s="319" t="str">
        <f ca="true">+IF(OFFSET('Hygiene Data'!$F$13,0,10*ROW('Hygiene Data'!F41))="","",OFFSET('Hygiene Data'!$F$13,0,10*ROW('Hygiene Data'!F41)))</f>
        <v/>
      </c>
      <c r="DX47" s="319" t="str">
        <f ca="true">+IF(OFFSET('Hygiene Data'!$G$11,0,10*ROW('Hygiene Data'!G41))="","",OFFSET('Hygiene Data'!$G$11,0,10*ROW('Hygiene Data'!G41)))</f>
        <v/>
      </c>
      <c r="DY47" s="319" t="str">
        <f ca="true">+IF(OFFSET('Hygiene Data'!$G$12,0,10*ROW('Hygiene Data'!G41))="","",OFFSET('Hygiene Data'!$G$12,0,10*ROW('Hygiene Data'!G41)))</f>
        <v/>
      </c>
      <c r="DZ47" s="319" t="str">
        <f ca="true">+IF(OFFSET('Hygiene Data'!$G$13,0,10*ROW('Hygiene Data'!G41))="","",OFFSET('Hygiene Data'!$G$13,0,10*ROW('Hygiene Data'!G41)))</f>
        <v/>
      </c>
      <c r="EA47" s="319" t="str">
        <f ca="true">+IF(OFFSET('Hygiene Data'!$H$11,0,10*ROW('Hygiene Data'!H41))="","",OFFSET('Hygiene Data'!$H$11,0,10*ROW('Hygiene Data'!H41)))</f>
        <v/>
      </c>
      <c r="EB47" s="319" t="str">
        <f ca="true">+IF(OFFSET('Hygiene Data'!$H$12,0,10*ROW('Hygiene Data'!H41))="","",OFFSET('Hygiene Data'!$H$12,0,10*ROW('Hygiene Data'!H41)))</f>
        <v/>
      </c>
      <c r="EC47" s="319" t="str">
        <f ca="true">+IF(OFFSET('Hygiene Data'!$H$13,0,10*ROW('Hygiene Data'!H41))="","",OFFSET('Hygiene Data'!$H$13,0,10*ROW('Hygiene Data'!H41)))</f>
        <v/>
      </c>
      <c r="ED47" s="319" t="str">
        <f ca="true">+IF(OFFSET('Hygiene Data'!$I$11,0,10*ROW('Hygiene Data'!I41))="","",OFFSET('Hygiene Data'!$I$11,0,10*ROW('Hygiene Data'!I41)))</f>
        <v/>
      </c>
      <c r="EE47" s="319" t="str">
        <f ca="true">+IF(OFFSET('Hygiene Data'!$I$12,0,10*ROW('Hygiene Data'!I41))="","",OFFSET('Hygiene Data'!$I$12,0,10*ROW('Hygiene Data'!I41)))</f>
        <v/>
      </c>
      <c r="EF47" s="319"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75"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19"/>
      <c r="BS48" s="319" t="str">
        <f ca="true">+IF(OFFSET('Water Data'!$D$27,0,10*ROW('Water Data'!D42))="","",OFFSET('Water Data'!$D$27,0,10*ROW('Water Data'!D42)))</f>
        <v/>
      </c>
      <c r="BT48" s="319" t="str">
        <f ca="true">+IF(OFFSET('Water Data'!$D$28,0,10*ROW('Water Data'!D42))="","",OFFSET('Water Data'!$D$28,0,10*ROW('Water Data'!D42)))</f>
        <v/>
      </c>
      <c r="BU48" s="319" t="str">
        <f ca="true">+IF(OFFSET('Water Data'!$D$29,0,10*ROW('Water Data'!D42))="","",OFFSET('Water Data'!$D$29,0,10*ROW('Water Data'!D42)))</f>
        <v/>
      </c>
      <c r="BV48" s="319" t="str">
        <f ca="true">+IF(OFFSET('Water Data'!$E$27,0,10*ROW('Water Data'!E42))="","",OFFSET('Water Data'!$E$27,0,10*ROW('Water Data'!E42)))</f>
        <v/>
      </c>
      <c r="BW48" s="319" t="str">
        <f ca="true">+IF(OFFSET('Water Data'!$E$28,0,10*ROW('Water Data'!E42))="","",OFFSET('Water Data'!$E$28,0,10*ROW('Water Data'!E42)))</f>
        <v/>
      </c>
      <c r="BX48" s="319" t="str">
        <f ca="true">+IF(OFFSET('Water Data'!$E$29,0,10*ROW('Water Data'!E42))="","",OFFSET('Water Data'!$E$29,0,10*ROW('Water Data'!E42)))</f>
        <v/>
      </c>
      <c r="BY48" s="319" t="str">
        <f ca="true">+IF(OFFSET('Water Data'!$F$27,0,10*ROW('Water Data'!F42))="","",OFFSET('Water Data'!$F$27,0,10*ROW('Water Data'!F42)))</f>
        <v/>
      </c>
      <c r="BZ48" s="319" t="str">
        <f ca="true">+IF(OFFSET('Water Data'!$F$28,0,10*ROW('Water Data'!F42))="","",OFFSET('Water Data'!$F$28,0,10*ROW('Water Data'!F42)))</f>
        <v/>
      </c>
      <c r="CA48" s="319" t="str">
        <f ca="true">+IF(OFFSET('Water Data'!$F$29,0,10*ROW('Water Data'!F42))="","",OFFSET('Water Data'!$F$29,0,10*ROW('Water Data'!F42)))</f>
        <v/>
      </c>
      <c r="CB48" s="319" t="str">
        <f ca="true">+IF(OFFSET('Water Data'!$G$27,0,10*ROW('Water Data'!G42))="","",OFFSET('Water Data'!$G$27,0,10*ROW('Water Data'!G42)))</f>
        <v/>
      </c>
      <c r="CC48" s="319" t="str">
        <f ca="true">+IF(OFFSET('Water Data'!$G$28,0,10*ROW('Water Data'!G42))="","",OFFSET('Water Data'!$G$28,0,10*ROW('Water Data'!G42)))</f>
        <v/>
      </c>
      <c r="CD48" s="319" t="str">
        <f ca="true">+IF(OFFSET('Water Data'!$G$29,0,10*ROW('Water Data'!G42))="","",OFFSET('Water Data'!$G$29,0,10*ROW('Water Data'!G42)))</f>
        <v/>
      </c>
      <c r="CE48" s="319" t="str">
        <f ca="true">+IF(OFFSET('Water Data'!$H$27,0,10*ROW('Water Data'!H42))="","",OFFSET('Water Data'!$H$27,0,10*ROW('Water Data'!H42)))</f>
        <v/>
      </c>
      <c r="CF48" s="319" t="str">
        <f ca="true">+IF(OFFSET('Water Data'!$H$28,0,10*ROW('Water Data'!H42))="","",OFFSET('Water Data'!$H$28,0,10*ROW('Water Data'!H42)))</f>
        <v/>
      </c>
      <c r="CG48" s="319" t="str">
        <f ca="true">+IF(OFFSET('Water Data'!$H$29,0,10*ROW('Water Data'!H42))="","",OFFSET('Water Data'!$H$29,0,10*ROW('Water Data'!H42)))</f>
        <v/>
      </c>
      <c r="CH48" s="319" t="str">
        <f ca="true">+IF(OFFSET('Water Data'!$I$27,0,10*ROW('Water Data'!I42))="","",OFFSET('Water Data'!$I$27,0,10*ROW('Water Data'!I42)))</f>
        <v/>
      </c>
      <c r="CI48" s="319" t="str">
        <f ca="true">+IF(OFFSET('Water Data'!$I$28,0,10*ROW('Water Data'!I42))="","",OFFSET('Water Data'!$I$28,0,10*ROW('Water Data'!I42)))</f>
        <v/>
      </c>
      <c r="CJ48" s="319" t="str">
        <f ca="true">+IF(OFFSET('Water Data'!$I$29,0,10*ROW('Water Data'!I42))="","",OFFSET('Water Data'!$I$29,0,10*ROW('Water Data'!I42)))</f>
        <v/>
      </c>
      <c r="CK48" s="319" t="str">
        <f ca="true">+IF(OFFSET('Sanitation Data'!$D$28,0,10*ROW('Sanitation Data'!D42))="","",OFFSET('Sanitation Data'!$D$28,0,10*ROW('Sanitation Data'!D42)))</f>
        <v/>
      </c>
      <c r="CL48" s="319" t="str">
        <f ca="true">+IF(OFFSET('Sanitation Data'!$D$29,0,10*ROW('Sanitation Data'!D42))="","",OFFSET('Sanitation Data'!$D$29,0,10*ROW('Sanitation Data'!D42)))</f>
        <v/>
      </c>
      <c r="CM48" s="319" t="str">
        <f ca="true">+IF(OFFSET('Sanitation Data'!$D$30,0,10*ROW('Sanitation Data'!D42))="","",OFFSET('Sanitation Data'!$D$30,0,10*ROW('Sanitation Data'!D42)))</f>
        <v/>
      </c>
      <c r="CN48" s="319" t="str">
        <f ca="true">+IF(OFFSET('Sanitation Data'!$D$31,0,10*ROW('Sanitation Data'!D42))="","",OFFSET('Sanitation Data'!$D$31,0,10*ROW('Sanitation Data'!D42)))</f>
        <v/>
      </c>
      <c r="CO48" s="319" t="str">
        <f ca="true">+IF(OFFSET('Sanitation Data'!$D$32,0,10*ROW('Sanitation Data'!D42))="","",OFFSET('Sanitation Data'!$D$32,0,10*ROW('Sanitation Data'!D42)))</f>
        <v/>
      </c>
      <c r="CP48" s="319" t="str">
        <f ca="true">+IF(OFFSET('Sanitation Data'!$E$28,0,10*ROW('Sanitation Data'!E42))="","",OFFSET('Sanitation Data'!$E$28,0,10*ROW('Sanitation Data'!E42)))</f>
        <v/>
      </c>
      <c r="CQ48" s="319" t="str">
        <f ca="true">+IF(OFFSET('Sanitation Data'!$E$29,0,10*ROW('Sanitation Data'!E42))="","",OFFSET('Sanitation Data'!$E$29,0,10*ROW('Sanitation Data'!E42)))</f>
        <v/>
      </c>
      <c r="CR48" s="319" t="str">
        <f ca="true">+IF(OFFSET('Sanitation Data'!$E$30,0,10*ROW('Sanitation Data'!E42))="","",OFFSET('Sanitation Data'!$E$30,0,10*ROW('Sanitation Data'!E42)))</f>
        <v/>
      </c>
      <c r="CS48" s="319" t="str">
        <f ca="true">+IF(OFFSET('Sanitation Data'!$E$31,0,10*ROW('Sanitation Data'!E42))="","",OFFSET('Sanitation Data'!$E$31,0,10*ROW('Sanitation Data'!E42)))</f>
        <v/>
      </c>
      <c r="CT48" s="319" t="str">
        <f ca="true">+IF(OFFSET('Sanitation Data'!$E$32,0,10*ROW('Sanitation Data'!E42))="","",OFFSET('Sanitation Data'!$E$32,0,10*ROW('Sanitation Data'!E42)))</f>
        <v/>
      </c>
      <c r="CU48" s="319" t="str">
        <f ca="true">+IF(OFFSET('Sanitation Data'!$F$28,0,10*ROW('Sanitation Data'!F42))="","",OFFSET('Sanitation Data'!$F$28,0,10*ROW('Sanitation Data'!F42)))</f>
        <v/>
      </c>
      <c r="CV48" s="319" t="str">
        <f ca="true">+IF(OFFSET('Sanitation Data'!$F$29,0,10*ROW('Sanitation Data'!F42))="","",OFFSET('Sanitation Data'!$F$29,0,10*ROW('Sanitation Data'!F42)))</f>
        <v/>
      </c>
      <c r="CW48" s="319" t="str">
        <f ca="true">+IF(OFFSET('Sanitation Data'!$F$30,0,10*ROW('Sanitation Data'!F42))="","",OFFSET('Sanitation Data'!$F$30,0,10*ROW('Sanitation Data'!F42)))</f>
        <v/>
      </c>
      <c r="CX48" s="319" t="str">
        <f ca="true">+IF(OFFSET('Sanitation Data'!$F$31,0,10*ROW('Sanitation Data'!F42))="","",OFFSET('Sanitation Data'!$F$31,0,10*ROW('Sanitation Data'!F42)))</f>
        <v/>
      </c>
      <c r="CY48" s="319" t="str">
        <f ca="true">+IF(OFFSET('Sanitation Data'!$F$32,0,10*ROW('Sanitation Data'!F42))="","",OFFSET('Sanitation Data'!$F$32,0,10*ROW('Sanitation Data'!F42)))</f>
        <v/>
      </c>
      <c r="CZ48" s="319" t="str">
        <f ca="true">+IF(OFFSET('Sanitation Data'!$G$28,0,10*ROW('Sanitation Data'!G42))="","",OFFSET('Sanitation Data'!$G$28,0,10*ROW('Sanitation Data'!G42)))</f>
        <v/>
      </c>
      <c r="DA48" s="319" t="str">
        <f ca="true">+IF(OFFSET('Sanitation Data'!$G$29,0,10*ROW('Sanitation Data'!G42))="","",OFFSET('Sanitation Data'!$G$29,0,10*ROW('Sanitation Data'!G42)))</f>
        <v/>
      </c>
      <c r="DB48" s="319" t="str">
        <f ca="true">+IF(OFFSET('Sanitation Data'!$G$30,0,10*ROW('Sanitation Data'!G42))="","",OFFSET('Sanitation Data'!$G$30,0,10*ROW('Sanitation Data'!G42)))</f>
        <v/>
      </c>
      <c r="DC48" s="319" t="str">
        <f ca="true">+IF(OFFSET('Sanitation Data'!$G$31,0,10*ROW('Sanitation Data'!G42))="","",OFFSET('Sanitation Data'!$G$31,0,10*ROW('Sanitation Data'!G42)))</f>
        <v/>
      </c>
      <c r="DD48" s="319" t="str">
        <f ca="true">+IF(OFFSET('Sanitation Data'!$G$32,0,10*ROW('Sanitation Data'!G42))="","",OFFSET('Sanitation Data'!$G$32,0,10*ROW('Sanitation Data'!G42)))</f>
        <v/>
      </c>
      <c r="DE48" s="319" t="str">
        <f ca="true">+IF(OFFSET('Sanitation Data'!$H$28,0,10*ROW('Sanitation Data'!H42))="","",OFFSET('Sanitation Data'!$H$28,0,10*ROW('Sanitation Data'!H42)))</f>
        <v/>
      </c>
      <c r="DF48" s="319" t="str">
        <f ca="true">+IF(OFFSET('Sanitation Data'!$H$29,0,10*ROW('Sanitation Data'!H42))="","",OFFSET('Sanitation Data'!$H$29,0,10*ROW('Sanitation Data'!H42)))</f>
        <v/>
      </c>
      <c r="DG48" s="319" t="str">
        <f ca="true">+IF(OFFSET('Sanitation Data'!$H$30,0,10*ROW('Sanitation Data'!H42))="","",OFFSET('Sanitation Data'!$H$30,0,10*ROW('Sanitation Data'!H42)))</f>
        <v/>
      </c>
      <c r="DH48" s="319" t="str">
        <f ca="true">+IF(OFFSET('Sanitation Data'!$H$31,0,10*ROW('Sanitation Data'!H42))="","",OFFSET('Sanitation Data'!$H$31,0,10*ROW('Sanitation Data'!H42)))</f>
        <v/>
      </c>
      <c r="DI48" s="319" t="str">
        <f ca="true">+IF(OFFSET('Sanitation Data'!$H$32,0,10*ROW('Sanitation Data'!H42))="","",OFFSET('Sanitation Data'!$H$32,0,10*ROW('Sanitation Data'!H42)))</f>
        <v/>
      </c>
      <c r="DJ48" s="319" t="str">
        <f ca="true">+IF(OFFSET('Sanitation Data'!$I$28,0,10*ROW('Sanitation Data'!I42))="","",OFFSET('Sanitation Data'!$I$28,0,10*ROW('Sanitation Data'!I42)))</f>
        <v/>
      </c>
      <c r="DK48" s="319" t="str">
        <f ca="true">+IF(OFFSET('Sanitation Data'!$I$29,0,10*ROW('Sanitation Data'!I42))="","",OFFSET('Sanitation Data'!$I$29,0,10*ROW('Sanitation Data'!I42)))</f>
        <v/>
      </c>
      <c r="DL48" s="319" t="str">
        <f ca="true">+IF(OFFSET('Sanitation Data'!$I$30,0,10*ROW('Sanitation Data'!I42))="","",OFFSET('Sanitation Data'!$I$30,0,10*ROW('Sanitation Data'!I42)))</f>
        <v/>
      </c>
      <c r="DM48" s="319" t="str">
        <f ca="true">+IF(OFFSET('Sanitation Data'!$I$31,0,10*ROW('Sanitation Data'!I42))="","",OFFSET('Sanitation Data'!$I$31,0,10*ROW('Sanitation Data'!I42)))</f>
        <v/>
      </c>
      <c r="DN48" s="319" t="str">
        <f ca="true">+IF(OFFSET('Sanitation Data'!$I$32,0,10*ROW('Sanitation Data'!I42))="","",OFFSET('Sanitation Data'!$I$32,0,10*ROW('Sanitation Data'!I42)))</f>
        <v/>
      </c>
      <c r="DO48" s="319" t="str">
        <f ca="true">+IF(OFFSET('Hygiene Data'!$D$11,0,10*ROW('Hygiene Data'!D42))="","",OFFSET('Hygiene Data'!$D$11,0,10*ROW('Hygiene Data'!D42)))</f>
        <v/>
      </c>
      <c r="DP48" s="319" t="str">
        <f ca="true">+IF(OFFSET('Hygiene Data'!$D$12,0,10*ROW('Hygiene Data'!D42))="","",OFFSET('Hygiene Data'!$D$12,0,10*ROW('Hygiene Data'!D42)))</f>
        <v/>
      </c>
      <c r="DQ48" s="319" t="str">
        <f ca="true">+IF(OFFSET('Hygiene Data'!$D$13,0,10*ROW('Hygiene Data'!D42))="","",OFFSET('Hygiene Data'!$D$13,0,10*ROW('Hygiene Data'!D42)))</f>
        <v/>
      </c>
      <c r="DR48" s="319" t="str">
        <f ca="true">+IF(OFFSET('Hygiene Data'!$E$11,0,10*ROW('Hygiene Data'!E42))="","",OFFSET('Hygiene Data'!$E$11,0,10*ROW('Hygiene Data'!E42)))</f>
        <v/>
      </c>
      <c r="DS48" s="319" t="str">
        <f ca="true">+IF(OFFSET('Hygiene Data'!$E$12,0,10*ROW('Hygiene Data'!E42))="","",OFFSET('Hygiene Data'!$E$12,0,10*ROW('Hygiene Data'!E42)))</f>
        <v/>
      </c>
      <c r="DT48" s="319" t="str">
        <f ca="true">+IF(OFFSET('Hygiene Data'!$E$13,0,10*ROW('Hygiene Data'!E42))="","",OFFSET('Hygiene Data'!$E$13,0,10*ROW('Hygiene Data'!E42)))</f>
        <v/>
      </c>
      <c r="DU48" s="319" t="str">
        <f ca="true">+IF(OFFSET('Hygiene Data'!$F$11,0,10*ROW('Hygiene Data'!F42))="","",OFFSET('Hygiene Data'!$F$11,0,10*ROW('Hygiene Data'!F42)))</f>
        <v/>
      </c>
      <c r="DV48" s="319" t="str">
        <f ca="true">+IF(OFFSET('Hygiene Data'!$F$12,0,10*ROW('Hygiene Data'!F42))="","",OFFSET('Hygiene Data'!$F$12,0,10*ROW('Hygiene Data'!F42)))</f>
        <v/>
      </c>
      <c r="DW48" s="319" t="str">
        <f ca="true">+IF(OFFSET('Hygiene Data'!$F$13,0,10*ROW('Hygiene Data'!F42))="","",OFFSET('Hygiene Data'!$F$13,0,10*ROW('Hygiene Data'!F42)))</f>
        <v/>
      </c>
      <c r="DX48" s="319" t="str">
        <f ca="true">+IF(OFFSET('Hygiene Data'!$G$11,0,10*ROW('Hygiene Data'!G42))="","",OFFSET('Hygiene Data'!$G$11,0,10*ROW('Hygiene Data'!G42)))</f>
        <v/>
      </c>
      <c r="DY48" s="319" t="str">
        <f ca="true">+IF(OFFSET('Hygiene Data'!$G$12,0,10*ROW('Hygiene Data'!G42))="","",OFFSET('Hygiene Data'!$G$12,0,10*ROW('Hygiene Data'!G42)))</f>
        <v/>
      </c>
      <c r="DZ48" s="319" t="str">
        <f ca="true">+IF(OFFSET('Hygiene Data'!$G$13,0,10*ROW('Hygiene Data'!G42))="","",OFFSET('Hygiene Data'!$G$13,0,10*ROW('Hygiene Data'!G42)))</f>
        <v/>
      </c>
      <c r="EA48" s="319" t="str">
        <f ca="true">+IF(OFFSET('Hygiene Data'!$H$11,0,10*ROW('Hygiene Data'!H42))="","",OFFSET('Hygiene Data'!$H$11,0,10*ROW('Hygiene Data'!H42)))</f>
        <v/>
      </c>
      <c r="EB48" s="319" t="str">
        <f ca="true">+IF(OFFSET('Hygiene Data'!$H$12,0,10*ROW('Hygiene Data'!H42))="","",OFFSET('Hygiene Data'!$H$12,0,10*ROW('Hygiene Data'!H42)))</f>
        <v/>
      </c>
      <c r="EC48" s="319" t="str">
        <f ca="true">+IF(OFFSET('Hygiene Data'!$H$13,0,10*ROW('Hygiene Data'!H42))="","",OFFSET('Hygiene Data'!$H$13,0,10*ROW('Hygiene Data'!H42)))</f>
        <v/>
      </c>
      <c r="ED48" s="319" t="str">
        <f ca="true">+IF(OFFSET('Hygiene Data'!$I$11,0,10*ROW('Hygiene Data'!I42))="","",OFFSET('Hygiene Data'!$I$11,0,10*ROW('Hygiene Data'!I42)))</f>
        <v/>
      </c>
      <c r="EE48" s="319" t="str">
        <f ca="true">+IF(OFFSET('Hygiene Data'!$I$12,0,10*ROW('Hygiene Data'!I42))="","",OFFSET('Hygiene Data'!$I$12,0,10*ROW('Hygiene Data'!I42)))</f>
        <v/>
      </c>
      <c r="EF48" s="319"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75"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19"/>
      <c r="BS49" s="319" t="str">
        <f ca="true">+IF(OFFSET('Water Data'!$D$27,0,10*ROW('Water Data'!D43))="","",OFFSET('Water Data'!$D$27,0,10*ROW('Water Data'!D43)))</f>
        <v/>
      </c>
      <c r="BT49" s="319" t="str">
        <f ca="true">+IF(OFFSET('Water Data'!$D$28,0,10*ROW('Water Data'!D43))="","",OFFSET('Water Data'!$D$28,0,10*ROW('Water Data'!D43)))</f>
        <v/>
      </c>
      <c r="BU49" s="319" t="str">
        <f ca="true">+IF(OFFSET('Water Data'!$D$29,0,10*ROW('Water Data'!D43))="","",OFFSET('Water Data'!$D$29,0,10*ROW('Water Data'!D43)))</f>
        <v/>
      </c>
      <c r="BV49" s="319" t="str">
        <f ca="true">+IF(OFFSET('Water Data'!$E$27,0,10*ROW('Water Data'!E43))="","",OFFSET('Water Data'!$E$27,0,10*ROW('Water Data'!E43)))</f>
        <v/>
      </c>
      <c r="BW49" s="319" t="str">
        <f ca="true">+IF(OFFSET('Water Data'!$E$28,0,10*ROW('Water Data'!E43))="","",OFFSET('Water Data'!$E$28,0,10*ROW('Water Data'!E43)))</f>
        <v/>
      </c>
      <c r="BX49" s="319" t="str">
        <f ca="true">+IF(OFFSET('Water Data'!$E$29,0,10*ROW('Water Data'!E43))="","",OFFSET('Water Data'!$E$29,0,10*ROW('Water Data'!E43)))</f>
        <v/>
      </c>
      <c r="BY49" s="319" t="str">
        <f ca="true">+IF(OFFSET('Water Data'!$F$27,0,10*ROW('Water Data'!F43))="","",OFFSET('Water Data'!$F$27,0,10*ROW('Water Data'!F43)))</f>
        <v/>
      </c>
      <c r="BZ49" s="319" t="str">
        <f ca="true">+IF(OFFSET('Water Data'!$F$28,0,10*ROW('Water Data'!F43))="","",OFFSET('Water Data'!$F$28,0,10*ROW('Water Data'!F43)))</f>
        <v/>
      </c>
      <c r="CA49" s="319" t="str">
        <f ca="true">+IF(OFFSET('Water Data'!$F$29,0,10*ROW('Water Data'!F43))="","",OFFSET('Water Data'!$F$29,0,10*ROW('Water Data'!F43)))</f>
        <v/>
      </c>
      <c r="CB49" s="319" t="str">
        <f ca="true">+IF(OFFSET('Water Data'!$G$27,0,10*ROW('Water Data'!G43))="","",OFFSET('Water Data'!$G$27,0,10*ROW('Water Data'!G43)))</f>
        <v/>
      </c>
      <c r="CC49" s="319" t="str">
        <f ca="true">+IF(OFFSET('Water Data'!$G$28,0,10*ROW('Water Data'!G43))="","",OFFSET('Water Data'!$G$28,0,10*ROW('Water Data'!G43)))</f>
        <v/>
      </c>
      <c r="CD49" s="319" t="str">
        <f ca="true">+IF(OFFSET('Water Data'!$G$29,0,10*ROW('Water Data'!G43))="","",OFFSET('Water Data'!$G$29,0,10*ROW('Water Data'!G43)))</f>
        <v/>
      </c>
      <c r="CE49" s="319" t="str">
        <f ca="true">+IF(OFFSET('Water Data'!$H$27,0,10*ROW('Water Data'!H43))="","",OFFSET('Water Data'!$H$27,0,10*ROW('Water Data'!H43)))</f>
        <v/>
      </c>
      <c r="CF49" s="319" t="str">
        <f ca="true">+IF(OFFSET('Water Data'!$H$28,0,10*ROW('Water Data'!H43))="","",OFFSET('Water Data'!$H$28,0,10*ROW('Water Data'!H43)))</f>
        <v/>
      </c>
      <c r="CG49" s="319" t="str">
        <f ca="true">+IF(OFFSET('Water Data'!$H$29,0,10*ROW('Water Data'!H43))="","",OFFSET('Water Data'!$H$29,0,10*ROW('Water Data'!H43)))</f>
        <v/>
      </c>
      <c r="CH49" s="319" t="str">
        <f ca="true">+IF(OFFSET('Water Data'!$I$27,0,10*ROW('Water Data'!I43))="","",OFFSET('Water Data'!$I$27,0,10*ROW('Water Data'!I43)))</f>
        <v/>
      </c>
      <c r="CI49" s="319" t="str">
        <f ca="true">+IF(OFFSET('Water Data'!$I$28,0,10*ROW('Water Data'!I43))="","",OFFSET('Water Data'!$I$28,0,10*ROW('Water Data'!I43)))</f>
        <v/>
      </c>
      <c r="CJ49" s="319" t="str">
        <f ca="true">+IF(OFFSET('Water Data'!$I$29,0,10*ROW('Water Data'!I43))="","",OFFSET('Water Data'!$I$29,0,10*ROW('Water Data'!I43)))</f>
        <v/>
      </c>
      <c r="CK49" s="319" t="str">
        <f ca="true">+IF(OFFSET('Sanitation Data'!$D$28,0,10*ROW('Sanitation Data'!D43))="","",OFFSET('Sanitation Data'!$D$28,0,10*ROW('Sanitation Data'!D43)))</f>
        <v/>
      </c>
      <c r="CL49" s="319" t="str">
        <f ca="true">+IF(OFFSET('Sanitation Data'!$D$29,0,10*ROW('Sanitation Data'!D43))="","",OFFSET('Sanitation Data'!$D$29,0,10*ROW('Sanitation Data'!D43)))</f>
        <v/>
      </c>
      <c r="CM49" s="319" t="str">
        <f ca="true">+IF(OFFSET('Sanitation Data'!$D$30,0,10*ROW('Sanitation Data'!D43))="","",OFFSET('Sanitation Data'!$D$30,0,10*ROW('Sanitation Data'!D43)))</f>
        <v/>
      </c>
      <c r="CN49" s="319" t="str">
        <f ca="true">+IF(OFFSET('Sanitation Data'!$D$31,0,10*ROW('Sanitation Data'!D43))="","",OFFSET('Sanitation Data'!$D$31,0,10*ROW('Sanitation Data'!D43)))</f>
        <v/>
      </c>
      <c r="CO49" s="319" t="str">
        <f ca="true">+IF(OFFSET('Sanitation Data'!$D$32,0,10*ROW('Sanitation Data'!D43))="","",OFFSET('Sanitation Data'!$D$32,0,10*ROW('Sanitation Data'!D43)))</f>
        <v/>
      </c>
      <c r="CP49" s="319" t="str">
        <f ca="true">+IF(OFFSET('Sanitation Data'!$E$28,0,10*ROW('Sanitation Data'!E43))="","",OFFSET('Sanitation Data'!$E$28,0,10*ROW('Sanitation Data'!E43)))</f>
        <v/>
      </c>
      <c r="CQ49" s="319" t="str">
        <f ca="true">+IF(OFFSET('Sanitation Data'!$E$29,0,10*ROW('Sanitation Data'!E43))="","",OFFSET('Sanitation Data'!$E$29,0,10*ROW('Sanitation Data'!E43)))</f>
        <v/>
      </c>
      <c r="CR49" s="319" t="str">
        <f ca="true">+IF(OFFSET('Sanitation Data'!$E$30,0,10*ROW('Sanitation Data'!E43))="","",OFFSET('Sanitation Data'!$E$30,0,10*ROW('Sanitation Data'!E43)))</f>
        <v/>
      </c>
      <c r="CS49" s="319" t="str">
        <f ca="true">+IF(OFFSET('Sanitation Data'!$E$31,0,10*ROW('Sanitation Data'!E43))="","",OFFSET('Sanitation Data'!$E$31,0,10*ROW('Sanitation Data'!E43)))</f>
        <v/>
      </c>
      <c r="CT49" s="319" t="str">
        <f ca="true">+IF(OFFSET('Sanitation Data'!$E$32,0,10*ROW('Sanitation Data'!E43))="","",OFFSET('Sanitation Data'!$E$32,0,10*ROW('Sanitation Data'!E43)))</f>
        <v/>
      </c>
      <c r="CU49" s="319" t="str">
        <f ca="true">+IF(OFFSET('Sanitation Data'!$F$28,0,10*ROW('Sanitation Data'!F43))="","",OFFSET('Sanitation Data'!$F$28,0,10*ROW('Sanitation Data'!F43)))</f>
        <v/>
      </c>
      <c r="CV49" s="319" t="str">
        <f ca="true">+IF(OFFSET('Sanitation Data'!$F$29,0,10*ROW('Sanitation Data'!F43))="","",OFFSET('Sanitation Data'!$F$29,0,10*ROW('Sanitation Data'!F43)))</f>
        <v/>
      </c>
      <c r="CW49" s="319" t="str">
        <f ca="true">+IF(OFFSET('Sanitation Data'!$F$30,0,10*ROW('Sanitation Data'!F43))="","",OFFSET('Sanitation Data'!$F$30,0,10*ROW('Sanitation Data'!F43)))</f>
        <v/>
      </c>
      <c r="CX49" s="319" t="str">
        <f ca="true">+IF(OFFSET('Sanitation Data'!$F$31,0,10*ROW('Sanitation Data'!F43))="","",OFFSET('Sanitation Data'!$F$31,0,10*ROW('Sanitation Data'!F43)))</f>
        <v/>
      </c>
      <c r="CY49" s="319" t="str">
        <f ca="true">+IF(OFFSET('Sanitation Data'!$F$32,0,10*ROW('Sanitation Data'!F43))="","",OFFSET('Sanitation Data'!$F$32,0,10*ROW('Sanitation Data'!F43)))</f>
        <v/>
      </c>
      <c r="CZ49" s="319" t="str">
        <f ca="true">+IF(OFFSET('Sanitation Data'!$G$28,0,10*ROW('Sanitation Data'!G43))="","",OFFSET('Sanitation Data'!$G$28,0,10*ROW('Sanitation Data'!G43)))</f>
        <v/>
      </c>
      <c r="DA49" s="319" t="str">
        <f ca="true">+IF(OFFSET('Sanitation Data'!$G$29,0,10*ROW('Sanitation Data'!G43))="","",OFFSET('Sanitation Data'!$G$29,0,10*ROW('Sanitation Data'!G43)))</f>
        <v/>
      </c>
      <c r="DB49" s="319" t="str">
        <f ca="true">+IF(OFFSET('Sanitation Data'!$G$30,0,10*ROW('Sanitation Data'!G43))="","",OFFSET('Sanitation Data'!$G$30,0,10*ROW('Sanitation Data'!G43)))</f>
        <v/>
      </c>
      <c r="DC49" s="319" t="str">
        <f ca="true">+IF(OFFSET('Sanitation Data'!$G$31,0,10*ROW('Sanitation Data'!G43))="","",OFFSET('Sanitation Data'!$G$31,0,10*ROW('Sanitation Data'!G43)))</f>
        <v/>
      </c>
      <c r="DD49" s="319" t="str">
        <f ca="true">+IF(OFFSET('Sanitation Data'!$G$32,0,10*ROW('Sanitation Data'!G43))="","",OFFSET('Sanitation Data'!$G$32,0,10*ROW('Sanitation Data'!G43)))</f>
        <v/>
      </c>
      <c r="DE49" s="319" t="str">
        <f ca="true">+IF(OFFSET('Sanitation Data'!$H$28,0,10*ROW('Sanitation Data'!H43))="","",OFFSET('Sanitation Data'!$H$28,0,10*ROW('Sanitation Data'!H43)))</f>
        <v/>
      </c>
      <c r="DF49" s="319" t="str">
        <f ca="true">+IF(OFFSET('Sanitation Data'!$H$29,0,10*ROW('Sanitation Data'!H43))="","",OFFSET('Sanitation Data'!$H$29,0,10*ROW('Sanitation Data'!H43)))</f>
        <v/>
      </c>
      <c r="DG49" s="319" t="str">
        <f ca="true">+IF(OFFSET('Sanitation Data'!$H$30,0,10*ROW('Sanitation Data'!H43))="","",OFFSET('Sanitation Data'!$H$30,0,10*ROW('Sanitation Data'!H43)))</f>
        <v/>
      </c>
      <c r="DH49" s="319" t="str">
        <f ca="true">+IF(OFFSET('Sanitation Data'!$H$31,0,10*ROW('Sanitation Data'!H43))="","",OFFSET('Sanitation Data'!$H$31,0,10*ROW('Sanitation Data'!H43)))</f>
        <v/>
      </c>
      <c r="DI49" s="319" t="str">
        <f ca="true">+IF(OFFSET('Sanitation Data'!$H$32,0,10*ROW('Sanitation Data'!H43))="","",OFFSET('Sanitation Data'!$H$32,0,10*ROW('Sanitation Data'!H43)))</f>
        <v/>
      </c>
      <c r="DJ49" s="319" t="str">
        <f ca="true">+IF(OFFSET('Sanitation Data'!$I$28,0,10*ROW('Sanitation Data'!I43))="","",OFFSET('Sanitation Data'!$I$28,0,10*ROW('Sanitation Data'!I43)))</f>
        <v/>
      </c>
      <c r="DK49" s="319" t="str">
        <f ca="true">+IF(OFFSET('Sanitation Data'!$I$29,0,10*ROW('Sanitation Data'!I43))="","",OFFSET('Sanitation Data'!$I$29,0,10*ROW('Sanitation Data'!I43)))</f>
        <v/>
      </c>
      <c r="DL49" s="319" t="str">
        <f ca="true">+IF(OFFSET('Sanitation Data'!$I$30,0,10*ROW('Sanitation Data'!I43))="","",OFFSET('Sanitation Data'!$I$30,0,10*ROW('Sanitation Data'!I43)))</f>
        <v/>
      </c>
      <c r="DM49" s="319" t="str">
        <f ca="true">+IF(OFFSET('Sanitation Data'!$I$31,0,10*ROW('Sanitation Data'!I43))="","",OFFSET('Sanitation Data'!$I$31,0,10*ROW('Sanitation Data'!I43)))</f>
        <v/>
      </c>
      <c r="DN49" s="319" t="str">
        <f ca="true">+IF(OFFSET('Sanitation Data'!$I$32,0,10*ROW('Sanitation Data'!I43))="","",OFFSET('Sanitation Data'!$I$32,0,10*ROW('Sanitation Data'!I43)))</f>
        <v/>
      </c>
      <c r="DO49" s="319" t="str">
        <f ca="true">+IF(OFFSET('Hygiene Data'!$D$11,0,10*ROW('Hygiene Data'!D43))="","",OFFSET('Hygiene Data'!$D$11,0,10*ROW('Hygiene Data'!D43)))</f>
        <v/>
      </c>
      <c r="DP49" s="319" t="str">
        <f ca="true">+IF(OFFSET('Hygiene Data'!$D$12,0,10*ROW('Hygiene Data'!D43))="","",OFFSET('Hygiene Data'!$D$12,0,10*ROW('Hygiene Data'!D43)))</f>
        <v/>
      </c>
      <c r="DQ49" s="319" t="str">
        <f ca="true">+IF(OFFSET('Hygiene Data'!$D$13,0,10*ROW('Hygiene Data'!D43))="","",OFFSET('Hygiene Data'!$D$13,0,10*ROW('Hygiene Data'!D43)))</f>
        <v/>
      </c>
      <c r="DR49" s="319" t="str">
        <f ca="true">+IF(OFFSET('Hygiene Data'!$E$11,0,10*ROW('Hygiene Data'!E43))="","",OFFSET('Hygiene Data'!$E$11,0,10*ROW('Hygiene Data'!E43)))</f>
        <v/>
      </c>
      <c r="DS49" s="319" t="str">
        <f ca="true">+IF(OFFSET('Hygiene Data'!$E$12,0,10*ROW('Hygiene Data'!E43))="","",OFFSET('Hygiene Data'!$E$12,0,10*ROW('Hygiene Data'!E43)))</f>
        <v/>
      </c>
      <c r="DT49" s="319" t="str">
        <f ca="true">+IF(OFFSET('Hygiene Data'!$E$13,0,10*ROW('Hygiene Data'!E43))="","",OFFSET('Hygiene Data'!$E$13,0,10*ROW('Hygiene Data'!E43)))</f>
        <v/>
      </c>
      <c r="DU49" s="319" t="str">
        <f ca="true">+IF(OFFSET('Hygiene Data'!$F$11,0,10*ROW('Hygiene Data'!F43))="","",OFFSET('Hygiene Data'!$F$11,0,10*ROW('Hygiene Data'!F43)))</f>
        <v/>
      </c>
      <c r="DV49" s="319" t="str">
        <f ca="true">+IF(OFFSET('Hygiene Data'!$F$12,0,10*ROW('Hygiene Data'!F43))="","",OFFSET('Hygiene Data'!$F$12,0,10*ROW('Hygiene Data'!F43)))</f>
        <v/>
      </c>
      <c r="DW49" s="319" t="str">
        <f ca="true">+IF(OFFSET('Hygiene Data'!$F$13,0,10*ROW('Hygiene Data'!F43))="","",OFFSET('Hygiene Data'!$F$13,0,10*ROW('Hygiene Data'!F43)))</f>
        <v/>
      </c>
      <c r="DX49" s="319" t="str">
        <f ca="true">+IF(OFFSET('Hygiene Data'!$G$11,0,10*ROW('Hygiene Data'!G43))="","",OFFSET('Hygiene Data'!$G$11,0,10*ROW('Hygiene Data'!G43)))</f>
        <v/>
      </c>
      <c r="DY49" s="319" t="str">
        <f ca="true">+IF(OFFSET('Hygiene Data'!$G$12,0,10*ROW('Hygiene Data'!G43))="","",OFFSET('Hygiene Data'!$G$12,0,10*ROW('Hygiene Data'!G43)))</f>
        <v/>
      </c>
      <c r="DZ49" s="319" t="str">
        <f ca="true">+IF(OFFSET('Hygiene Data'!$G$13,0,10*ROW('Hygiene Data'!G43))="","",OFFSET('Hygiene Data'!$G$13,0,10*ROW('Hygiene Data'!G43)))</f>
        <v/>
      </c>
      <c r="EA49" s="319" t="str">
        <f ca="true">+IF(OFFSET('Hygiene Data'!$H$11,0,10*ROW('Hygiene Data'!H43))="","",OFFSET('Hygiene Data'!$H$11,0,10*ROW('Hygiene Data'!H43)))</f>
        <v/>
      </c>
      <c r="EB49" s="319" t="str">
        <f ca="true">+IF(OFFSET('Hygiene Data'!$H$12,0,10*ROW('Hygiene Data'!H43))="","",OFFSET('Hygiene Data'!$H$12,0,10*ROW('Hygiene Data'!H43)))</f>
        <v/>
      </c>
      <c r="EC49" s="319" t="str">
        <f ca="true">+IF(OFFSET('Hygiene Data'!$H$13,0,10*ROW('Hygiene Data'!H43))="","",OFFSET('Hygiene Data'!$H$13,0,10*ROW('Hygiene Data'!H43)))</f>
        <v/>
      </c>
      <c r="ED49" s="319" t="str">
        <f ca="true">+IF(OFFSET('Hygiene Data'!$I$11,0,10*ROW('Hygiene Data'!I43))="","",OFFSET('Hygiene Data'!$I$11,0,10*ROW('Hygiene Data'!I43)))</f>
        <v/>
      </c>
      <c r="EE49" s="319" t="str">
        <f ca="true">+IF(OFFSET('Hygiene Data'!$I$12,0,10*ROW('Hygiene Data'!I43))="","",OFFSET('Hygiene Data'!$I$12,0,10*ROW('Hygiene Data'!I43)))</f>
        <v/>
      </c>
      <c r="EF49" s="319"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75"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19"/>
      <c r="BS50" s="319" t="str">
        <f ca="true">+IF(OFFSET('Water Data'!$D$27,0,10*ROW('Water Data'!D44))="","",OFFSET('Water Data'!$D$27,0,10*ROW('Water Data'!D44)))</f>
        <v/>
      </c>
      <c r="BT50" s="319" t="str">
        <f ca="true">+IF(OFFSET('Water Data'!$D$28,0,10*ROW('Water Data'!D44))="","",OFFSET('Water Data'!$D$28,0,10*ROW('Water Data'!D44)))</f>
        <v/>
      </c>
      <c r="BU50" s="319" t="str">
        <f ca="true">+IF(OFFSET('Water Data'!$D$29,0,10*ROW('Water Data'!D44))="","",OFFSET('Water Data'!$D$29,0,10*ROW('Water Data'!D44)))</f>
        <v/>
      </c>
      <c r="BV50" s="319" t="str">
        <f ca="true">+IF(OFFSET('Water Data'!$E$27,0,10*ROW('Water Data'!E44))="","",OFFSET('Water Data'!$E$27,0,10*ROW('Water Data'!E44)))</f>
        <v/>
      </c>
      <c r="BW50" s="319" t="str">
        <f ca="true">+IF(OFFSET('Water Data'!$E$28,0,10*ROW('Water Data'!E44))="","",OFFSET('Water Data'!$E$28,0,10*ROW('Water Data'!E44)))</f>
        <v/>
      </c>
      <c r="BX50" s="319" t="str">
        <f ca="true">+IF(OFFSET('Water Data'!$E$29,0,10*ROW('Water Data'!E44))="","",OFFSET('Water Data'!$E$29,0,10*ROW('Water Data'!E44)))</f>
        <v/>
      </c>
      <c r="BY50" s="319" t="str">
        <f ca="true">+IF(OFFSET('Water Data'!$F$27,0,10*ROW('Water Data'!F44))="","",OFFSET('Water Data'!$F$27,0,10*ROW('Water Data'!F44)))</f>
        <v/>
      </c>
      <c r="BZ50" s="319" t="str">
        <f ca="true">+IF(OFFSET('Water Data'!$F$28,0,10*ROW('Water Data'!F44))="","",OFFSET('Water Data'!$F$28,0,10*ROW('Water Data'!F44)))</f>
        <v/>
      </c>
      <c r="CA50" s="319" t="str">
        <f ca="true">+IF(OFFSET('Water Data'!$F$29,0,10*ROW('Water Data'!F44))="","",OFFSET('Water Data'!$F$29,0,10*ROW('Water Data'!F44)))</f>
        <v/>
      </c>
      <c r="CB50" s="319" t="str">
        <f ca="true">+IF(OFFSET('Water Data'!$G$27,0,10*ROW('Water Data'!G44))="","",OFFSET('Water Data'!$G$27,0,10*ROW('Water Data'!G44)))</f>
        <v/>
      </c>
      <c r="CC50" s="319" t="str">
        <f ca="true">+IF(OFFSET('Water Data'!$G$28,0,10*ROW('Water Data'!G44))="","",OFFSET('Water Data'!$G$28,0,10*ROW('Water Data'!G44)))</f>
        <v/>
      </c>
      <c r="CD50" s="319" t="str">
        <f ca="true">+IF(OFFSET('Water Data'!$G$29,0,10*ROW('Water Data'!G44))="","",OFFSET('Water Data'!$G$29,0,10*ROW('Water Data'!G44)))</f>
        <v/>
      </c>
      <c r="CE50" s="319" t="str">
        <f ca="true">+IF(OFFSET('Water Data'!$H$27,0,10*ROW('Water Data'!H44))="","",OFFSET('Water Data'!$H$27,0,10*ROW('Water Data'!H44)))</f>
        <v/>
      </c>
      <c r="CF50" s="319" t="str">
        <f ca="true">+IF(OFFSET('Water Data'!$H$28,0,10*ROW('Water Data'!H44))="","",OFFSET('Water Data'!$H$28,0,10*ROW('Water Data'!H44)))</f>
        <v/>
      </c>
      <c r="CG50" s="319" t="str">
        <f ca="true">+IF(OFFSET('Water Data'!$H$29,0,10*ROW('Water Data'!H44))="","",OFFSET('Water Data'!$H$29,0,10*ROW('Water Data'!H44)))</f>
        <v/>
      </c>
      <c r="CH50" s="319" t="str">
        <f ca="true">+IF(OFFSET('Water Data'!$I$27,0,10*ROW('Water Data'!I44))="","",OFFSET('Water Data'!$I$27,0,10*ROW('Water Data'!I44)))</f>
        <v/>
      </c>
      <c r="CI50" s="319" t="str">
        <f ca="true">+IF(OFFSET('Water Data'!$I$28,0,10*ROW('Water Data'!I44))="","",OFFSET('Water Data'!$I$28,0,10*ROW('Water Data'!I44)))</f>
        <v/>
      </c>
      <c r="CJ50" s="319" t="str">
        <f ca="true">+IF(OFFSET('Water Data'!$I$29,0,10*ROW('Water Data'!I44))="","",OFFSET('Water Data'!$I$29,0,10*ROW('Water Data'!I44)))</f>
        <v/>
      </c>
      <c r="CK50" s="319" t="str">
        <f ca="true">+IF(OFFSET('Sanitation Data'!$D$28,0,10*ROW('Sanitation Data'!D44))="","",OFFSET('Sanitation Data'!$D$28,0,10*ROW('Sanitation Data'!D44)))</f>
        <v/>
      </c>
      <c r="CL50" s="319" t="str">
        <f ca="true">+IF(OFFSET('Sanitation Data'!$D$29,0,10*ROW('Sanitation Data'!D44))="","",OFFSET('Sanitation Data'!$D$29,0,10*ROW('Sanitation Data'!D44)))</f>
        <v/>
      </c>
      <c r="CM50" s="319" t="str">
        <f ca="true">+IF(OFFSET('Sanitation Data'!$D$30,0,10*ROW('Sanitation Data'!D44))="","",OFFSET('Sanitation Data'!$D$30,0,10*ROW('Sanitation Data'!D44)))</f>
        <v/>
      </c>
      <c r="CN50" s="319" t="str">
        <f ca="true">+IF(OFFSET('Sanitation Data'!$D$31,0,10*ROW('Sanitation Data'!D44))="","",OFFSET('Sanitation Data'!$D$31,0,10*ROW('Sanitation Data'!D44)))</f>
        <v/>
      </c>
      <c r="CO50" s="319" t="str">
        <f ca="true">+IF(OFFSET('Sanitation Data'!$D$32,0,10*ROW('Sanitation Data'!D44))="","",OFFSET('Sanitation Data'!$D$32,0,10*ROW('Sanitation Data'!D44)))</f>
        <v/>
      </c>
      <c r="CP50" s="319" t="str">
        <f ca="true">+IF(OFFSET('Sanitation Data'!$E$28,0,10*ROW('Sanitation Data'!E44))="","",OFFSET('Sanitation Data'!$E$28,0,10*ROW('Sanitation Data'!E44)))</f>
        <v/>
      </c>
      <c r="CQ50" s="319" t="str">
        <f ca="true">+IF(OFFSET('Sanitation Data'!$E$29,0,10*ROW('Sanitation Data'!E44))="","",OFFSET('Sanitation Data'!$E$29,0,10*ROW('Sanitation Data'!E44)))</f>
        <v/>
      </c>
      <c r="CR50" s="319" t="str">
        <f ca="true">+IF(OFFSET('Sanitation Data'!$E$30,0,10*ROW('Sanitation Data'!E44))="","",OFFSET('Sanitation Data'!$E$30,0,10*ROW('Sanitation Data'!E44)))</f>
        <v/>
      </c>
      <c r="CS50" s="319" t="str">
        <f ca="true">+IF(OFFSET('Sanitation Data'!$E$31,0,10*ROW('Sanitation Data'!E44))="","",OFFSET('Sanitation Data'!$E$31,0,10*ROW('Sanitation Data'!E44)))</f>
        <v/>
      </c>
      <c r="CT50" s="319" t="str">
        <f ca="true">+IF(OFFSET('Sanitation Data'!$E$32,0,10*ROW('Sanitation Data'!E44))="","",OFFSET('Sanitation Data'!$E$32,0,10*ROW('Sanitation Data'!E44)))</f>
        <v/>
      </c>
      <c r="CU50" s="319" t="str">
        <f ca="true">+IF(OFFSET('Sanitation Data'!$F$28,0,10*ROW('Sanitation Data'!F44))="","",OFFSET('Sanitation Data'!$F$28,0,10*ROW('Sanitation Data'!F44)))</f>
        <v/>
      </c>
      <c r="CV50" s="319" t="str">
        <f ca="true">+IF(OFFSET('Sanitation Data'!$F$29,0,10*ROW('Sanitation Data'!F44))="","",OFFSET('Sanitation Data'!$F$29,0,10*ROW('Sanitation Data'!F44)))</f>
        <v/>
      </c>
      <c r="CW50" s="319" t="str">
        <f ca="true">+IF(OFFSET('Sanitation Data'!$F$30,0,10*ROW('Sanitation Data'!F44))="","",OFFSET('Sanitation Data'!$F$30,0,10*ROW('Sanitation Data'!F44)))</f>
        <v/>
      </c>
      <c r="CX50" s="319" t="str">
        <f ca="true">+IF(OFFSET('Sanitation Data'!$F$31,0,10*ROW('Sanitation Data'!F44))="","",OFFSET('Sanitation Data'!$F$31,0,10*ROW('Sanitation Data'!F44)))</f>
        <v/>
      </c>
      <c r="CY50" s="319" t="str">
        <f ca="true">+IF(OFFSET('Sanitation Data'!$F$32,0,10*ROW('Sanitation Data'!F44))="","",OFFSET('Sanitation Data'!$F$32,0,10*ROW('Sanitation Data'!F44)))</f>
        <v/>
      </c>
      <c r="CZ50" s="319" t="str">
        <f ca="true">+IF(OFFSET('Sanitation Data'!$G$28,0,10*ROW('Sanitation Data'!G44))="","",OFFSET('Sanitation Data'!$G$28,0,10*ROW('Sanitation Data'!G44)))</f>
        <v/>
      </c>
      <c r="DA50" s="319" t="str">
        <f ca="true">+IF(OFFSET('Sanitation Data'!$G$29,0,10*ROW('Sanitation Data'!G44))="","",OFFSET('Sanitation Data'!$G$29,0,10*ROW('Sanitation Data'!G44)))</f>
        <v/>
      </c>
      <c r="DB50" s="319" t="str">
        <f ca="true">+IF(OFFSET('Sanitation Data'!$G$30,0,10*ROW('Sanitation Data'!G44))="","",OFFSET('Sanitation Data'!$G$30,0,10*ROW('Sanitation Data'!G44)))</f>
        <v/>
      </c>
      <c r="DC50" s="319" t="str">
        <f ca="true">+IF(OFFSET('Sanitation Data'!$G$31,0,10*ROW('Sanitation Data'!G44))="","",OFFSET('Sanitation Data'!$G$31,0,10*ROW('Sanitation Data'!G44)))</f>
        <v/>
      </c>
      <c r="DD50" s="319" t="str">
        <f ca="true">+IF(OFFSET('Sanitation Data'!$G$32,0,10*ROW('Sanitation Data'!G44))="","",OFFSET('Sanitation Data'!$G$32,0,10*ROW('Sanitation Data'!G44)))</f>
        <v/>
      </c>
      <c r="DE50" s="319" t="str">
        <f ca="true">+IF(OFFSET('Sanitation Data'!$H$28,0,10*ROW('Sanitation Data'!H44))="","",OFFSET('Sanitation Data'!$H$28,0,10*ROW('Sanitation Data'!H44)))</f>
        <v/>
      </c>
      <c r="DF50" s="319" t="str">
        <f ca="true">+IF(OFFSET('Sanitation Data'!$H$29,0,10*ROW('Sanitation Data'!H44))="","",OFFSET('Sanitation Data'!$H$29,0,10*ROW('Sanitation Data'!H44)))</f>
        <v/>
      </c>
      <c r="DG50" s="319" t="str">
        <f ca="true">+IF(OFFSET('Sanitation Data'!$H$30,0,10*ROW('Sanitation Data'!H44))="","",OFFSET('Sanitation Data'!$H$30,0,10*ROW('Sanitation Data'!H44)))</f>
        <v/>
      </c>
      <c r="DH50" s="319" t="str">
        <f ca="true">+IF(OFFSET('Sanitation Data'!$H$31,0,10*ROW('Sanitation Data'!H44))="","",OFFSET('Sanitation Data'!$H$31,0,10*ROW('Sanitation Data'!H44)))</f>
        <v/>
      </c>
      <c r="DI50" s="319" t="str">
        <f ca="true">+IF(OFFSET('Sanitation Data'!$H$32,0,10*ROW('Sanitation Data'!H44))="","",OFFSET('Sanitation Data'!$H$32,0,10*ROW('Sanitation Data'!H44)))</f>
        <v/>
      </c>
      <c r="DJ50" s="319" t="str">
        <f ca="true">+IF(OFFSET('Sanitation Data'!$I$28,0,10*ROW('Sanitation Data'!I44))="","",OFFSET('Sanitation Data'!$I$28,0,10*ROW('Sanitation Data'!I44)))</f>
        <v/>
      </c>
      <c r="DK50" s="319" t="str">
        <f ca="true">+IF(OFFSET('Sanitation Data'!$I$29,0,10*ROW('Sanitation Data'!I44))="","",OFFSET('Sanitation Data'!$I$29,0,10*ROW('Sanitation Data'!I44)))</f>
        <v/>
      </c>
      <c r="DL50" s="319" t="str">
        <f ca="true">+IF(OFFSET('Sanitation Data'!$I$30,0,10*ROW('Sanitation Data'!I44))="","",OFFSET('Sanitation Data'!$I$30,0,10*ROW('Sanitation Data'!I44)))</f>
        <v/>
      </c>
      <c r="DM50" s="319" t="str">
        <f ca="true">+IF(OFFSET('Sanitation Data'!$I$31,0,10*ROW('Sanitation Data'!I44))="","",OFFSET('Sanitation Data'!$I$31,0,10*ROW('Sanitation Data'!I44)))</f>
        <v/>
      </c>
      <c r="DN50" s="319" t="str">
        <f ca="true">+IF(OFFSET('Sanitation Data'!$I$32,0,10*ROW('Sanitation Data'!I44))="","",OFFSET('Sanitation Data'!$I$32,0,10*ROW('Sanitation Data'!I44)))</f>
        <v/>
      </c>
      <c r="DO50" s="319" t="str">
        <f ca="true">+IF(OFFSET('Hygiene Data'!$D$11,0,10*ROW('Hygiene Data'!D44))="","",OFFSET('Hygiene Data'!$D$11,0,10*ROW('Hygiene Data'!D44)))</f>
        <v/>
      </c>
      <c r="DP50" s="319" t="str">
        <f ca="true">+IF(OFFSET('Hygiene Data'!$D$12,0,10*ROW('Hygiene Data'!D44))="","",OFFSET('Hygiene Data'!$D$12,0,10*ROW('Hygiene Data'!D44)))</f>
        <v/>
      </c>
      <c r="DQ50" s="319" t="str">
        <f ca="true">+IF(OFFSET('Hygiene Data'!$D$13,0,10*ROW('Hygiene Data'!D44))="","",OFFSET('Hygiene Data'!$D$13,0,10*ROW('Hygiene Data'!D44)))</f>
        <v/>
      </c>
      <c r="DR50" s="319" t="str">
        <f ca="true">+IF(OFFSET('Hygiene Data'!$E$11,0,10*ROW('Hygiene Data'!E44))="","",OFFSET('Hygiene Data'!$E$11,0,10*ROW('Hygiene Data'!E44)))</f>
        <v/>
      </c>
      <c r="DS50" s="319" t="str">
        <f ca="true">+IF(OFFSET('Hygiene Data'!$E$12,0,10*ROW('Hygiene Data'!E44))="","",OFFSET('Hygiene Data'!$E$12,0,10*ROW('Hygiene Data'!E44)))</f>
        <v/>
      </c>
      <c r="DT50" s="319" t="str">
        <f ca="true">+IF(OFFSET('Hygiene Data'!$E$13,0,10*ROW('Hygiene Data'!E44))="","",OFFSET('Hygiene Data'!$E$13,0,10*ROW('Hygiene Data'!E44)))</f>
        <v/>
      </c>
      <c r="DU50" s="319" t="str">
        <f ca="true">+IF(OFFSET('Hygiene Data'!$F$11,0,10*ROW('Hygiene Data'!F44))="","",OFFSET('Hygiene Data'!$F$11,0,10*ROW('Hygiene Data'!F44)))</f>
        <v/>
      </c>
      <c r="DV50" s="319" t="str">
        <f ca="true">+IF(OFFSET('Hygiene Data'!$F$12,0,10*ROW('Hygiene Data'!F44))="","",OFFSET('Hygiene Data'!$F$12,0,10*ROW('Hygiene Data'!F44)))</f>
        <v/>
      </c>
      <c r="DW50" s="319" t="str">
        <f ca="true">+IF(OFFSET('Hygiene Data'!$F$13,0,10*ROW('Hygiene Data'!F44))="","",OFFSET('Hygiene Data'!$F$13,0,10*ROW('Hygiene Data'!F44)))</f>
        <v/>
      </c>
      <c r="DX50" s="319" t="str">
        <f ca="true">+IF(OFFSET('Hygiene Data'!$G$11,0,10*ROW('Hygiene Data'!G44))="","",OFFSET('Hygiene Data'!$G$11,0,10*ROW('Hygiene Data'!G44)))</f>
        <v/>
      </c>
      <c r="DY50" s="319" t="str">
        <f ca="true">+IF(OFFSET('Hygiene Data'!$G$12,0,10*ROW('Hygiene Data'!G44))="","",OFFSET('Hygiene Data'!$G$12,0,10*ROW('Hygiene Data'!G44)))</f>
        <v/>
      </c>
      <c r="DZ50" s="319" t="str">
        <f ca="true">+IF(OFFSET('Hygiene Data'!$G$13,0,10*ROW('Hygiene Data'!G44))="","",OFFSET('Hygiene Data'!$G$13,0,10*ROW('Hygiene Data'!G44)))</f>
        <v/>
      </c>
      <c r="EA50" s="319" t="str">
        <f ca="true">+IF(OFFSET('Hygiene Data'!$H$11,0,10*ROW('Hygiene Data'!H44))="","",OFFSET('Hygiene Data'!$H$11,0,10*ROW('Hygiene Data'!H44)))</f>
        <v/>
      </c>
      <c r="EB50" s="319" t="str">
        <f ca="true">+IF(OFFSET('Hygiene Data'!$H$12,0,10*ROW('Hygiene Data'!H44))="","",OFFSET('Hygiene Data'!$H$12,0,10*ROW('Hygiene Data'!H44)))</f>
        <v/>
      </c>
      <c r="EC50" s="319" t="str">
        <f ca="true">+IF(OFFSET('Hygiene Data'!$H$13,0,10*ROW('Hygiene Data'!H44))="","",OFFSET('Hygiene Data'!$H$13,0,10*ROW('Hygiene Data'!H44)))</f>
        <v/>
      </c>
      <c r="ED50" s="319" t="str">
        <f ca="true">+IF(OFFSET('Hygiene Data'!$I$11,0,10*ROW('Hygiene Data'!I44))="","",OFFSET('Hygiene Data'!$I$11,0,10*ROW('Hygiene Data'!I44)))</f>
        <v/>
      </c>
      <c r="EE50" s="319" t="str">
        <f ca="true">+IF(OFFSET('Hygiene Data'!$I$12,0,10*ROW('Hygiene Data'!I44))="","",OFFSET('Hygiene Data'!$I$12,0,10*ROW('Hygiene Data'!I44)))</f>
        <v/>
      </c>
      <c r="EF50" s="319"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75"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19"/>
      <c r="BS51" s="319" t="str">
        <f ca="true">+IF(OFFSET('Water Data'!$D$27,0,10*ROW('Water Data'!D45))="","",OFFSET('Water Data'!$D$27,0,10*ROW('Water Data'!D45)))</f>
        <v/>
      </c>
      <c r="BT51" s="319" t="str">
        <f ca="true">+IF(OFFSET('Water Data'!$D$28,0,10*ROW('Water Data'!D45))="","",OFFSET('Water Data'!$D$28,0,10*ROW('Water Data'!D45)))</f>
        <v/>
      </c>
      <c r="BU51" s="319" t="str">
        <f ca="true">+IF(OFFSET('Water Data'!$D$29,0,10*ROW('Water Data'!D45))="","",OFFSET('Water Data'!$D$29,0,10*ROW('Water Data'!D45)))</f>
        <v/>
      </c>
      <c r="BV51" s="319" t="str">
        <f ca="true">+IF(OFFSET('Water Data'!$E$27,0,10*ROW('Water Data'!E45))="","",OFFSET('Water Data'!$E$27,0,10*ROW('Water Data'!E45)))</f>
        <v/>
      </c>
      <c r="BW51" s="319" t="str">
        <f ca="true">+IF(OFFSET('Water Data'!$E$28,0,10*ROW('Water Data'!E45))="","",OFFSET('Water Data'!$E$28,0,10*ROW('Water Data'!E45)))</f>
        <v/>
      </c>
      <c r="BX51" s="319" t="str">
        <f ca="true">+IF(OFFSET('Water Data'!$E$29,0,10*ROW('Water Data'!E45))="","",OFFSET('Water Data'!$E$29,0,10*ROW('Water Data'!E45)))</f>
        <v/>
      </c>
      <c r="BY51" s="319" t="str">
        <f ca="true">+IF(OFFSET('Water Data'!$F$27,0,10*ROW('Water Data'!F45))="","",OFFSET('Water Data'!$F$27,0,10*ROW('Water Data'!F45)))</f>
        <v/>
      </c>
      <c r="BZ51" s="319" t="str">
        <f ca="true">+IF(OFFSET('Water Data'!$F$28,0,10*ROW('Water Data'!F45))="","",OFFSET('Water Data'!$F$28,0,10*ROW('Water Data'!F45)))</f>
        <v/>
      </c>
      <c r="CA51" s="319" t="str">
        <f ca="true">+IF(OFFSET('Water Data'!$F$29,0,10*ROW('Water Data'!F45))="","",OFFSET('Water Data'!$F$29,0,10*ROW('Water Data'!F45)))</f>
        <v/>
      </c>
      <c r="CB51" s="319" t="str">
        <f ca="true">+IF(OFFSET('Water Data'!$G$27,0,10*ROW('Water Data'!G45))="","",OFFSET('Water Data'!$G$27,0,10*ROW('Water Data'!G45)))</f>
        <v/>
      </c>
      <c r="CC51" s="319" t="str">
        <f ca="true">+IF(OFFSET('Water Data'!$G$28,0,10*ROW('Water Data'!G45))="","",OFFSET('Water Data'!$G$28,0,10*ROW('Water Data'!G45)))</f>
        <v/>
      </c>
      <c r="CD51" s="319" t="str">
        <f ca="true">+IF(OFFSET('Water Data'!$G$29,0,10*ROW('Water Data'!G45))="","",OFFSET('Water Data'!$G$29,0,10*ROW('Water Data'!G45)))</f>
        <v/>
      </c>
      <c r="CE51" s="319" t="str">
        <f ca="true">+IF(OFFSET('Water Data'!$H$27,0,10*ROW('Water Data'!H45))="","",OFFSET('Water Data'!$H$27,0,10*ROW('Water Data'!H45)))</f>
        <v/>
      </c>
      <c r="CF51" s="319" t="str">
        <f ca="true">+IF(OFFSET('Water Data'!$H$28,0,10*ROW('Water Data'!H45))="","",OFFSET('Water Data'!$H$28,0,10*ROW('Water Data'!H45)))</f>
        <v/>
      </c>
      <c r="CG51" s="319" t="str">
        <f ca="true">+IF(OFFSET('Water Data'!$H$29,0,10*ROW('Water Data'!H45))="","",OFFSET('Water Data'!$H$29,0,10*ROW('Water Data'!H45)))</f>
        <v/>
      </c>
      <c r="CH51" s="319" t="str">
        <f ca="true">+IF(OFFSET('Water Data'!$I$27,0,10*ROW('Water Data'!I45))="","",OFFSET('Water Data'!$I$27,0,10*ROW('Water Data'!I45)))</f>
        <v/>
      </c>
      <c r="CI51" s="319" t="str">
        <f ca="true">+IF(OFFSET('Water Data'!$I$28,0,10*ROW('Water Data'!I45))="","",OFFSET('Water Data'!$I$28,0,10*ROW('Water Data'!I45)))</f>
        <v/>
      </c>
      <c r="CJ51" s="319" t="str">
        <f ca="true">+IF(OFFSET('Water Data'!$I$29,0,10*ROW('Water Data'!I45))="","",OFFSET('Water Data'!$I$29,0,10*ROW('Water Data'!I45)))</f>
        <v/>
      </c>
      <c r="CK51" s="319" t="str">
        <f ca="true">+IF(OFFSET('Sanitation Data'!$D$28,0,10*ROW('Sanitation Data'!D45))="","",OFFSET('Sanitation Data'!$D$28,0,10*ROW('Sanitation Data'!D45)))</f>
        <v/>
      </c>
      <c r="CL51" s="319" t="str">
        <f ca="true">+IF(OFFSET('Sanitation Data'!$D$29,0,10*ROW('Sanitation Data'!D45))="","",OFFSET('Sanitation Data'!$D$29,0,10*ROW('Sanitation Data'!D45)))</f>
        <v/>
      </c>
      <c r="CM51" s="319" t="str">
        <f ca="true">+IF(OFFSET('Sanitation Data'!$D$30,0,10*ROW('Sanitation Data'!D45))="","",OFFSET('Sanitation Data'!$D$30,0,10*ROW('Sanitation Data'!D45)))</f>
        <v/>
      </c>
      <c r="CN51" s="319" t="str">
        <f ca="true">+IF(OFFSET('Sanitation Data'!$D$31,0,10*ROW('Sanitation Data'!D45))="","",OFFSET('Sanitation Data'!$D$31,0,10*ROW('Sanitation Data'!D45)))</f>
        <v/>
      </c>
      <c r="CO51" s="319" t="str">
        <f ca="true">+IF(OFFSET('Sanitation Data'!$D$32,0,10*ROW('Sanitation Data'!D45))="","",OFFSET('Sanitation Data'!$D$32,0,10*ROW('Sanitation Data'!D45)))</f>
        <v/>
      </c>
      <c r="CP51" s="319" t="str">
        <f ca="true">+IF(OFFSET('Sanitation Data'!$E$28,0,10*ROW('Sanitation Data'!E45))="","",OFFSET('Sanitation Data'!$E$28,0,10*ROW('Sanitation Data'!E45)))</f>
        <v/>
      </c>
      <c r="CQ51" s="319" t="str">
        <f ca="true">+IF(OFFSET('Sanitation Data'!$E$29,0,10*ROW('Sanitation Data'!E45))="","",OFFSET('Sanitation Data'!$E$29,0,10*ROW('Sanitation Data'!E45)))</f>
        <v/>
      </c>
      <c r="CR51" s="319" t="str">
        <f ca="true">+IF(OFFSET('Sanitation Data'!$E$30,0,10*ROW('Sanitation Data'!E45))="","",OFFSET('Sanitation Data'!$E$30,0,10*ROW('Sanitation Data'!E45)))</f>
        <v/>
      </c>
      <c r="CS51" s="319" t="str">
        <f ca="true">+IF(OFFSET('Sanitation Data'!$E$31,0,10*ROW('Sanitation Data'!E45))="","",OFFSET('Sanitation Data'!$E$31,0,10*ROW('Sanitation Data'!E45)))</f>
        <v/>
      </c>
      <c r="CT51" s="319" t="str">
        <f ca="true">+IF(OFFSET('Sanitation Data'!$E$32,0,10*ROW('Sanitation Data'!E45))="","",OFFSET('Sanitation Data'!$E$32,0,10*ROW('Sanitation Data'!E45)))</f>
        <v/>
      </c>
      <c r="CU51" s="319" t="str">
        <f ca="true">+IF(OFFSET('Sanitation Data'!$F$28,0,10*ROW('Sanitation Data'!F45))="","",OFFSET('Sanitation Data'!$F$28,0,10*ROW('Sanitation Data'!F45)))</f>
        <v/>
      </c>
      <c r="CV51" s="319" t="str">
        <f ca="true">+IF(OFFSET('Sanitation Data'!$F$29,0,10*ROW('Sanitation Data'!F45))="","",OFFSET('Sanitation Data'!$F$29,0,10*ROW('Sanitation Data'!F45)))</f>
        <v/>
      </c>
      <c r="CW51" s="319" t="str">
        <f ca="true">+IF(OFFSET('Sanitation Data'!$F$30,0,10*ROW('Sanitation Data'!F45))="","",OFFSET('Sanitation Data'!$F$30,0,10*ROW('Sanitation Data'!F45)))</f>
        <v/>
      </c>
      <c r="CX51" s="319" t="str">
        <f ca="true">+IF(OFFSET('Sanitation Data'!$F$31,0,10*ROW('Sanitation Data'!F45))="","",OFFSET('Sanitation Data'!$F$31,0,10*ROW('Sanitation Data'!F45)))</f>
        <v/>
      </c>
      <c r="CY51" s="319" t="str">
        <f ca="true">+IF(OFFSET('Sanitation Data'!$F$32,0,10*ROW('Sanitation Data'!F45))="","",OFFSET('Sanitation Data'!$F$32,0,10*ROW('Sanitation Data'!F45)))</f>
        <v/>
      </c>
      <c r="CZ51" s="319" t="str">
        <f ca="true">+IF(OFFSET('Sanitation Data'!$G$28,0,10*ROW('Sanitation Data'!G45))="","",OFFSET('Sanitation Data'!$G$28,0,10*ROW('Sanitation Data'!G45)))</f>
        <v/>
      </c>
      <c r="DA51" s="319" t="str">
        <f ca="true">+IF(OFFSET('Sanitation Data'!$G$29,0,10*ROW('Sanitation Data'!G45))="","",OFFSET('Sanitation Data'!$G$29,0,10*ROW('Sanitation Data'!G45)))</f>
        <v/>
      </c>
      <c r="DB51" s="319" t="str">
        <f ca="true">+IF(OFFSET('Sanitation Data'!$G$30,0,10*ROW('Sanitation Data'!G45))="","",OFFSET('Sanitation Data'!$G$30,0,10*ROW('Sanitation Data'!G45)))</f>
        <v/>
      </c>
      <c r="DC51" s="319" t="str">
        <f ca="true">+IF(OFFSET('Sanitation Data'!$G$31,0,10*ROW('Sanitation Data'!G45))="","",OFFSET('Sanitation Data'!$G$31,0,10*ROW('Sanitation Data'!G45)))</f>
        <v/>
      </c>
      <c r="DD51" s="319" t="str">
        <f ca="true">+IF(OFFSET('Sanitation Data'!$G$32,0,10*ROW('Sanitation Data'!G45))="","",OFFSET('Sanitation Data'!$G$32,0,10*ROW('Sanitation Data'!G45)))</f>
        <v/>
      </c>
      <c r="DE51" s="319" t="str">
        <f ca="true">+IF(OFFSET('Sanitation Data'!$H$28,0,10*ROW('Sanitation Data'!H45))="","",OFFSET('Sanitation Data'!$H$28,0,10*ROW('Sanitation Data'!H45)))</f>
        <v/>
      </c>
      <c r="DF51" s="319" t="str">
        <f ca="true">+IF(OFFSET('Sanitation Data'!$H$29,0,10*ROW('Sanitation Data'!H45))="","",OFFSET('Sanitation Data'!$H$29,0,10*ROW('Sanitation Data'!H45)))</f>
        <v/>
      </c>
      <c r="DG51" s="319" t="str">
        <f ca="true">+IF(OFFSET('Sanitation Data'!$H$30,0,10*ROW('Sanitation Data'!H45))="","",OFFSET('Sanitation Data'!$H$30,0,10*ROW('Sanitation Data'!H45)))</f>
        <v/>
      </c>
      <c r="DH51" s="319" t="str">
        <f ca="true">+IF(OFFSET('Sanitation Data'!$H$31,0,10*ROW('Sanitation Data'!H45))="","",OFFSET('Sanitation Data'!$H$31,0,10*ROW('Sanitation Data'!H45)))</f>
        <v/>
      </c>
      <c r="DI51" s="319" t="str">
        <f ca="true">+IF(OFFSET('Sanitation Data'!$H$32,0,10*ROW('Sanitation Data'!H45))="","",OFFSET('Sanitation Data'!$H$32,0,10*ROW('Sanitation Data'!H45)))</f>
        <v/>
      </c>
      <c r="DJ51" s="319" t="str">
        <f ca="true">+IF(OFFSET('Sanitation Data'!$I$28,0,10*ROW('Sanitation Data'!I45))="","",OFFSET('Sanitation Data'!$I$28,0,10*ROW('Sanitation Data'!I45)))</f>
        <v/>
      </c>
      <c r="DK51" s="319" t="str">
        <f ca="true">+IF(OFFSET('Sanitation Data'!$I$29,0,10*ROW('Sanitation Data'!I45))="","",OFFSET('Sanitation Data'!$I$29,0,10*ROW('Sanitation Data'!I45)))</f>
        <v/>
      </c>
      <c r="DL51" s="319" t="str">
        <f ca="true">+IF(OFFSET('Sanitation Data'!$I$30,0,10*ROW('Sanitation Data'!I45))="","",OFFSET('Sanitation Data'!$I$30,0,10*ROW('Sanitation Data'!I45)))</f>
        <v/>
      </c>
      <c r="DM51" s="319" t="str">
        <f ca="true">+IF(OFFSET('Sanitation Data'!$I$31,0,10*ROW('Sanitation Data'!I45))="","",OFFSET('Sanitation Data'!$I$31,0,10*ROW('Sanitation Data'!I45)))</f>
        <v/>
      </c>
      <c r="DN51" s="319" t="str">
        <f ca="true">+IF(OFFSET('Sanitation Data'!$I$32,0,10*ROW('Sanitation Data'!I45))="","",OFFSET('Sanitation Data'!$I$32,0,10*ROW('Sanitation Data'!I45)))</f>
        <v/>
      </c>
      <c r="DO51" s="319" t="str">
        <f ca="true">+IF(OFFSET('Hygiene Data'!$D$11,0,10*ROW('Hygiene Data'!D45))="","",OFFSET('Hygiene Data'!$D$11,0,10*ROW('Hygiene Data'!D45)))</f>
        <v/>
      </c>
      <c r="DP51" s="319" t="str">
        <f ca="true">+IF(OFFSET('Hygiene Data'!$D$12,0,10*ROW('Hygiene Data'!D45))="","",OFFSET('Hygiene Data'!$D$12,0,10*ROW('Hygiene Data'!D45)))</f>
        <v/>
      </c>
      <c r="DQ51" s="319" t="str">
        <f ca="true">+IF(OFFSET('Hygiene Data'!$D$13,0,10*ROW('Hygiene Data'!D45))="","",OFFSET('Hygiene Data'!$D$13,0,10*ROW('Hygiene Data'!D45)))</f>
        <v/>
      </c>
      <c r="DR51" s="319" t="str">
        <f ca="true">+IF(OFFSET('Hygiene Data'!$E$11,0,10*ROW('Hygiene Data'!E45))="","",OFFSET('Hygiene Data'!$E$11,0,10*ROW('Hygiene Data'!E45)))</f>
        <v/>
      </c>
      <c r="DS51" s="319" t="str">
        <f ca="true">+IF(OFFSET('Hygiene Data'!$E$12,0,10*ROW('Hygiene Data'!E45))="","",OFFSET('Hygiene Data'!$E$12,0,10*ROW('Hygiene Data'!E45)))</f>
        <v/>
      </c>
      <c r="DT51" s="319" t="str">
        <f ca="true">+IF(OFFSET('Hygiene Data'!$E$13,0,10*ROW('Hygiene Data'!E45))="","",OFFSET('Hygiene Data'!$E$13,0,10*ROW('Hygiene Data'!E45)))</f>
        <v/>
      </c>
      <c r="DU51" s="319" t="str">
        <f ca="true">+IF(OFFSET('Hygiene Data'!$F$11,0,10*ROW('Hygiene Data'!F45))="","",OFFSET('Hygiene Data'!$F$11,0,10*ROW('Hygiene Data'!F45)))</f>
        <v/>
      </c>
      <c r="DV51" s="319" t="str">
        <f ca="true">+IF(OFFSET('Hygiene Data'!$F$12,0,10*ROW('Hygiene Data'!F45))="","",OFFSET('Hygiene Data'!$F$12,0,10*ROW('Hygiene Data'!F45)))</f>
        <v/>
      </c>
      <c r="DW51" s="319" t="str">
        <f ca="true">+IF(OFFSET('Hygiene Data'!$F$13,0,10*ROW('Hygiene Data'!F45))="","",OFFSET('Hygiene Data'!$F$13,0,10*ROW('Hygiene Data'!F45)))</f>
        <v/>
      </c>
      <c r="DX51" s="319" t="str">
        <f ca="true">+IF(OFFSET('Hygiene Data'!$G$11,0,10*ROW('Hygiene Data'!G45))="","",OFFSET('Hygiene Data'!$G$11,0,10*ROW('Hygiene Data'!G45)))</f>
        <v/>
      </c>
      <c r="DY51" s="319" t="str">
        <f ca="true">+IF(OFFSET('Hygiene Data'!$G$12,0,10*ROW('Hygiene Data'!G45))="","",OFFSET('Hygiene Data'!$G$12,0,10*ROW('Hygiene Data'!G45)))</f>
        <v/>
      </c>
      <c r="DZ51" s="319" t="str">
        <f ca="true">+IF(OFFSET('Hygiene Data'!$G$13,0,10*ROW('Hygiene Data'!G45))="","",OFFSET('Hygiene Data'!$G$13,0,10*ROW('Hygiene Data'!G45)))</f>
        <v/>
      </c>
      <c r="EA51" s="319" t="str">
        <f ca="true">+IF(OFFSET('Hygiene Data'!$H$11,0,10*ROW('Hygiene Data'!H45))="","",OFFSET('Hygiene Data'!$H$11,0,10*ROW('Hygiene Data'!H45)))</f>
        <v/>
      </c>
      <c r="EB51" s="319" t="str">
        <f ca="true">+IF(OFFSET('Hygiene Data'!$H$12,0,10*ROW('Hygiene Data'!H45))="","",OFFSET('Hygiene Data'!$H$12,0,10*ROW('Hygiene Data'!H45)))</f>
        <v/>
      </c>
      <c r="EC51" s="319" t="str">
        <f ca="true">+IF(OFFSET('Hygiene Data'!$H$13,0,10*ROW('Hygiene Data'!H45))="","",OFFSET('Hygiene Data'!$H$13,0,10*ROW('Hygiene Data'!H45)))</f>
        <v/>
      </c>
      <c r="ED51" s="319" t="str">
        <f ca="true">+IF(OFFSET('Hygiene Data'!$I$11,0,10*ROW('Hygiene Data'!I45))="","",OFFSET('Hygiene Data'!$I$11,0,10*ROW('Hygiene Data'!I45)))</f>
        <v/>
      </c>
      <c r="EE51" s="319" t="str">
        <f ca="true">+IF(OFFSET('Hygiene Data'!$I$12,0,10*ROW('Hygiene Data'!I45))="","",OFFSET('Hygiene Data'!$I$12,0,10*ROW('Hygiene Data'!I45)))</f>
        <v/>
      </c>
      <c r="EF51" s="319"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75"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19"/>
      <c r="BS52" s="319" t="str">
        <f ca="true">+IF(OFFSET('Water Data'!$D$27,0,10*ROW('Water Data'!D46))="","",OFFSET('Water Data'!$D$27,0,10*ROW('Water Data'!D46)))</f>
        <v/>
      </c>
      <c r="BT52" s="319" t="str">
        <f ca="true">+IF(OFFSET('Water Data'!$D$28,0,10*ROW('Water Data'!D46))="","",OFFSET('Water Data'!$D$28,0,10*ROW('Water Data'!D46)))</f>
        <v/>
      </c>
      <c r="BU52" s="319" t="str">
        <f ca="true">+IF(OFFSET('Water Data'!$D$29,0,10*ROW('Water Data'!D46))="","",OFFSET('Water Data'!$D$29,0,10*ROW('Water Data'!D46)))</f>
        <v/>
      </c>
      <c r="BV52" s="319" t="str">
        <f ca="true">+IF(OFFSET('Water Data'!$E$27,0,10*ROW('Water Data'!E46))="","",OFFSET('Water Data'!$E$27,0,10*ROW('Water Data'!E46)))</f>
        <v/>
      </c>
      <c r="BW52" s="319" t="str">
        <f ca="true">+IF(OFFSET('Water Data'!$E$28,0,10*ROW('Water Data'!E46))="","",OFFSET('Water Data'!$E$28,0,10*ROW('Water Data'!E46)))</f>
        <v/>
      </c>
      <c r="BX52" s="319" t="str">
        <f ca="true">+IF(OFFSET('Water Data'!$E$29,0,10*ROW('Water Data'!E46))="","",OFFSET('Water Data'!$E$29,0,10*ROW('Water Data'!E46)))</f>
        <v/>
      </c>
      <c r="BY52" s="319" t="str">
        <f ca="true">+IF(OFFSET('Water Data'!$F$27,0,10*ROW('Water Data'!F46))="","",OFFSET('Water Data'!$F$27,0,10*ROW('Water Data'!F46)))</f>
        <v/>
      </c>
      <c r="BZ52" s="319" t="str">
        <f ca="true">+IF(OFFSET('Water Data'!$F$28,0,10*ROW('Water Data'!F46))="","",OFFSET('Water Data'!$F$28,0,10*ROW('Water Data'!F46)))</f>
        <v/>
      </c>
      <c r="CA52" s="319" t="str">
        <f ca="true">+IF(OFFSET('Water Data'!$F$29,0,10*ROW('Water Data'!F46))="","",OFFSET('Water Data'!$F$29,0,10*ROW('Water Data'!F46)))</f>
        <v/>
      </c>
      <c r="CB52" s="319" t="str">
        <f ca="true">+IF(OFFSET('Water Data'!$G$27,0,10*ROW('Water Data'!G46))="","",OFFSET('Water Data'!$G$27,0,10*ROW('Water Data'!G46)))</f>
        <v/>
      </c>
      <c r="CC52" s="319" t="str">
        <f ca="true">+IF(OFFSET('Water Data'!$G$28,0,10*ROW('Water Data'!G46))="","",OFFSET('Water Data'!$G$28,0,10*ROW('Water Data'!G46)))</f>
        <v/>
      </c>
      <c r="CD52" s="319" t="str">
        <f ca="true">+IF(OFFSET('Water Data'!$G$29,0,10*ROW('Water Data'!G46))="","",OFFSET('Water Data'!$G$29,0,10*ROW('Water Data'!G46)))</f>
        <v/>
      </c>
      <c r="CE52" s="319" t="str">
        <f ca="true">+IF(OFFSET('Water Data'!$H$27,0,10*ROW('Water Data'!H46))="","",OFFSET('Water Data'!$H$27,0,10*ROW('Water Data'!H46)))</f>
        <v/>
      </c>
      <c r="CF52" s="319" t="str">
        <f ca="true">+IF(OFFSET('Water Data'!$H$28,0,10*ROW('Water Data'!H46))="","",OFFSET('Water Data'!$H$28,0,10*ROW('Water Data'!H46)))</f>
        <v/>
      </c>
      <c r="CG52" s="319" t="str">
        <f ca="true">+IF(OFFSET('Water Data'!$H$29,0,10*ROW('Water Data'!H46))="","",OFFSET('Water Data'!$H$29,0,10*ROW('Water Data'!H46)))</f>
        <v/>
      </c>
      <c r="CH52" s="319" t="str">
        <f ca="true">+IF(OFFSET('Water Data'!$I$27,0,10*ROW('Water Data'!I46))="","",OFFSET('Water Data'!$I$27,0,10*ROW('Water Data'!I46)))</f>
        <v/>
      </c>
      <c r="CI52" s="319" t="str">
        <f ca="true">+IF(OFFSET('Water Data'!$I$28,0,10*ROW('Water Data'!I46))="","",OFFSET('Water Data'!$I$28,0,10*ROW('Water Data'!I46)))</f>
        <v/>
      </c>
      <c r="CJ52" s="319" t="str">
        <f ca="true">+IF(OFFSET('Water Data'!$I$29,0,10*ROW('Water Data'!I46))="","",OFFSET('Water Data'!$I$29,0,10*ROW('Water Data'!I46)))</f>
        <v/>
      </c>
      <c r="CK52" s="319" t="str">
        <f ca="true">+IF(OFFSET('Sanitation Data'!$D$28,0,10*ROW('Sanitation Data'!D46))="","",OFFSET('Sanitation Data'!$D$28,0,10*ROW('Sanitation Data'!D46)))</f>
        <v/>
      </c>
      <c r="CL52" s="319" t="str">
        <f ca="true">+IF(OFFSET('Sanitation Data'!$D$29,0,10*ROW('Sanitation Data'!D46))="","",OFFSET('Sanitation Data'!$D$29,0,10*ROW('Sanitation Data'!D46)))</f>
        <v/>
      </c>
      <c r="CM52" s="319" t="str">
        <f ca="true">+IF(OFFSET('Sanitation Data'!$D$30,0,10*ROW('Sanitation Data'!D46))="","",OFFSET('Sanitation Data'!$D$30,0,10*ROW('Sanitation Data'!D46)))</f>
        <v/>
      </c>
      <c r="CN52" s="319" t="str">
        <f ca="true">+IF(OFFSET('Sanitation Data'!$D$31,0,10*ROW('Sanitation Data'!D46))="","",OFFSET('Sanitation Data'!$D$31,0,10*ROW('Sanitation Data'!D46)))</f>
        <v/>
      </c>
      <c r="CO52" s="319" t="str">
        <f ca="true">+IF(OFFSET('Sanitation Data'!$D$32,0,10*ROW('Sanitation Data'!D46))="","",OFFSET('Sanitation Data'!$D$32,0,10*ROW('Sanitation Data'!D46)))</f>
        <v/>
      </c>
      <c r="CP52" s="319" t="str">
        <f ca="true">+IF(OFFSET('Sanitation Data'!$E$28,0,10*ROW('Sanitation Data'!E46))="","",OFFSET('Sanitation Data'!$E$28,0,10*ROW('Sanitation Data'!E46)))</f>
        <v/>
      </c>
      <c r="CQ52" s="319" t="str">
        <f ca="true">+IF(OFFSET('Sanitation Data'!$E$29,0,10*ROW('Sanitation Data'!E46))="","",OFFSET('Sanitation Data'!$E$29,0,10*ROW('Sanitation Data'!E46)))</f>
        <v/>
      </c>
      <c r="CR52" s="319" t="str">
        <f ca="true">+IF(OFFSET('Sanitation Data'!$E$30,0,10*ROW('Sanitation Data'!E46))="","",OFFSET('Sanitation Data'!$E$30,0,10*ROW('Sanitation Data'!E46)))</f>
        <v/>
      </c>
      <c r="CS52" s="319" t="str">
        <f ca="true">+IF(OFFSET('Sanitation Data'!$E$31,0,10*ROW('Sanitation Data'!E46))="","",OFFSET('Sanitation Data'!$E$31,0,10*ROW('Sanitation Data'!E46)))</f>
        <v/>
      </c>
      <c r="CT52" s="319" t="str">
        <f ca="true">+IF(OFFSET('Sanitation Data'!$E$32,0,10*ROW('Sanitation Data'!E46))="","",OFFSET('Sanitation Data'!$E$32,0,10*ROW('Sanitation Data'!E46)))</f>
        <v/>
      </c>
      <c r="CU52" s="319" t="str">
        <f ca="true">+IF(OFFSET('Sanitation Data'!$F$28,0,10*ROW('Sanitation Data'!F46))="","",OFFSET('Sanitation Data'!$F$28,0,10*ROW('Sanitation Data'!F46)))</f>
        <v/>
      </c>
      <c r="CV52" s="319" t="str">
        <f ca="true">+IF(OFFSET('Sanitation Data'!$F$29,0,10*ROW('Sanitation Data'!F46))="","",OFFSET('Sanitation Data'!$F$29,0,10*ROW('Sanitation Data'!F46)))</f>
        <v/>
      </c>
      <c r="CW52" s="319" t="str">
        <f ca="true">+IF(OFFSET('Sanitation Data'!$F$30,0,10*ROW('Sanitation Data'!F46))="","",OFFSET('Sanitation Data'!$F$30,0,10*ROW('Sanitation Data'!F46)))</f>
        <v/>
      </c>
      <c r="CX52" s="319" t="str">
        <f ca="true">+IF(OFFSET('Sanitation Data'!$F$31,0,10*ROW('Sanitation Data'!F46))="","",OFFSET('Sanitation Data'!$F$31,0,10*ROW('Sanitation Data'!F46)))</f>
        <v/>
      </c>
      <c r="CY52" s="319" t="str">
        <f ca="true">+IF(OFFSET('Sanitation Data'!$F$32,0,10*ROW('Sanitation Data'!F46))="","",OFFSET('Sanitation Data'!$F$32,0,10*ROW('Sanitation Data'!F46)))</f>
        <v/>
      </c>
      <c r="CZ52" s="319" t="str">
        <f ca="true">+IF(OFFSET('Sanitation Data'!$G$28,0,10*ROW('Sanitation Data'!G46))="","",OFFSET('Sanitation Data'!$G$28,0,10*ROW('Sanitation Data'!G46)))</f>
        <v/>
      </c>
      <c r="DA52" s="319" t="str">
        <f ca="true">+IF(OFFSET('Sanitation Data'!$G$29,0,10*ROW('Sanitation Data'!G46))="","",OFFSET('Sanitation Data'!$G$29,0,10*ROW('Sanitation Data'!G46)))</f>
        <v/>
      </c>
      <c r="DB52" s="319" t="str">
        <f ca="true">+IF(OFFSET('Sanitation Data'!$G$30,0,10*ROW('Sanitation Data'!G46))="","",OFFSET('Sanitation Data'!$G$30,0,10*ROW('Sanitation Data'!G46)))</f>
        <v/>
      </c>
      <c r="DC52" s="319" t="str">
        <f ca="true">+IF(OFFSET('Sanitation Data'!$G$31,0,10*ROW('Sanitation Data'!G46))="","",OFFSET('Sanitation Data'!$G$31,0,10*ROW('Sanitation Data'!G46)))</f>
        <v/>
      </c>
      <c r="DD52" s="319" t="str">
        <f ca="true">+IF(OFFSET('Sanitation Data'!$G$32,0,10*ROW('Sanitation Data'!G46))="","",OFFSET('Sanitation Data'!$G$32,0,10*ROW('Sanitation Data'!G46)))</f>
        <v/>
      </c>
      <c r="DE52" s="319" t="str">
        <f ca="true">+IF(OFFSET('Sanitation Data'!$H$28,0,10*ROW('Sanitation Data'!H46))="","",OFFSET('Sanitation Data'!$H$28,0,10*ROW('Sanitation Data'!H46)))</f>
        <v/>
      </c>
      <c r="DF52" s="319" t="str">
        <f ca="true">+IF(OFFSET('Sanitation Data'!$H$29,0,10*ROW('Sanitation Data'!H46))="","",OFFSET('Sanitation Data'!$H$29,0,10*ROW('Sanitation Data'!H46)))</f>
        <v/>
      </c>
      <c r="DG52" s="319" t="str">
        <f ca="true">+IF(OFFSET('Sanitation Data'!$H$30,0,10*ROW('Sanitation Data'!H46))="","",OFFSET('Sanitation Data'!$H$30,0,10*ROW('Sanitation Data'!H46)))</f>
        <v/>
      </c>
      <c r="DH52" s="319" t="str">
        <f ca="true">+IF(OFFSET('Sanitation Data'!$H$31,0,10*ROW('Sanitation Data'!H46))="","",OFFSET('Sanitation Data'!$H$31,0,10*ROW('Sanitation Data'!H46)))</f>
        <v/>
      </c>
      <c r="DI52" s="319" t="str">
        <f ca="true">+IF(OFFSET('Sanitation Data'!$H$32,0,10*ROW('Sanitation Data'!H46))="","",OFFSET('Sanitation Data'!$H$32,0,10*ROW('Sanitation Data'!H46)))</f>
        <v/>
      </c>
      <c r="DJ52" s="319" t="str">
        <f ca="true">+IF(OFFSET('Sanitation Data'!$I$28,0,10*ROW('Sanitation Data'!I46))="","",OFFSET('Sanitation Data'!$I$28,0,10*ROW('Sanitation Data'!I46)))</f>
        <v/>
      </c>
      <c r="DK52" s="319" t="str">
        <f ca="true">+IF(OFFSET('Sanitation Data'!$I$29,0,10*ROW('Sanitation Data'!I46))="","",OFFSET('Sanitation Data'!$I$29,0,10*ROW('Sanitation Data'!I46)))</f>
        <v/>
      </c>
      <c r="DL52" s="319" t="str">
        <f ca="true">+IF(OFFSET('Sanitation Data'!$I$30,0,10*ROW('Sanitation Data'!I46))="","",OFFSET('Sanitation Data'!$I$30,0,10*ROW('Sanitation Data'!I46)))</f>
        <v/>
      </c>
      <c r="DM52" s="319" t="str">
        <f ca="true">+IF(OFFSET('Sanitation Data'!$I$31,0,10*ROW('Sanitation Data'!I46))="","",OFFSET('Sanitation Data'!$I$31,0,10*ROW('Sanitation Data'!I46)))</f>
        <v/>
      </c>
      <c r="DN52" s="319" t="str">
        <f ca="true">+IF(OFFSET('Sanitation Data'!$I$32,0,10*ROW('Sanitation Data'!I46))="","",OFFSET('Sanitation Data'!$I$32,0,10*ROW('Sanitation Data'!I46)))</f>
        <v/>
      </c>
      <c r="DO52" s="319" t="str">
        <f ca="true">+IF(OFFSET('Hygiene Data'!$D$11,0,10*ROW('Hygiene Data'!D46))="","",OFFSET('Hygiene Data'!$D$11,0,10*ROW('Hygiene Data'!D46)))</f>
        <v/>
      </c>
      <c r="DP52" s="319" t="str">
        <f ca="true">+IF(OFFSET('Hygiene Data'!$D$12,0,10*ROW('Hygiene Data'!D46))="","",OFFSET('Hygiene Data'!$D$12,0,10*ROW('Hygiene Data'!D46)))</f>
        <v/>
      </c>
      <c r="DQ52" s="319" t="str">
        <f ca="true">+IF(OFFSET('Hygiene Data'!$D$13,0,10*ROW('Hygiene Data'!D46))="","",OFFSET('Hygiene Data'!$D$13,0,10*ROW('Hygiene Data'!D46)))</f>
        <v/>
      </c>
      <c r="DR52" s="319" t="str">
        <f ca="true">+IF(OFFSET('Hygiene Data'!$E$11,0,10*ROW('Hygiene Data'!E46))="","",OFFSET('Hygiene Data'!$E$11,0,10*ROW('Hygiene Data'!E46)))</f>
        <v/>
      </c>
      <c r="DS52" s="319" t="str">
        <f ca="true">+IF(OFFSET('Hygiene Data'!$E$12,0,10*ROW('Hygiene Data'!E46))="","",OFFSET('Hygiene Data'!$E$12,0,10*ROW('Hygiene Data'!E46)))</f>
        <v/>
      </c>
      <c r="DT52" s="319" t="str">
        <f ca="true">+IF(OFFSET('Hygiene Data'!$E$13,0,10*ROW('Hygiene Data'!E46))="","",OFFSET('Hygiene Data'!$E$13,0,10*ROW('Hygiene Data'!E46)))</f>
        <v/>
      </c>
      <c r="DU52" s="319" t="str">
        <f ca="true">+IF(OFFSET('Hygiene Data'!$F$11,0,10*ROW('Hygiene Data'!F46))="","",OFFSET('Hygiene Data'!$F$11,0,10*ROW('Hygiene Data'!F46)))</f>
        <v/>
      </c>
      <c r="DV52" s="319" t="str">
        <f ca="true">+IF(OFFSET('Hygiene Data'!$F$12,0,10*ROW('Hygiene Data'!F46))="","",OFFSET('Hygiene Data'!$F$12,0,10*ROW('Hygiene Data'!F46)))</f>
        <v/>
      </c>
      <c r="DW52" s="319" t="str">
        <f ca="true">+IF(OFFSET('Hygiene Data'!$F$13,0,10*ROW('Hygiene Data'!F46))="","",OFFSET('Hygiene Data'!$F$13,0,10*ROW('Hygiene Data'!F46)))</f>
        <v/>
      </c>
      <c r="DX52" s="319" t="str">
        <f ca="true">+IF(OFFSET('Hygiene Data'!$G$11,0,10*ROW('Hygiene Data'!G46))="","",OFFSET('Hygiene Data'!$G$11,0,10*ROW('Hygiene Data'!G46)))</f>
        <v/>
      </c>
      <c r="DY52" s="319" t="str">
        <f ca="true">+IF(OFFSET('Hygiene Data'!$G$12,0,10*ROW('Hygiene Data'!G46))="","",OFFSET('Hygiene Data'!$G$12,0,10*ROW('Hygiene Data'!G46)))</f>
        <v/>
      </c>
      <c r="DZ52" s="319" t="str">
        <f ca="true">+IF(OFFSET('Hygiene Data'!$G$13,0,10*ROW('Hygiene Data'!G46))="","",OFFSET('Hygiene Data'!$G$13,0,10*ROW('Hygiene Data'!G46)))</f>
        <v/>
      </c>
      <c r="EA52" s="319" t="str">
        <f ca="true">+IF(OFFSET('Hygiene Data'!$H$11,0,10*ROW('Hygiene Data'!H46))="","",OFFSET('Hygiene Data'!$H$11,0,10*ROW('Hygiene Data'!H46)))</f>
        <v/>
      </c>
      <c r="EB52" s="319" t="str">
        <f ca="true">+IF(OFFSET('Hygiene Data'!$H$12,0,10*ROW('Hygiene Data'!H46))="","",OFFSET('Hygiene Data'!$H$12,0,10*ROW('Hygiene Data'!H46)))</f>
        <v/>
      </c>
      <c r="EC52" s="319" t="str">
        <f ca="true">+IF(OFFSET('Hygiene Data'!$H$13,0,10*ROW('Hygiene Data'!H46))="","",OFFSET('Hygiene Data'!$H$13,0,10*ROW('Hygiene Data'!H46)))</f>
        <v/>
      </c>
      <c r="ED52" s="319" t="str">
        <f ca="true">+IF(OFFSET('Hygiene Data'!$I$11,0,10*ROW('Hygiene Data'!I46))="","",OFFSET('Hygiene Data'!$I$11,0,10*ROW('Hygiene Data'!I46)))</f>
        <v/>
      </c>
      <c r="EE52" s="319" t="str">
        <f ca="true">+IF(OFFSET('Hygiene Data'!$I$12,0,10*ROW('Hygiene Data'!I46))="","",OFFSET('Hygiene Data'!$I$12,0,10*ROW('Hygiene Data'!I46)))</f>
        <v/>
      </c>
      <c r="EF52" s="319"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75"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19"/>
      <c r="BS53" s="319" t="str">
        <f ca="true">+IF(OFFSET('Water Data'!$D$27,0,10*ROW('Water Data'!D47))="","",OFFSET('Water Data'!$D$27,0,10*ROW('Water Data'!D47)))</f>
        <v/>
      </c>
      <c r="BT53" s="319" t="str">
        <f ca="true">+IF(OFFSET('Water Data'!$D$28,0,10*ROW('Water Data'!D47))="","",OFFSET('Water Data'!$D$28,0,10*ROW('Water Data'!D47)))</f>
        <v/>
      </c>
      <c r="BU53" s="319" t="str">
        <f ca="true">+IF(OFFSET('Water Data'!$D$29,0,10*ROW('Water Data'!D47))="","",OFFSET('Water Data'!$D$29,0,10*ROW('Water Data'!D47)))</f>
        <v/>
      </c>
      <c r="BV53" s="319" t="str">
        <f ca="true">+IF(OFFSET('Water Data'!$E$27,0,10*ROW('Water Data'!E47))="","",OFFSET('Water Data'!$E$27,0,10*ROW('Water Data'!E47)))</f>
        <v/>
      </c>
      <c r="BW53" s="319" t="str">
        <f ca="true">+IF(OFFSET('Water Data'!$E$28,0,10*ROW('Water Data'!E47))="","",OFFSET('Water Data'!$E$28,0,10*ROW('Water Data'!E47)))</f>
        <v/>
      </c>
      <c r="BX53" s="319" t="str">
        <f ca="true">+IF(OFFSET('Water Data'!$E$29,0,10*ROW('Water Data'!E47))="","",OFFSET('Water Data'!$E$29,0,10*ROW('Water Data'!E47)))</f>
        <v/>
      </c>
      <c r="BY53" s="319" t="str">
        <f ca="true">+IF(OFFSET('Water Data'!$F$27,0,10*ROW('Water Data'!F47))="","",OFFSET('Water Data'!$F$27,0,10*ROW('Water Data'!F47)))</f>
        <v/>
      </c>
      <c r="BZ53" s="319" t="str">
        <f ca="true">+IF(OFFSET('Water Data'!$F$28,0,10*ROW('Water Data'!F47))="","",OFFSET('Water Data'!$F$28,0,10*ROW('Water Data'!F47)))</f>
        <v/>
      </c>
      <c r="CA53" s="319" t="str">
        <f ca="true">+IF(OFFSET('Water Data'!$F$29,0,10*ROW('Water Data'!F47))="","",OFFSET('Water Data'!$F$29,0,10*ROW('Water Data'!F47)))</f>
        <v/>
      </c>
      <c r="CB53" s="319" t="str">
        <f ca="true">+IF(OFFSET('Water Data'!$G$27,0,10*ROW('Water Data'!G47))="","",OFFSET('Water Data'!$G$27,0,10*ROW('Water Data'!G47)))</f>
        <v/>
      </c>
      <c r="CC53" s="319" t="str">
        <f ca="true">+IF(OFFSET('Water Data'!$G$28,0,10*ROW('Water Data'!G47))="","",OFFSET('Water Data'!$G$28,0,10*ROW('Water Data'!G47)))</f>
        <v/>
      </c>
      <c r="CD53" s="319" t="str">
        <f ca="true">+IF(OFFSET('Water Data'!$G$29,0,10*ROW('Water Data'!G47))="","",OFFSET('Water Data'!$G$29,0,10*ROW('Water Data'!G47)))</f>
        <v/>
      </c>
      <c r="CE53" s="319" t="str">
        <f ca="true">+IF(OFFSET('Water Data'!$H$27,0,10*ROW('Water Data'!H47))="","",OFFSET('Water Data'!$H$27,0,10*ROW('Water Data'!H47)))</f>
        <v/>
      </c>
      <c r="CF53" s="319" t="str">
        <f ca="true">+IF(OFFSET('Water Data'!$H$28,0,10*ROW('Water Data'!H47))="","",OFFSET('Water Data'!$H$28,0,10*ROW('Water Data'!H47)))</f>
        <v/>
      </c>
      <c r="CG53" s="319" t="str">
        <f ca="true">+IF(OFFSET('Water Data'!$H$29,0,10*ROW('Water Data'!H47))="","",OFFSET('Water Data'!$H$29,0,10*ROW('Water Data'!H47)))</f>
        <v/>
      </c>
      <c r="CH53" s="319" t="str">
        <f ca="true">+IF(OFFSET('Water Data'!$I$27,0,10*ROW('Water Data'!I47))="","",OFFSET('Water Data'!$I$27,0,10*ROW('Water Data'!I47)))</f>
        <v/>
      </c>
      <c r="CI53" s="319" t="str">
        <f ca="true">+IF(OFFSET('Water Data'!$I$28,0,10*ROW('Water Data'!I47))="","",OFFSET('Water Data'!$I$28,0,10*ROW('Water Data'!I47)))</f>
        <v/>
      </c>
      <c r="CJ53" s="319" t="str">
        <f ca="true">+IF(OFFSET('Water Data'!$I$29,0,10*ROW('Water Data'!I47))="","",OFFSET('Water Data'!$I$29,0,10*ROW('Water Data'!I47)))</f>
        <v/>
      </c>
      <c r="CK53" s="319" t="str">
        <f ca="true">+IF(OFFSET('Sanitation Data'!$D$28,0,10*ROW('Sanitation Data'!D47))="","",OFFSET('Sanitation Data'!$D$28,0,10*ROW('Sanitation Data'!D47)))</f>
        <v/>
      </c>
      <c r="CL53" s="319" t="str">
        <f ca="true">+IF(OFFSET('Sanitation Data'!$D$29,0,10*ROW('Sanitation Data'!D47))="","",OFFSET('Sanitation Data'!$D$29,0,10*ROW('Sanitation Data'!D47)))</f>
        <v/>
      </c>
      <c r="CM53" s="319" t="str">
        <f ca="true">+IF(OFFSET('Sanitation Data'!$D$30,0,10*ROW('Sanitation Data'!D47))="","",OFFSET('Sanitation Data'!$D$30,0,10*ROW('Sanitation Data'!D47)))</f>
        <v/>
      </c>
      <c r="CN53" s="319" t="str">
        <f ca="true">+IF(OFFSET('Sanitation Data'!$D$31,0,10*ROW('Sanitation Data'!D47))="","",OFFSET('Sanitation Data'!$D$31,0,10*ROW('Sanitation Data'!D47)))</f>
        <v/>
      </c>
      <c r="CO53" s="319" t="str">
        <f ca="true">+IF(OFFSET('Sanitation Data'!$D$32,0,10*ROW('Sanitation Data'!D47))="","",OFFSET('Sanitation Data'!$D$32,0,10*ROW('Sanitation Data'!D47)))</f>
        <v/>
      </c>
      <c r="CP53" s="319" t="str">
        <f ca="true">+IF(OFFSET('Sanitation Data'!$E$28,0,10*ROW('Sanitation Data'!E47))="","",OFFSET('Sanitation Data'!$E$28,0,10*ROW('Sanitation Data'!E47)))</f>
        <v/>
      </c>
      <c r="CQ53" s="319" t="str">
        <f ca="true">+IF(OFFSET('Sanitation Data'!$E$29,0,10*ROW('Sanitation Data'!E47))="","",OFFSET('Sanitation Data'!$E$29,0,10*ROW('Sanitation Data'!E47)))</f>
        <v/>
      </c>
      <c r="CR53" s="319" t="str">
        <f ca="true">+IF(OFFSET('Sanitation Data'!$E$30,0,10*ROW('Sanitation Data'!E47))="","",OFFSET('Sanitation Data'!$E$30,0,10*ROW('Sanitation Data'!E47)))</f>
        <v/>
      </c>
      <c r="CS53" s="319" t="str">
        <f ca="true">+IF(OFFSET('Sanitation Data'!$E$31,0,10*ROW('Sanitation Data'!E47))="","",OFFSET('Sanitation Data'!$E$31,0,10*ROW('Sanitation Data'!E47)))</f>
        <v/>
      </c>
      <c r="CT53" s="319" t="str">
        <f ca="true">+IF(OFFSET('Sanitation Data'!$E$32,0,10*ROW('Sanitation Data'!E47))="","",OFFSET('Sanitation Data'!$E$32,0,10*ROW('Sanitation Data'!E47)))</f>
        <v/>
      </c>
      <c r="CU53" s="319" t="str">
        <f ca="true">+IF(OFFSET('Sanitation Data'!$F$28,0,10*ROW('Sanitation Data'!F47))="","",OFFSET('Sanitation Data'!$F$28,0,10*ROW('Sanitation Data'!F47)))</f>
        <v/>
      </c>
      <c r="CV53" s="319" t="str">
        <f ca="true">+IF(OFFSET('Sanitation Data'!$F$29,0,10*ROW('Sanitation Data'!F47))="","",OFFSET('Sanitation Data'!$F$29,0,10*ROW('Sanitation Data'!F47)))</f>
        <v/>
      </c>
      <c r="CW53" s="319" t="str">
        <f ca="true">+IF(OFFSET('Sanitation Data'!$F$30,0,10*ROW('Sanitation Data'!F47))="","",OFFSET('Sanitation Data'!$F$30,0,10*ROW('Sanitation Data'!F47)))</f>
        <v/>
      </c>
      <c r="CX53" s="319" t="str">
        <f ca="true">+IF(OFFSET('Sanitation Data'!$F$31,0,10*ROW('Sanitation Data'!F47))="","",OFFSET('Sanitation Data'!$F$31,0,10*ROW('Sanitation Data'!F47)))</f>
        <v/>
      </c>
      <c r="CY53" s="319" t="str">
        <f ca="true">+IF(OFFSET('Sanitation Data'!$F$32,0,10*ROW('Sanitation Data'!F47))="","",OFFSET('Sanitation Data'!$F$32,0,10*ROW('Sanitation Data'!F47)))</f>
        <v/>
      </c>
      <c r="CZ53" s="319" t="str">
        <f ca="true">+IF(OFFSET('Sanitation Data'!$G$28,0,10*ROW('Sanitation Data'!G47))="","",OFFSET('Sanitation Data'!$G$28,0,10*ROW('Sanitation Data'!G47)))</f>
        <v/>
      </c>
      <c r="DA53" s="319" t="str">
        <f ca="true">+IF(OFFSET('Sanitation Data'!$G$29,0,10*ROW('Sanitation Data'!G47))="","",OFFSET('Sanitation Data'!$G$29,0,10*ROW('Sanitation Data'!G47)))</f>
        <v/>
      </c>
      <c r="DB53" s="319" t="str">
        <f ca="true">+IF(OFFSET('Sanitation Data'!$G$30,0,10*ROW('Sanitation Data'!G47))="","",OFFSET('Sanitation Data'!$G$30,0,10*ROW('Sanitation Data'!G47)))</f>
        <v/>
      </c>
      <c r="DC53" s="319" t="str">
        <f ca="true">+IF(OFFSET('Sanitation Data'!$G$31,0,10*ROW('Sanitation Data'!G47))="","",OFFSET('Sanitation Data'!$G$31,0,10*ROW('Sanitation Data'!G47)))</f>
        <v/>
      </c>
      <c r="DD53" s="319" t="str">
        <f ca="true">+IF(OFFSET('Sanitation Data'!$G$32,0,10*ROW('Sanitation Data'!G47))="","",OFFSET('Sanitation Data'!$G$32,0,10*ROW('Sanitation Data'!G47)))</f>
        <v/>
      </c>
      <c r="DE53" s="319" t="str">
        <f ca="true">+IF(OFFSET('Sanitation Data'!$H$28,0,10*ROW('Sanitation Data'!H47))="","",OFFSET('Sanitation Data'!$H$28,0,10*ROW('Sanitation Data'!H47)))</f>
        <v/>
      </c>
      <c r="DF53" s="319" t="str">
        <f ca="true">+IF(OFFSET('Sanitation Data'!$H$29,0,10*ROW('Sanitation Data'!H47))="","",OFFSET('Sanitation Data'!$H$29,0,10*ROW('Sanitation Data'!H47)))</f>
        <v/>
      </c>
      <c r="DG53" s="319" t="str">
        <f ca="true">+IF(OFFSET('Sanitation Data'!$H$30,0,10*ROW('Sanitation Data'!H47))="","",OFFSET('Sanitation Data'!$H$30,0,10*ROW('Sanitation Data'!H47)))</f>
        <v/>
      </c>
      <c r="DH53" s="319" t="str">
        <f ca="true">+IF(OFFSET('Sanitation Data'!$H$31,0,10*ROW('Sanitation Data'!H47))="","",OFFSET('Sanitation Data'!$H$31,0,10*ROW('Sanitation Data'!H47)))</f>
        <v/>
      </c>
      <c r="DI53" s="319" t="str">
        <f ca="true">+IF(OFFSET('Sanitation Data'!$H$32,0,10*ROW('Sanitation Data'!H47))="","",OFFSET('Sanitation Data'!$H$32,0,10*ROW('Sanitation Data'!H47)))</f>
        <v/>
      </c>
      <c r="DJ53" s="319" t="str">
        <f ca="true">+IF(OFFSET('Sanitation Data'!$I$28,0,10*ROW('Sanitation Data'!I47))="","",OFFSET('Sanitation Data'!$I$28,0,10*ROW('Sanitation Data'!I47)))</f>
        <v/>
      </c>
      <c r="DK53" s="319" t="str">
        <f ca="true">+IF(OFFSET('Sanitation Data'!$I$29,0,10*ROW('Sanitation Data'!I47))="","",OFFSET('Sanitation Data'!$I$29,0,10*ROW('Sanitation Data'!I47)))</f>
        <v/>
      </c>
      <c r="DL53" s="319" t="str">
        <f ca="true">+IF(OFFSET('Sanitation Data'!$I$30,0,10*ROW('Sanitation Data'!I47))="","",OFFSET('Sanitation Data'!$I$30,0,10*ROW('Sanitation Data'!I47)))</f>
        <v/>
      </c>
      <c r="DM53" s="319" t="str">
        <f ca="true">+IF(OFFSET('Sanitation Data'!$I$31,0,10*ROW('Sanitation Data'!I47))="","",OFFSET('Sanitation Data'!$I$31,0,10*ROW('Sanitation Data'!I47)))</f>
        <v/>
      </c>
      <c r="DN53" s="319" t="str">
        <f ca="true">+IF(OFFSET('Sanitation Data'!$I$32,0,10*ROW('Sanitation Data'!I47))="","",OFFSET('Sanitation Data'!$I$32,0,10*ROW('Sanitation Data'!I47)))</f>
        <v/>
      </c>
      <c r="DO53" s="319" t="str">
        <f ca="true">+IF(OFFSET('Hygiene Data'!$D$11,0,10*ROW('Hygiene Data'!D47))="","",OFFSET('Hygiene Data'!$D$11,0,10*ROW('Hygiene Data'!D47)))</f>
        <v/>
      </c>
      <c r="DP53" s="319" t="str">
        <f ca="true">+IF(OFFSET('Hygiene Data'!$D$12,0,10*ROW('Hygiene Data'!D47))="","",OFFSET('Hygiene Data'!$D$12,0,10*ROW('Hygiene Data'!D47)))</f>
        <v/>
      </c>
      <c r="DQ53" s="319" t="str">
        <f ca="true">+IF(OFFSET('Hygiene Data'!$D$13,0,10*ROW('Hygiene Data'!D47))="","",OFFSET('Hygiene Data'!$D$13,0,10*ROW('Hygiene Data'!D47)))</f>
        <v/>
      </c>
      <c r="DR53" s="319" t="str">
        <f ca="true">+IF(OFFSET('Hygiene Data'!$E$11,0,10*ROW('Hygiene Data'!E47))="","",OFFSET('Hygiene Data'!$E$11,0,10*ROW('Hygiene Data'!E47)))</f>
        <v/>
      </c>
      <c r="DS53" s="319" t="str">
        <f ca="true">+IF(OFFSET('Hygiene Data'!$E$12,0,10*ROW('Hygiene Data'!E47))="","",OFFSET('Hygiene Data'!$E$12,0,10*ROW('Hygiene Data'!E47)))</f>
        <v/>
      </c>
      <c r="DT53" s="319" t="str">
        <f ca="true">+IF(OFFSET('Hygiene Data'!$E$13,0,10*ROW('Hygiene Data'!E47))="","",OFFSET('Hygiene Data'!$E$13,0,10*ROW('Hygiene Data'!E47)))</f>
        <v/>
      </c>
      <c r="DU53" s="319" t="str">
        <f ca="true">+IF(OFFSET('Hygiene Data'!$F$11,0,10*ROW('Hygiene Data'!F47))="","",OFFSET('Hygiene Data'!$F$11,0,10*ROW('Hygiene Data'!F47)))</f>
        <v/>
      </c>
      <c r="DV53" s="319" t="str">
        <f ca="true">+IF(OFFSET('Hygiene Data'!$F$12,0,10*ROW('Hygiene Data'!F47))="","",OFFSET('Hygiene Data'!$F$12,0,10*ROW('Hygiene Data'!F47)))</f>
        <v/>
      </c>
      <c r="DW53" s="319" t="str">
        <f ca="true">+IF(OFFSET('Hygiene Data'!$F$13,0,10*ROW('Hygiene Data'!F47))="","",OFFSET('Hygiene Data'!$F$13,0,10*ROW('Hygiene Data'!F47)))</f>
        <v/>
      </c>
      <c r="DX53" s="319" t="str">
        <f ca="true">+IF(OFFSET('Hygiene Data'!$G$11,0,10*ROW('Hygiene Data'!G47))="","",OFFSET('Hygiene Data'!$G$11,0,10*ROW('Hygiene Data'!G47)))</f>
        <v/>
      </c>
      <c r="DY53" s="319" t="str">
        <f ca="true">+IF(OFFSET('Hygiene Data'!$G$12,0,10*ROW('Hygiene Data'!G47))="","",OFFSET('Hygiene Data'!$G$12,0,10*ROW('Hygiene Data'!G47)))</f>
        <v/>
      </c>
      <c r="DZ53" s="319" t="str">
        <f ca="true">+IF(OFFSET('Hygiene Data'!$G$13,0,10*ROW('Hygiene Data'!G47))="","",OFFSET('Hygiene Data'!$G$13,0,10*ROW('Hygiene Data'!G47)))</f>
        <v/>
      </c>
      <c r="EA53" s="319" t="str">
        <f ca="true">+IF(OFFSET('Hygiene Data'!$H$11,0,10*ROW('Hygiene Data'!H47))="","",OFFSET('Hygiene Data'!$H$11,0,10*ROW('Hygiene Data'!H47)))</f>
        <v/>
      </c>
      <c r="EB53" s="319" t="str">
        <f ca="true">+IF(OFFSET('Hygiene Data'!$H$12,0,10*ROW('Hygiene Data'!H47))="","",OFFSET('Hygiene Data'!$H$12,0,10*ROW('Hygiene Data'!H47)))</f>
        <v/>
      </c>
      <c r="EC53" s="319" t="str">
        <f ca="true">+IF(OFFSET('Hygiene Data'!$H$13,0,10*ROW('Hygiene Data'!H47))="","",OFFSET('Hygiene Data'!$H$13,0,10*ROW('Hygiene Data'!H47)))</f>
        <v/>
      </c>
      <c r="ED53" s="319" t="str">
        <f ca="true">+IF(OFFSET('Hygiene Data'!$I$11,0,10*ROW('Hygiene Data'!I47))="","",OFFSET('Hygiene Data'!$I$11,0,10*ROW('Hygiene Data'!I47)))</f>
        <v/>
      </c>
      <c r="EE53" s="319" t="str">
        <f ca="true">+IF(OFFSET('Hygiene Data'!$I$12,0,10*ROW('Hygiene Data'!I47))="","",OFFSET('Hygiene Data'!$I$12,0,10*ROW('Hygiene Data'!I47)))</f>
        <v/>
      </c>
      <c r="EF53" s="319"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75"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19"/>
      <c r="BS54" s="319" t="str">
        <f ca="true">+IF(OFFSET('Water Data'!$D$27,0,10*ROW('Water Data'!D48))="","",OFFSET('Water Data'!$D$27,0,10*ROW('Water Data'!D48)))</f>
        <v/>
      </c>
      <c r="BT54" s="319" t="str">
        <f ca="true">+IF(OFFSET('Water Data'!$D$28,0,10*ROW('Water Data'!D48))="","",OFFSET('Water Data'!$D$28,0,10*ROW('Water Data'!D48)))</f>
        <v/>
      </c>
      <c r="BU54" s="319" t="str">
        <f ca="true">+IF(OFFSET('Water Data'!$D$29,0,10*ROW('Water Data'!D48))="","",OFFSET('Water Data'!$D$29,0,10*ROW('Water Data'!D48)))</f>
        <v/>
      </c>
      <c r="BV54" s="319" t="str">
        <f ca="true">+IF(OFFSET('Water Data'!$E$27,0,10*ROW('Water Data'!E48))="","",OFFSET('Water Data'!$E$27,0,10*ROW('Water Data'!E48)))</f>
        <v/>
      </c>
      <c r="BW54" s="319" t="str">
        <f ca="true">+IF(OFFSET('Water Data'!$E$28,0,10*ROW('Water Data'!E48))="","",OFFSET('Water Data'!$E$28,0,10*ROW('Water Data'!E48)))</f>
        <v/>
      </c>
      <c r="BX54" s="319" t="str">
        <f ca="true">+IF(OFFSET('Water Data'!$E$29,0,10*ROW('Water Data'!E48))="","",OFFSET('Water Data'!$E$29,0,10*ROW('Water Data'!E48)))</f>
        <v/>
      </c>
      <c r="BY54" s="319" t="str">
        <f ca="true">+IF(OFFSET('Water Data'!$F$27,0,10*ROW('Water Data'!F48))="","",OFFSET('Water Data'!$F$27,0,10*ROW('Water Data'!F48)))</f>
        <v/>
      </c>
      <c r="BZ54" s="319" t="str">
        <f ca="true">+IF(OFFSET('Water Data'!$F$28,0,10*ROW('Water Data'!F48))="","",OFFSET('Water Data'!$F$28,0,10*ROW('Water Data'!F48)))</f>
        <v/>
      </c>
      <c r="CA54" s="319" t="str">
        <f ca="true">+IF(OFFSET('Water Data'!$F$29,0,10*ROW('Water Data'!F48))="","",OFFSET('Water Data'!$F$29,0,10*ROW('Water Data'!F48)))</f>
        <v/>
      </c>
      <c r="CB54" s="319" t="str">
        <f ca="true">+IF(OFFSET('Water Data'!$G$27,0,10*ROW('Water Data'!G48))="","",OFFSET('Water Data'!$G$27,0,10*ROW('Water Data'!G48)))</f>
        <v/>
      </c>
      <c r="CC54" s="319" t="str">
        <f ca="true">+IF(OFFSET('Water Data'!$G$28,0,10*ROW('Water Data'!G48))="","",OFFSET('Water Data'!$G$28,0,10*ROW('Water Data'!G48)))</f>
        <v/>
      </c>
      <c r="CD54" s="319" t="str">
        <f ca="true">+IF(OFFSET('Water Data'!$G$29,0,10*ROW('Water Data'!G48))="","",OFFSET('Water Data'!$G$29,0,10*ROW('Water Data'!G48)))</f>
        <v/>
      </c>
      <c r="CE54" s="319" t="str">
        <f ca="true">+IF(OFFSET('Water Data'!$H$27,0,10*ROW('Water Data'!H48))="","",OFFSET('Water Data'!$H$27,0,10*ROW('Water Data'!H48)))</f>
        <v/>
      </c>
      <c r="CF54" s="319" t="str">
        <f ca="true">+IF(OFFSET('Water Data'!$H$28,0,10*ROW('Water Data'!H48))="","",OFFSET('Water Data'!$H$28,0,10*ROW('Water Data'!H48)))</f>
        <v/>
      </c>
      <c r="CG54" s="319" t="str">
        <f ca="true">+IF(OFFSET('Water Data'!$H$29,0,10*ROW('Water Data'!H48))="","",OFFSET('Water Data'!$H$29,0,10*ROW('Water Data'!H48)))</f>
        <v/>
      </c>
      <c r="CH54" s="319" t="str">
        <f ca="true">+IF(OFFSET('Water Data'!$I$27,0,10*ROW('Water Data'!I48))="","",OFFSET('Water Data'!$I$27,0,10*ROW('Water Data'!I48)))</f>
        <v/>
      </c>
      <c r="CI54" s="319" t="str">
        <f ca="true">+IF(OFFSET('Water Data'!$I$28,0,10*ROW('Water Data'!I48))="","",OFFSET('Water Data'!$I$28,0,10*ROW('Water Data'!I48)))</f>
        <v/>
      </c>
      <c r="CJ54" s="319" t="str">
        <f ca="true">+IF(OFFSET('Water Data'!$I$29,0,10*ROW('Water Data'!I48))="","",OFFSET('Water Data'!$I$29,0,10*ROW('Water Data'!I48)))</f>
        <v/>
      </c>
      <c r="CK54" s="319" t="str">
        <f ca="true">+IF(OFFSET('Sanitation Data'!$D$28,0,10*ROW('Sanitation Data'!D48))="","",OFFSET('Sanitation Data'!$D$28,0,10*ROW('Sanitation Data'!D48)))</f>
        <v/>
      </c>
      <c r="CL54" s="319" t="str">
        <f ca="true">+IF(OFFSET('Sanitation Data'!$D$29,0,10*ROW('Sanitation Data'!D48))="","",OFFSET('Sanitation Data'!$D$29,0,10*ROW('Sanitation Data'!D48)))</f>
        <v/>
      </c>
      <c r="CM54" s="319" t="str">
        <f ca="true">+IF(OFFSET('Sanitation Data'!$D$30,0,10*ROW('Sanitation Data'!D48))="","",OFFSET('Sanitation Data'!$D$30,0,10*ROW('Sanitation Data'!D48)))</f>
        <v/>
      </c>
      <c r="CN54" s="319" t="str">
        <f ca="true">+IF(OFFSET('Sanitation Data'!$D$31,0,10*ROW('Sanitation Data'!D48))="","",OFFSET('Sanitation Data'!$D$31,0,10*ROW('Sanitation Data'!D48)))</f>
        <v/>
      </c>
      <c r="CO54" s="319" t="str">
        <f ca="true">+IF(OFFSET('Sanitation Data'!$D$32,0,10*ROW('Sanitation Data'!D48))="","",OFFSET('Sanitation Data'!$D$32,0,10*ROW('Sanitation Data'!D48)))</f>
        <v/>
      </c>
      <c r="CP54" s="319" t="str">
        <f ca="true">+IF(OFFSET('Sanitation Data'!$E$28,0,10*ROW('Sanitation Data'!E48))="","",OFFSET('Sanitation Data'!$E$28,0,10*ROW('Sanitation Data'!E48)))</f>
        <v/>
      </c>
      <c r="CQ54" s="319" t="str">
        <f ca="true">+IF(OFFSET('Sanitation Data'!$E$29,0,10*ROW('Sanitation Data'!E48))="","",OFFSET('Sanitation Data'!$E$29,0,10*ROW('Sanitation Data'!E48)))</f>
        <v/>
      </c>
      <c r="CR54" s="319" t="str">
        <f ca="true">+IF(OFFSET('Sanitation Data'!$E$30,0,10*ROW('Sanitation Data'!E48))="","",OFFSET('Sanitation Data'!$E$30,0,10*ROW('Sanitation Data'!E48)))</f>
        <v/>
      </c>
      <c r="CS54" s="319" t="str">
        <f ca="true">+IF(OFFSET('Sanitation Data'!$E$31,0,10*ROW('Sanitation Data'!E48))="","",OFFSET('Sanitation Data'!$E$31,0,10*ROW('Sanitation Data'!E48)))</f>
        <v/>
      </c>
      <c r="CT54" s="319" t="str">
        <f ca="true">+IF(OFFSET('Sanitation Data'!$E$32,0,10*ROW('Sanitation Data'!E48))="","",OFFSET('Sanitation Data'!$E$32,0,10*ROW('Sanitation Data'!E48)))</f>
        <v/>
      </c>
      <c r="CU54" s="319" t="str">
        <f ca="true">+IF(OFFSET('Sanitation Data'!$F$28,0,10*ROW('Sanitation Data'!F48))="","",OFFSET('Sanitation Data'!$F$28,0,10*ROW('Sanitation Data'!F48)))</f>
        <v/>
      </c>
      <c r="CV54" s="319" t="str">
        <f ca="true">+IF(OFFSET('Sanitation Data'!$F$29,0,10*ROW('Sanitation Data'!F48))="","",OFFSET('Sanitation Data'!$F$29,0,10*ROW('Sanitation Data'!F48)))</f>
        <v/>
      </c>
      <c r="CW54" s="319" t="str">
        <f ca="true">+IF(OFFSET('Sanitation Data'!$F$30,0,10*ROW('Sanitation Data'!F48))="","",OFFSET('Sanitation Data'!$F$30,0,10*ROW('Sanitation Data'!F48)))</f>
        <v/>
      </c>
      <c r="CX54" s="319" t="str">
        <f ca="true">+IF(OFFSET('Sanitation Data'!$F$31,0,10*ROW('Sanitation Data'!F48))="","",OFFSET('Sanitation Data'!$F$31,0,10*ROW('Sanitation Data'!F48)))</f>
        <v/>
      </c>
      <c r="CY54" s="319" t="str">
        <f ca="true">+IF(OFFSET('Sanitation Data'!$F$32,0,10*ROW('Sanitation Data'!F48))="","",OFFSET('Sanitation Data'!$F$32,0,10*ROW('Sanitation Data'!F48)))</f>
        <v/>
      </c>
      <c r="CZ54" s="319" t="str">
        <f ca="true">+IF(OFFSET('Sanitation Data'!$G$28,0,10*ROW('Sanitation Data'!G48))="","",OFFSET('Sanitation Data'!$G$28,0,10*ROW('Sanitation Data'!G48)))</f>
        <v/>
      </c>
      <c r="DA54" s="319" t="str">
        <f ca="true">+IF(OFFSET('Sanitation Data'!$G$29,0,10*ROW('Sanitation Data'!G48))="","",OFFSET('Sanitation Data'!$G$29,0,10*ROW('Sanitation Data'!G48)))</f>
        <v/>
      </c>
      <c r="DB54" s="319" t="str">
        <f ca="true">+IF(OFFSET('Sanitation Data'!$G$30,0,10*ROW('Sanitation Data'!G48))="","",OFFSET('Sanitation Data'!$G$30,0,10*ROW('Sanitation Data'!G48)))</f>
        <v/>
      </c>
      <c r="DC54" s="319" t="str">
        <f ca="true">+IF(OFFSET('Sanitation Data'!$G$31,0,10*ROW('Sanitation Data'!G48))="","",OFFSET('Sanitation Data'!$G$31,0,10*ROW('Sanitation Data'!G48)))</f>
        <v/>
      </c>
      <c r="DD54" s="319" t="str">
        <f ca="true">+IF(OFFSET('Sanitation Data'!$G$32,0,10*ROW('Sanitation Data'!G48))="","",OFFSET('Sanitation Data'!$G$32,0,10*ROW('Sanitation Data'!G48)))</f>
        <v/>
      </c>
      <c r="DE54" s="319" t="str">
        <f ca="true">+IF(OFFSET('Sanitation Data'!$H$28,0,10*ROW('Sanitation Data'!H48))="","",OFFSET('Sanitation Data'!$H$28,0,10*ROW('Sanitation Data'!H48)))</f>
        <v/>
      </c>
      <c r="DF54" s="319" t="str">
        <f ca="true">+IF(OFFSET('Sanitation Data'!$H$29,0,10*ROW('Sanitation Data'!H48))="","",OFFSET('Sanitation Data'!$H$29,0,10*ROW('Sanitation Data'!H48)))</f>
        <v/>
      </c>
      <c r="DG54" s="319" t="str">
        <f ca="true">+IF(OFFSET('Sanitation Data'!$H$30,0,10*ROW('Sanitation Data'!H48))="","",OFFSET('Sanitation Data'!$H$30,0,10*ROW('Sanitation Data'!H48)))</f>
        <v/>
      </c>
      <c r="DH54" s="319" t="str">
        <f ca="true">+IF(OFFSET('Sanitation Data'!$H$31,0,10*ROW('Sanitation Data'!H48))="","",OFFSET('Sanitation Data'!$H$31,0,10*ROW('Sanitation Data'!H48)))</f>
        <v/>
      </c>
      <c r="DI54" s="319" t="str">
        <f ca="true">+IF(OFFSET('Sanitation Data'!$H$32,0,10*ROW('Sanitation Data'!H48))="","",OFFSET('Sanitation Data'!$H$32,0,10*ROW('Sanitation Data'!H48)))</f>
        <v/>
      </c>
      <c r="DJ54" s="319" t="str">
        <f ca="true">+IF(OFFSET('Sanitation Data'!$I$28,0,10*ROW('Sanitation Data'!I48))="","",OFFSET('Sanitation Data'!$I$28,0,10*ROW('Sanitation Data'!I48)))</f>
        <v/>
      </c>
      <c r="DK54" s="319" t="str">
        <f ca="true">+IF(OFFSET('Sanitation Data'!$I$29,0,10*ROW('Sanitation Data'!I48))="","",OFFSET('Sanitation Data'!$I$29,0,10*ROW('Sanitation Data'!I48)))</f>
        <v/>
      </c>
      <c r="DL54" s="319" t="str">
        <f ca="true">+IF(OFFSET('Sanitation Data'!$I$30,0,10*ROW('Sanitation Data'!I48))="","",OFFSET('Sanitation Data'!$I$30,0,10*ROW('Sanitation Data'!I48)))</f>
        <v/>
      </c>
      <c r="DM54" s="319" t="str">
        <f ca="true">+IF(OFFSET('Sanitation Data'!$I$31,0,10*ROW('Sanitation Data'!I48))="","",OFFSET('Sanitation Data'!$I$31,0,10*ROW('Sanitation Data'!I48)))</f>
        <v/>
      </c>
      <c r="DN54" s="319" t="str">
        <f ca="true">+IF(OFFSET('Sanitation Data'!$I$32,0,10*ROW('Sanitation Data'!I48))="","",OFFSET('Sanitation Data'!$I$32,0,10*ROW('Sanitation Data'!I48)))</f>
        <v/>
      </c>
      <c r="DO54" s="319" t="str">
        <f ca="true">+IF(OFFSET('Hygiene Data'!$D$11,0,10*ROW('Hygiene Data'!D48))="","",OFFSET('Hygiene Data'!$D$11,0,10*ROW('Hygiene Data'!D48)))</f>
        <v/>
      </c>
      <c r="DP54" s="319" t="str">
        <f ca="true">+IF(OFFSET('Hygiene Data'!$D$12,0,10*ROW('Hygiene Data'!D48))="","",OFFSET('Hygiene Data'!$D$12,0,10*ROW('Hygiene Data'!D48)))</f>
        <v/>
      </c>
      <c r="DQ54" s="319" t="str">
        <f ca="true">+IF(OFFSET('Hygiene Data'!$D$13,0,10*ROW('Hygiene Data'!D48))="","",OFFSET('Hygiene Data'!$D$13,0,10*ROW('Hygiene Data'!D48)))</f>
        <v/>
      </c>
      <c r="DR54" s="319" t="str">
        <f ca="true">+IF(OFFSET('Hygiene Data'!$E$11,0,10*ROW('Hygiene Data'!E48))="","",OFFSET('Hygiene Data'!$E$11,0,10*ROW('Hygiene Data'!E48)))</f>
        <v/>
      </c>
      <c r="DS54" s="319" t="str">
        <f ca="true">+IF(OFFSET('Hygiene Data'!$E$12,0,10*ROW('Hygiene Data'!E48))="","",OFFSET('Hygiene Data'!$E$12,0,10*ROW('Hygiene Data'!E48)))</f>
        <v/>
      </c>
      <c r="DT54" s="319" t="str">
        <f ca="true">+IF(OFFSET('Hygiene Data'!$E$13,0,10*ROW('Hygiene Data'!E48))="","",OFFSET('Hygiene Data'!$E$13,0,10*ROW('Hygiene Data'!E48)))</f>
        <v/>
      </c>
      <c r="DU54" s="319" t="str">
        <f ca="true">+IF(OFFSET('Hygiene Data'!$F$11,0,10*ROW('Hygiene Data'!F48))="","",OFFSET('Hygiene Data'!$F$11,0,10*ROW('Hygiene Data'!F48)))</f>
        <v/>
      </c>
      <c r="DV54" s="319" t="str">
        <f ca="true">+IF(OFFSET('Hygiene Data'!$F$12,0,10*ROW('Hygiene Data'!F48))="","",OFFSET('Hygiene Data'!$F$12,0,10*ROW('Hygiene Data'!F48)))</f>
        <v/>
      </c>
      <c r="DW54" s="319" t="str">
        <f ca="true">+IF(OFFSET('Hygiene Data'!$F$13,0,10*ROW('Hygiene Data'!F48))="","",OFFSET('Hygiene Data'!$F$13,0,10*ROW('Hygiene Data'!F48)))</f>
        <v/>
      </c>
      <c r="DX54" s="319" t="str">
        <f ca="true">+IF(OFFSET('Hygiene Data'!$G$11,0,10*ROW('Hygiene Data'!G48))="","",OFFSET('Hygiene Data'!$G$11,0,10*ROW('Hygiene Data'!G48)))</f>
        <v/>
      </c>
      <c r="DY54" s="319" t="str">
        <f ca="true">+IF(OFFSET('Hygiene Data'!$G$12,0,10*ROW('Hygiene Data'!G48))="","",OFFSET('Hygiene Data'!$G$12,0,10*ROW('Hygiene Data'!G48)))</f>
        <v/>
      </c>
      <c r="DZ54" s="319" t="str">
        <f ca="true">+IF(OFFSET('Hygiene Data'!$G$13,0,10*ROW('Hygiene Data'!G48))="","",OFFSET('Hygiene Data'!$G$13,0,10*ROW('Hygiene Data'!G48)))</f>
        <v/>
      </c>
      <c r="EA54" s="319" t="str">
        <f ca="true">+IF(OFFSET('Hygiene Data'!$H$11,0,10*ROW('Hygiene Data'!H48))="","",OFFSET('Hygiene Data'!$H$11,0,10*ROW('Hygiene Data'!H48)))</f>
        <v/>
      </c>
      <c r="EB54" s="319" t="str">
        <f ca="true">+IF(OFFSET('Hygiene Data'!$H$12,0,10*ROW('Hygiene Data'!H48))="","",OFFSET('Hygiene Data'!$H$12,0,10*ROW('Hygiene Data'!H48)))</f>
        <v/>
      </c>
      <c r="EC54" s="319" t="str">
        <f ca="true">+IF(OFFSET('Hygiene Data'!$H$13,0,10*ROW('Hygiene Data'!H48))="","",OFFSET('Hygiene Data'!$H$13,0,10*ROW('Hygiene Data'!H48)))</f>
        <v/>
      </c>
      <c r="ED54" s="319" t="str">
        <f ca="true">+IF(OFFSET('Hygiene Data'!$I$11,0,10*ROW('Hygiene Data'!I48))="","",OFFSET('Hygiene Data'!$I$11,0,10*ROW('Hygiene Data'!I48)))</f>
        <v/>
      </c>
      <c r="EE54" s="319" t="str">
        <f ca="true">+IF(OFFSET('Hygiene Data'!$I$12,0,10*ROW('Hygiene Data'!I48))="","",OFFSET('Hygiene Data'!$I$12,0,10*ROW('Hygiene Data'!I48)))</f>
        <v/>
      </c>
      <c r="EF54" s="319"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75"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19"/>
      <c r="BS55" s="319" t="str">
        <f ca="true">+IF(OFFSET('Water Data'!$D$27,0,10*ROW('Water Data'!D49))="","",OFFSET('Water Data'!$D$27,0,10*ROW('Water Data'!D49)))</f>
        <v/>
      </c>
      <c r="BT55" s="319" t="str">
        <f ca="true">+IF(OFFSET('Water Data'!$D$28,0,10*ROW('Water Data'!D49))="","",OFFSET('Water Data'!$D$28,0,10*ROW('Water Data'!D49)))</f>
        <v/>
      </c>
      <c r="BU55" s="319" t="str">
        <f ca="true">+IF(OFFSET('Water Data'!$D$29,0,10*ROW('Water Data'!D49))="","",OFFSET('Water Data'!$D$29,0,10*ROW('Water Data'!D49)))</f>
        <v/>
      </c>
      <c r="BV55" s="319" t="str">
        <f ca="true">+IF(OFFSET('Water Data'!$E$27,0,10*ROW('Water Data'!E49))="","",OFFSET('Water Data'!$E$27,0,10*ROW('Water Data'!E49)))</f>
        <v/>
      </c>
      <c r="BW55" s="319" t="str">
        <f ca="true">+IF(OFFSET('Water Data'!$E$28,0,10*ROW('Water Data'!E49))="","",OFFSET('Water Data'!$E$28,0,10*ROW('Water Data'!E49)))</f>
        <v/>
      </c>
      <c r="BX55" s="319" t="str">
        <f ca="true">+IF(OFFSET('Water Data'!$E$29,0,10*ROW('Water Data'!E49))="","",OFFSET('Water Data'!$E$29,0,10*ROW('Water Data'!E49)))</f>
        <v/>
      </c>
      <c r="BY55" s="319" t="str">
        <f ca="true">+IF(OFFSET('Water Data'!$F$27,0,10*ROW('Water Data'!F49))="","",OFFSET('Water Data'!$F$27,0,10*ROW('Water Data'!F49)))</f>
        <v/>
      </c>
      <c r="BZ55" s="319" t="str">
        <f ca="true">+IF(OFFSET('Water Data'!$F$28,0,10*ROW('Water Data'!F49))="","",OFFSET('Water Data'!$F$28,0,10*ROW('Water Data'!F49)))</f>
        <v/>
      </c>
      <c r="CA55" s="319" t="str">
        <f ca="true">+IF(OFFSET('Water Data'!$F$29,0,10*ROW('Water Data'!F49))="","",OFFSET('Water Data'!$F$29,0,10*ROW('Water Data'!F49)))</f>
        <v/>
      </c>
      <c r="CB55" s="319" t="str">
        <f ca="true">+IF(OFFSET('Water Data'!$G$27,0,10*ROW('Water Data'!G49))="","",OFFSET('Water Data'!$G$27,0,10*ROW('Water Data'!G49)))</f>
        <v/>
      </c>
      <c r="CC55" s="319" t="str">
        <f ca="true">+IF(OFFSET('Water Data'!$G$28,0,10*ROW('Water Data'!G49))="","",OFFSET('Water Data'!$G$28,0,10*ROW('Water Data'!G49)))</f>
        <v/>
      </c>
      <c r="CD55" s="319" t="str">
        <f ca="true">+IF(OFFSET('Water Data'!$G$29,0,10*ROW('Water Data'!G49))="","",OFFSET('Water Data'!$G$29,0,10*ROW('Water Data'!G49)))</f>
        <v/>
      </c>
      <c r="CE55" s="319" t="str">
        <f ca="true">+IF(OFFSET('Water Data'!$H$27,0,10*ROW('Water Data'!H49))="","",OFFSET('Water Data'!$H$27,0,10*ROW('Water Data'!H49)))</f>
        <v/>
      </c>
      <c r="CF55" s="319" t="str">
        <f ca="true">+IF(OFFSET('Water Data'!$H$28,0,10*ROW('Water Data'!H49))="","",OFFSET('Water Data'!$H$28,0,10*ROW('Water Data'!H49)))</f>
        <v/>
      </c>
      <c r="CG55" s="319" t="str">
        <f ca="true">+IF(OFFSET('Water Data'!$H$29,0,10*ROW('Water Data'!H49))="","",OFFSET('Water Data'!$H$29,0,10*ROW('Water Data'!H49)))</f>
        <v/>
      </c>
      <c r="CH55" s="319" t="str">
        <f ca="true">+IF(OFFSET('Water Data'!$I$27,0,10*ROW('Water Data'!I49))="","",OFFSET('Water Data'!$I$27,0,10*ROW('Water Data'!I49)))</f>
        <v/>
      </c>
      <c r="CI55" s="319" t="str">
        <f ca="true">+IF(OFFSET('Water Data'!$I$28,0,10*ROW('Water Data'!I49))="","",OFFSET('Water Data'!$I$28,0,10*ROW('Water Data'!I49)))</f>
        <v/>
      </c>
      <c r="CJ55" s="319" t="str">
        <f ca="true">+IF(OFFSET('Water Data'!$I$29,0,10*ROW('Water Data'!I49))="","",OFFSET('Water Data'!$I$29,0,10*ROW('Water Data'!I49)))</f>
        <v/>
      </c>
      <c r="CK55" s="319" t="str">
        <f ca="true">+IF(OFFSET('Sanitation Data'!$D$28,0,10*ROW('Sanitation Data'!D49))="","",OFFSET('Sanitation Data'!$D$28,0,10*ROW('Sanitation Data'!D49)))</f>
        <v/>
      </c>
      <c r="CL55" s="319" t="str">
        <f ca="true">+IF(OFFSET('Sanitation Data'!$D$29,0,10*ROW('Sanitation Data'!D49))="","",OFFSET('Sanitation Data'!$D$29,0,10*ROW('Sanitation Data'!D49)))</f>
        <v/>
      </c>
      <c r="CM55" s="319" t="str">
        <f ca="true">+IF(OFFSET('Sanitation Data'!$D$30,0,10*ROW('Sanitation Data'!D49))="","",OFFSET('Sanitation Data'!$D$30,0,10*ROW('Sanitation Data'!D49)))</f>
        <v/>
      </c>
      <c r="CN55" s="319" t="str">
        <f ca="true">+IF(OFFSET('Sanitation Data'!$D$31,0,10*ROW('Sanitation Data'!D49))="","",OFFSET('Sanitation Data'!$D$31,0,10*ROW('Sanitation Data'!D49)))</f>
        <v/>
      </c>
      <c r="CO55" s="319" t="str">
        <f ca="true">+IF(OFFSET('Sanitation Data'!$D$32,0,10*ROW('Sanitation Data'!D49))="","",OFFSET('Sanitation Data'!$D$32,0,10*ROW('Sanitation Data'!D49)))</f>
        <v/>
      </c>
      <c r="CP55" s="319" t="str">
        <f ca="true">+IF(OFFSET('Sanitation Data'!$E$28,0,10*ROW('Sanitation Data'!E49))="","",OFFSET('Sanitation Data'!$E$28,0,10*ROW('Sanitation Data'!E49)))</f>
        <v/>
      </c>
      <c r="CQ55" s="319" t="str">
        <f ca="true">+IF(OFFSET('Sanitation Data'!$E$29,0,10*ROW('Sanitation Data'!E49))="","",OFFSET('Sanitation Data'!$E$29,0,10*ROW('Sanitation Data'!E49)))</f>
        <v/>
      </c>
      <c r="CR55" s="319" t="str">
        <f ca="true">+IF(OFFSET('Sanitation Data'!$E$30,0,10*ROW('Sanitation Data'!E49))="","",OFFSET('Sanitation Data'!$E$30,0,10*ROW('Sanitation Data'!E49)))</f>
        <v/>
      </c>
      <c r="CS55" s="319" t="str">
        <f ca="true">+IF(OFFSET('Sanitation Data'!$E$31,0,10*ROW('Sanitation Data'!E49))="","",OFFSET('Sanitation Data'!$E$31,0,10*ROW('Sanitation Data'!E49)))</f>
        <v/>
      </c>
      <c r="CT55" s="319" t="str">
        <f ca="true">+IF(OFFSET('Sanitation Data'!$E$32,0,10*ROW('Sanitation Data'!E49))="","",OFFSET('Sanitation Data'!$E$32,0,10*ROW('Sanitation Data'!E49)))</f>
        <v/>
      </c>
      <c r="CU55" s="319" t="str">
        <f ca="true">+IF(OFFSET('Sanitation Data'!$F$28,0,10*ROW('Sanitation Data'!F49))="","",OFFSET('Sanitation Data'!$F$28,0,10*ROW('Sanitation Data'!F49)))</f>
        <v/>
      </c>
      <c r="CV55" s="319" t="str">
        <f ca="true">+IF(OFFSET('Sanitation Data'!$F$29,0,10*ROW('Sanitation Data'!F49))="","",OFFSET('Sanitation Data'!$F$29,0,10*ROW('Sanitation Data'!F49)))</f>
        <v/>
      </c>
      <c r="CW55" s="319" t="str">
        <f ca="true">+IF(OFFSET('Sanitation Data'!$F$30,0,10*ROW('Sanitation Data'!F49))="","",OFFSET('Sanitation Data'!$F$30,0,10*ROW('Sanitation Data'!F49)))</f>
        <v/>
      </c>
      <c r="CX55" s="319" t="str">
        <f ca="true">+IF(OFFSET('Sanitation Data'!$F$31,0,10*ROW('Sanitation Data'!F49))="","",OFFSET('Sanitation Data'!$F$31,0,10*ROW('Sanitation Data'!F49)))</f>
        <v/>
      </c>
      <c r="CY55" s="319" t="str">
        <f ca="true">+IF(OFFSET('Sanitation Data'!$F$32,0,10*ROW('Sanitation Data'!F49))="","",OFFSET('Sanitation Data'!$F$32,0,10*ROW('Sanitation Data'!F49)))</f>
        <v/>
      </c>
      <c r="CZ55" s="319" t="str">
        <f ca="true">+IF(OFFSET('Sanitation Data'!$G$28,0,10*ROW('Sanitation Data'!G49))="","",OFFSET('Sanitation Data'!$G$28,0,10*ROW('Sanitation Data'!G49)))</f>
        <v/>
      </c>
      <c r="DA55" s="319" t="str">
        <f ca="true">+IF(OFFSET('Sanitation Data'!$G$29,0,10*ROW('Sanitation Data'!G49))="","",OFFSET('Sanitation Data'!$G$29,0,10*ROW('Sanitation Data'!G49)))</f>
        <v/>
      </c>
      <c r="DB55" s="319" t="str">
        <f ca="true">+IF(OFFSET('Sanitation Data'!$G$30,0,10*ROW('Sanitation Data'!G49))="","",OFFSET('Sanitation Data'!$G$30,0,10*ROW('Sanitation Data'!G49)))</f>
        <v/>
      </c>
      <c r="DC55" s="319" t="str">
        <f ca="true">+IF(OFFSET('Sanitation Data'!$G$31,0,10*ROW('Sanitation Data'!G49))="","",OFFSET('Sanitation Data'!$G$31,0,10*ROW('Sanitation Data'!G49)))</f>
        <v/>
      </c>
      <c r="DD55" s="319" t="str">
        <f ca="true">+IF(OFFSET('Sanitation Data'!$G$32,0,10*ROW('Sanitation Data'!G49))="","",OFFSET('Sanitation Data'!$G$32,0,10*ROW('Sanitation Data'!G49)))</f>
        <v/>
      </c>
      <c r="DE55" s="319" t="str">
        <f ca="true">+IF(OFFSET('Sanitation Data'!$H$28,0,10*ROW('Sanitation Data'!H49))="","",OFFSET('Sanitation Data'!$H$28,0,10*ROW('Sanitation Data'!H49)))</f>
        <v/>
      </c>
      <c r="DF55" s="319" t="str">
        <f ca="true">+IF(OFFSET('Sanitation Data'!$H$29,0,10*ROW('Sanitation Data'!H49))="","",OFFSET('Sanitation Data'!$H$29,0,10*ROW('Sanitation Data'!H49)))</f>
        <v/>
      </c>
      <c r="DG55" s="319" t="str">
        <f ca="true">+IF(OFFSET('Sanitation Data'!$H$30,0,10*ROW('Sanitation Data'!H49))="","",OFFSET('Sanitation Data'!$H$30,0,10*ROW('Sanitation Data'!H49)))</f>
        <v/>
      </c>
      <c r="DH55" s="319" t="str">
        <f ca="true">+IF(OFFSET('Sanitation Data'!$H$31,0,10*ROW('Sanitation Data'!H49))="","",OFFSET('Sanitation Data'!$H$31,0,10*ROW('Sanitation Data'!H49)))</f>
        <v/>
      </c>
      <c r="DI55" s="319" t="str">
        <f ca="true">+IF(OFFSET('Sanitation Data'!$H$32,0,10*ROW('Sanitation Data'!H49))="","",OFFSET('Sanitation Data'!$H$32,0,10*ROW('Sanitation Data'!H49)))</f>
        <v/>
      </c>
      <c r="DJ55" s="319" t="str">
        <f ca="true">+IF(OFFSET('Sanitation Data'!$I$28,0,10*ROW('Sanitation Data'!I49))="","",OFFSET('Sanitation Data'!$I$28,0,10*ROW('Sanitation Data'!I49)))</f>
        <v/>
      </c>
      <c r="DK55" s="319" t="str">
        <f ca="true">+IF(OFFSET('Sanitation Data'!$I$29,0,10*ROW('Sanitation Data'!I49))="","",OFFSET('Sanitation Data'!$I$29,0,10*ROW('Sanitation Data'!I49)))</f>
        <v/>
      </c>
      <c r="DL55" s="319" t="str">
        <f ca="true">+IF(OFFSET('Sanitation Data'!$I$30,0,10*ROW('Sanitation Data'!I49))="","",OFFSET('Sanitation Data'!$I$30,0,10*ROW('Sanitation Data'!I49)))</f>
        <v/>
      </c>
      <c r="DM55" s="319" t="str">
        <f ca="true">+IF(OFFSET('Sanitation Data'!$I$31,0,10*ROW('Sanitation Data'!I49))="","",OFFSET('Sanitation Data'!$I$31,0,10*ROW('Sanitation Data'!I49)))</f>
        <v/>
      </c>
      <c r="DN55" s="319" t="str">
        <f ca="true">+IF(OFFSET('Sanitation Data'!$I$32,0,10*ROW('Sanitation Data'!I49))="","",OFFSET('Sanitation Data'!$I$32,0,10*ROW('Sanitation Data'!I49)))</f>
        <v/>
      </c>
      <c r="DO55" s="319" t="str">
        <f ca="true">+IF(OFFSET('Hygiene Data'!$D$11,0,10*ROW('Hygiene Data'!D49))="","",OFFSET('Hygiene Data'!$D$11,0,10*ROW('Hygiene Data'!D49)))</f>
        <v/>
      </c>
      <c r="DP55" s="319" t="str">
        <f ca="true">+IF(OFFSET('Hygiene Data'!$D$12,0,10*ROW('Hygiene Data'!D49))="","",OFFSET('Hygiene Data'!$D$12,0,10*ROW('Hygiene Data'!D49)))</f>
        <v/>
      </c>
      <c r="DQ55" s="319" t="str">
        <f ca="true">+IF(OFFSET('Hygiene Data'!$D$13,0,10*ROW('Hygiene Data'!D49))="","",OFFSET('Hygiene Data'!$D$13,0,10*ROW('Hygiene Data'!D49)))</f>
        <v/>
      </c>
      <c r="DR55" s="319" t="str">
        <f ca="true">+IF(OFFSET('Hygiene Data'!$E$11,0,10*ROW('Hygiene Data'!E49))="","",OFFSET('Hygiene Data'!$E$11,0,10*ROW('Hygiene Data'!E49)))</f>
        <v/>
      </c>
      <c r="DS55" s="319" t="str">
        <f ca="true">+IF(OFFSET('Hygiene Data'!$E$12,0,10*ROW('Hygiene Data'!E49))="","",OFFSET('Hygiene Data'!$E$12,0,10*ROW('Hygiene Data'!E49)))</f>
        <v/>
      </c>
      <c r="DT55" s="319" t="str">
        <f ca="true">+IF(OFFSET('Hygiene Data'!$E$13,0,10*ROW('Hygiene Data'!E49))="","",OFFSET('Hygiene Data'!$E$13,0,10*ROW('Hygiene Data'!E49)))</f>
        <v/>
      </c>
      <c r="DU55" s="319" t="str">
        <f ca="true">+IF(OFFSET('Hygiene Data'!$F$11,0,10*ROW('Hygiene Data'!F49))="","",OFFSET('Hygiene Data'!$F$11,0,10*ROW('Hygiene Data'!F49)))</f>
        <v/>
      </c>
      <c r="DV55" s="319" t="str">
        <f ca="true">+IF(OFFSET('Hygiene Data'!$F$12,0,10*ROW('Hygiene Data'!F49))="","",OFFSET('Hygiene Data'!$F$12,0,10*ROW('Hygiene Data'!F49)))</f>
        <v/>
      </c>
      <c r="DW55" s="319" t="str">
        <f ca="true">+IF(OFFSET('Hygiene Data'!$F$13,0,10*ROW('Hygiene Data'!F49))="","",OFFSET('Hygiene Data'!$F$13,0,10*ROW('Hygiene Data'!F49)))</f>
        <v/>
      </c>
      <c r="DX55" s="319" t="str">
        <f ca="true">+IF(OFFSET('Hygiene Data'!$G$11,0,10*ROW('Hygiene Data'!G49))="","",OFFSET('Hygiene Data'!$G$11,0,10*ROW('Hygiene Data'!G49)))</f>
        <v/>
      </c>
      <c r="DY55" s="319" t="str">
        <f ca="true">+IF(OFFSET('Hygiene Data'!$G$12,0,10*ROW('Hygiene Data'!G49))="","",OFFSET('Hygiene Data'!$G$12,0,10*ROW('Hygiene Data'!G49)))</f>
        <v/>
      </c>
      <c r="DZ55" s="319" t="str">
        <f ca="true">+IF(OFFSET('Hygiene Data'!$G$13,0,10*ROW('Hygiene Data'!G49))="","",OFFSET('Hygiene Data'!$G$13,0,10*ROW('Hygiene Data'!G49)))</f>
        <v/>
      </c>
      <c r="EA55" s="319" t="str">
        <f ca="true">+IF(OFFSET('Hygiene Data'!$H$11,0,10*ROW('Hygiene Data'!H49))="","",OFFSET('Hygiene Data'!$H$11,0,10*ROW('Hygiene Data'!H49)))</f>
        <v/>
      </c>
      <c r="EB55" s="319" t="str">
        <f ca="true">+IF(OFFSET('Hygiene Data'!$H$12,0,10*ROW('Hygiene Data'!H49))="","",OFFSET('Hygiene Data'!$H$12,0,10*ROW('Hygiene Data'!H49)))</f>
        <v/>
      </c>
      <c r="EC55" s="319" t="str">
        <f ca="true">+IF(OFFSET('Hygiene Data'!$H$13,0,10*ROW('Hygiene Data'!H49))="","",OFFSET('Hygiene Data'!$H$13,0,10*ROW('Hygiene Data'!H49)))</f>
        <v/>
      </c>
      <c r="ED55" s="319" t="str">
        <f ca="true">+IF(OFFSET('Hygiene Data'!$I$11,0,10*ROW('Hygiene Data'!I49))="","",OFFSET('Hygiene Data'!$I$11,0,10*ROW('Hygiene Data'!I49)))</f>
        <v/>
      </c>
      <c r="EE55" s="319" t="str">
        <f ca="true">+IF(OFFSET('Hygiene Data'!$I$12,0,10*ROW('Hygiene Data'!I49))="","",OFFSET('Hygiene Data'!$I$12,0,10*ROW('Hygiene Data'!I49)))</f>
        <v/>
      </c>
      <c r="EF55" s="319"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75"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19"/>
      <c r="BS56" s="319" t="str">
        <f ca="true">+IF(OFFSET('Water Data'!$D$27,0,10*ROW('Water Data'!D50))="","",OFFSET('Water Data'!$D$27,0,10*ROW('Water Data'!D50)))</f>
        <v/>
      </c>
      <c r="BT56" s="319" t="str">
        <f ca="true">+IF(OFFSET('Water Data'!$D$28,0,10*ROW('Water Data'!D50))="","",OFFSET('Water Data'!$D$28,0,10*ROW('Water Data'!D50)))</f>
        <v/>
      </c>
      <c r="BU56" s="319" t="str">
        <f ca="true">+IF(OFFSET('Water Data'!$D$29,0,10*ROW('Water Data'!D50))="","",OFFSET('Water Data'!$D$29,0,10*ROW('Water Data'!D50)))</f>
        <v/>
      </c>
      <c r="BV56" s="319" t="str">
        <f ca="true">+IF(OFFSET('Water Data'!$E$27,0,10*ROW('Water Data'!E50))="","",OFFSET('Water Data'!$E$27,0,10*ROW('Water Data'!E50)))</f>
        <v/>
      </c>
      <c r="BW56" s="319" t="str">
        <f ca="true">+IF(OFFSET('Water Data'!$E$28,0,10*ROW('Water Data'!E50))="","",OFFSET('Water Data'!$E$28,0,10*ROW('Water Data'!E50)))</f>
        <v/>
      </c>
      <c r="BX56" s="319" t="str">
        <f ca="true">+IF(OFFSET('Water Data'!$E$29,0,10*ROW('Water Data'!E50))="","",OFFSET('Water Data'!$E$29,0,10*ROW('Water Data'!E50)))</f>
        <v/>
      </c>
      <c r="BY56" s="319" t="str">
        <f ca="true">+IF(OFFSET('Water Data'!$F$27,0,10*ROW('Water Data'!F50))="","",OFFSET('Water Data'!$F$27,0,10*ROW('Water Data'!F50)))</f>
        <v/>
      </c>
      <c r="BZ56" s="319" t="str">
        <f ca="true">+IF(OFFSET('Water Data'!$F$28,0,10*ROW('Water Data'!F50))="","",OFFSET('Water Data'!$F$28,0,10*ROW('Water Data'!F50)))</f>
        <v/>
      </c>
      <c r="CA56" s="319" t="str">
        <f ca="true">+IF(OFFSET('Water Data'!$F$29,0,10*ROW('Water Data'!F50))="","",OFFSET('Water Data'!$F$29,0,10*ROW('Water Data'!F50)))</f>
        <v/>
      </c>
      <c r="CB56" s="319" t="str">
        <f ca="true">+IF(OFFSET('Water Data'!$G$27,0,10*ROW('Water Data'!G50))="","",OFFSET('Water Data'!$G$27,0,10*ROW('Water Data'!G50)))</f>
        <v/>
      </c>
      <c r="CC56" s="319" t="str">
        <f ca="true">+IF(OFFSET('Water Data'!$G$28,0,10*ROW('Water Data'!G50))="","",OFFSET('Water Data'!$G$28,0,10*ROW('Water Data'!G50)))</f>
        <v/>
      </c>
      <c r="CD56" s="319" t="str">
        <f ca="true">+IF(OFFSET('Water Data'!$G$29,0,10*ROW('Water Data'!G50))="","",OFFSET('Water Data'!$G$29,0,10*ROW('Water Data'!G50)))</f>
        <v/>
      </c>
      <c r="CE56" s="319" t="str">
        <f ca="true">+IF(OFFSET('Water Data'!$H$27,0,10*ROW('Water Data'!H50))="","",OFFSET('Water Data'!$H$27,0,10*ROW('Water Data'!H50)))</f>
        <v/>
      </c>
      <c r="CF56" s="319" t="str">
        <f ca="true">+IF(OFFSET('Water Data'!$H$28,0,10*ROW('Water Data'!H50))="","",OFFSET('Water Data'!$H$28,0,10*ROW('Water Data'!H50)))</f>
        <v/>
      </c>
      <c r="CG56" s="319" t="str">
        <f ca="true">+IF(OFFSET('Water Data'!$H$29,0,10*ROW('Water Data'!H50))="","",OFFSET('Water Data'!$H$29,0,10*ROW('Water Data'!H50)))</f>
        <v/>
      </c>
      <c r="CH56" s="319" t="str">
        <f ca="true">+IF(OFFSET('Water Data'!$I$27,0,10*ROW('Water Data'!I50))="","",OFFSET('Water Data'!$I$27,0,10*ROW('Water Data'!I50)))</f>
        <v/>
      </c>
      <c r="CI56" s="319" t="str">
        <f ca="true">+IF(OFFSET('Water Data'!$I$28,0,10*ROW('Water Data'!I50))="","",OFFSET('Water Data'!$I$28,0,10*ROW('Water Data'!I50)))</f>
        <v/>
      </c>
      <c r="CJ56" s="319" t="str">
        <f ca="true">+IF(OFFSET('Water Data'!$I$29,0,10*ROW('Water Data'!I50))="","",OFFSET('Water Data'!$I$29,0,10*ROW('Water Data'!I50)))</f>
        <v/>
      </c>
      <c r="CK56" s="319" t="str">
        <f ca="true">+IF(OFFSET('Sanitation Data'!$D$28,0,10*ROW('Sanitation Data'!D50))="","",OFFSET('Sanitation Data'!$D$28,0,10*ROW('Sanitation Data'!D50)))</f>
        <v/>
      </c>
      <c r="CL56" s="319" t="str">
        <f ca="true">+IF(OFFSET('Sanitation Data'!$D$29,0,10*ROW('Sanitation Data'!D50))="","",OFFSET('Sanitation Data'!$D$29,0,10*ROW('Sanitation Data'!D50)))</f>
        <v/>
      </c>
      <c r="CM56" s="319" t="str">
        <f ca="true">+IF(OFFSET('Sanitation Data'!$D$30,0,10*ROW('Sanitation Data'!D50))="","",OFFSET('Sanitation Data'!$D$30,0,10*ROW('Sanitation Data'!D50)))</f>
        <v/>
      </c>
      <c r="CN56" s="319" t="str">
        <f ca="true">+IF(OFFSET('Sanitation Data'!$D$31,0,10*ROW('Sanitation Data'!D50))="","",OFFSET('Sanitation Data'!$D$31,0,10*ROW('Sanitation Data'!D50)))</f>
        <v/>
      </c>
      <c r="CO56" s="319" t="str">
        <f ca="true">+IF(OFFSET('Sanitation Data'!$D$32,0,10*ROW('Sanitation Data'!D50))="","",OFFSET('Sanitation Data'!$D$32,0,10*ROW('Sanitation Data'!D50)))</f>
        <v/>
      </c>
      <c r="CP56" s="319" t="str">
        <f ca="true">+IF(OFFSET('Sanitation Data'!$E$28,0,10*ROW('Sanitation Data'!E50))="","",OFFSET('Sanitation Data'!$E$28,0,10*ROW('Sanitation Data'!E50)))</f>
        <v/>
      </c>
      <c r="CQ56" s="319" t="str">
        <f ca="true">+IF(OFFSET('Sanitation Data'!$E$29,0,10*ROW('Sanitation Data'!E50))="","",OFFSET('Sanitation Data'!$E$29,0,10*ROW('Sanitation Data'!E50)))</f>
        <v/>
      </c>
      <c r="CR56" s="319" t="str">
        <f ca="true">+IF(OFFSET('Sanitation Data'!$E$30,0,10*ROW('Sanitation Data'!E50))="","",OFFSET('Sanitation Data'!$E$30,0,10*ROW('Sanitation Data'!E50)))</f>
        <v/>
      </c>
      <c r="CS56" s="319" t="str">
        <f ca="true">+IF(OFFSET('Sanitation Data'!$E$31,0,10*ROW('Sanitation Data'!E50))="","",OFFSET('Sanitation Data'!$E$31,0,10*ROW('Sanitation Data'!E50)))</f>
        <v/>
      </c>
      <c r="CT56" s="319" t="str">
        <f ca="true">+IF(OFFSET('Sanitation Data'!$E$32,0,10*ROW('Sanitation Data'!E50))="","",OFFSET('Sanitation Data'!$E$32,0,10*ROW('Sanitation Data'!E50)))</f>
        <v/>
      </c>
      <c r="CU56" s="319" t="str">
        <f ca="true">+IF(OFFSET('Sanitation Data'!$F$28,0,10*ROW('Sanitation Data'!F50))="","",OFFSET('Sanitation Data'!$F$28,0,10*ROW('Sanitation Data'!F50)))</f>
        <v/>
      </c>
      <c r="CV56" s="319" t="str">
        <f ca="true">+IF(OFFSET('Sanitation Data'!$F$29,0,10*ROW('Sanitation Data'!F50))="","",OFFSET('Sanitation Data'!$F$29,0,10*ROW('Sanitation Data'!F50)))</f>
        <v/>
      </c>
      <c r="CW56" s="319" t="str">
        <f ca="true">+IF(OFFSET('Sanitation Data'!$F$30,0,10*ROW('Sanitation Data'!F50))="","",OFFSET('Sanitation Data'!$F$30,0,10*ROW('Sanitation Data'!F50)))</f>
        <v/>
      </c>
      <c r="CX56" s="319" t="str">
        <f ca="true">+IF(OFFSET('Sanitation Data'!$F$31,0,10*ROW('Sanitation Data'!F50))="","",OFFSET('Sanitation Data'!$F$31,0,10*ROW('Sanitation Data'!F50)))</f>
        <v/>
      </c>
      <c r="CY56" s="319" t="str">
        <f ca="true">+IF(OFFSET('Sanitation Data'!$F$32,0,10*ROW('Sanitation Data'!F50))="","",OFFSET('Sanitation Data'!$F$32,0,10*ROW('Sanitation Data'!F50)))</f>
        <v/>
      </c>
      <c r="CZ56" s="319" t="str">
        <f ca="true">+IF(OFFSET('Sanitation Data'!$G$28,0,10*ROW('Sanitation Data'!G50))="","",OFFSET('Sanitation Data'!$G$28,0,10*ROW('Sanitation Data'!G50)))</f>
        <v/>
      </c>
      <c r="DA56" s="319" t="str">
        <f ca="true">+IF(OFFSET('Sanitation Data'!$G$29,0,10*ROW('Sanitation Data'!G50))="","",OFFSET('Sanitation Data'!$G$29,0,10*ROW('Sanitation Data'!G50)))</f>
        <v/>
      </c>
      <c r="DB56" s="319" t="str">
        <f ca="true">+IF(OFFSET('Sanitation Data'!$G$30,0,10*ROW('Sanitation Data'!G50))="","",OFFSET('Sanitation Data'!$G$30,0,10*ROW('Sanitation Data'!G50)))</f>
        <v/>
      </c>
      <c r="DC56" s="319" t="str">
        <f ca="true">+IF(OFFSET('Sanitation Data'!$G$31,0,10*ROW('Sanitation Data'!G50))="","",OFFSET('Sanitation Data'!$G$31,0,10*ROW('Sanitation Data'!G50)))</f>
        <v/>
      </c>
      <c r="DD56" s="319" t="str">
        <f ca="true">+IF(OFFSET('Sanitation Data'!$G$32,0,10*ROW('Sanitation Data'!G50))="","",OFFSET('Sanitation Data'!$G$32,0,10*ROW('Sanitation Data'!G50)))</f>
        <v/>
      </c>
      <c r="DE56" s="319" t="str">
        <f ca="true">+IF(OFFSET('Sanitation Data'!$H$28,0,10*ROW('Sanitation Data'!H50))="","",OFFSET('Sanitation Data'!$H$28,0,10*ROW('Sanitation Data'!H50)))</f>
        <v/>
      </c>
      <c r="DF56" s="319" t="str">
        <f ca="true">+IF(OFFSET('Sanitation Data'!$H$29,0,10*ROW('Sanitation Data'!H50))="","",OFFSET('Sanitation Data'!$H$29,0,10*ROW('Sanitation Data'!H50)))</f>
        <v/>
      </c>
      <c r="DG56" s="319" t="str">
        <f ca="true">+IF(OFFSET('Sanitation Data'!$H$30,0,10*ROW('Sanitation Data'!H50))="","",OFFSET('Sanitation Data'!$H$30,0,10*ROW('Sanitation Data'!H50)))</f>
        <v/>
      </c>
      <c r="DH56" s="319" t="str">
        <f ca="true">+IF(OFFSET('Sanitation Data'!$H$31,0,10*ROW('Sanitation Data'!H50))="","",OFFSET('Sanitation Data'!$H$31,0,10*ROW('Sanitation Data'!H50)))</f>
        <v/>
      </c>
      <c r="DI56" s="319" t="str">
        <f ca="true">+IF(OFFSET('Sanitation Data'!$H$32,0,10*ROW('Sanitation Data'!H50))="","",OFFSET('Sanitation Data'!$H$32,0,10*ROW('Sanitation Data'!H50)))</f>
        <v/>
      </c>
      <c r="DJ56" s="319" t="str">
        <f ca="true">+IF(OFFSET('Sanitation Data'!$I$28,0,10*ROW('Sanitation Data'!I50))="","",OFFSET('Sanitation Data'!$I$28,0,10*ROW('Sanitation Data'!I50)))</f>
        <v/>
      </c>
      <c r="DK56" s="319" t="str">
        <f ca="true">+IF(OFFSET('Sanitation Data'!$I$29,0,10*ROW('Sanitation Data'!I50))="","",OFFSET('Sanitation Data'!$I$29,0,10*ROW('Sanitation Data'!I50)))</f>
        <v/>
      </c>
      <c r="DL56" s="319" t="str">
        <f ca="true">+IF(OFFSET('Sanitation Data'!$I$30,0,10*ROW('Sanitation Data'!I50))="","",OFFSET('Sanitation Data'!$I$30,0,10*ROW('Sanitation Data'!I50)))</f>
        <v/>
      </c>
      <c r="DM56" s="319" t="str">
        <f ca="true">+IF(OFFSET('Sanitation Data'!$I$31,0,10*ROW('Sanitation Data'!I50))="","",OFFSET('Sanitation Data'!$I$31,0,10*ROW('Sanitation Data'!I50)))</f>
        <v/>
      </c>
      <c r="DN56" s="319" t="str">
        <f ca="true">+IF(OFFSET('Sanitation Data'!$I$32,0,10*ROW('Sanitation Data'!I50))="","",OFFSET('Sanitation Data'!$I$32,0,10*ROW('Sanitation Data'!I50)))</f>
        <v/>
      </c>
      <c r="DO56" s="319" t="str">
        <f ca="true">+IF(OFFSET('Hygiene Data'!$D$11,0,10*ROW('Hygiene Data'!D50))="","",OFFSET('Hygiene Data'!$D$11,0,10*ROW('Hygiene Data'!D50)))</f>
        <v/>
      </c>
      <c r="DP56" s="319" t="str">
        <f ca="true">+IF(OFFSET('Hygiene Data'!$D$12,0,10*ROW('Hygiene Data'!D50))="","",OFFSET('Hygiene Data'!$D$12,0,10*ROW('Hygiene Data'!D50)))</f>
        <v/>
      </c>
      <c r="DQ56" s="319" t="str">
        <f ca="true">+IF(OFFSET('Hygiene Data'!$D$13,0,10*ROW('Hygiene Data'!D50))="","",OFFSET('Hygiene Data'!$D$13,0,10*ROW('Hygiene Data'!D50)))</f>
        <v/>
      </c>
      <c r="DR56" s="319" t="str">
        <f ca="true">+IF(OFFSET('Hygiene Data'!$E$11,0,10*ROW('Hygiene Data'!E50))="","",OFFSET('Hygiene Data'!$E$11,0,10*ROW('Hygiene Data'!E50)))</f>
        <v/>
      </c>
      <c r="DS56" s="319" t="str">
        <f ca="true">+IF(OFFSET('Hygiene Data'!$E$12,0,10*ROW('Hygiene Data'!E50))="","",OFFSET('Hygiene Data'!$E$12,0,10*ROW('Hygiene Data'!E50)))</f>
        <v/>
      </c>
      <c r="DT56" s="319" t="str">
        <f ca="true">+IF(OFFSET('Hygiene Data'!$E$13,0,10*ROW('Hygiene Data'!E50))="","",OFFSET('Hygiene Data'!$E$13,0,10*ROW('Hygiene Data'!E50)))</f>
        <v/>
      </c>
      <c r="DU56" s="319" t="str">
        <f ca="true">+IF(OFFSET('Hygiene Data'!$F$11,0,10*ROW('Hygiene Data'!F50))="","",OFFSET('Hygiene Data'!$F$11,0,10*ROW('Hygiene Data'!F50)))</f>
        <v/>
      </c>
      <c r="DV56" s="319" t="str">
        <f ca="true">+IF(OFFSET('Hygiene Data'!$F$12,0,10*ROW('Hygiene Data'!F50))="","",OFFSET('Hygiene Data'!$F$12,0,10*ROW('Hygiene Data'!F50)))</f>
        <v/>
      </c>
      <c r="DW56" s="319" t="str">
        <f ca="true">+IF(OFFSET('Hygiene Data'!$F$13,0,10*ROW('Hygiene Data'!F50))="","",OFFSET('Hygiene Data'!$F$13,0,10*ROW('Hygiene Data'!F50)))</f>
        <v/>
      </c>
      <c r="DX56" s="319" t="str">
        <f ca="true">+IF(OFFSET('Hygiene Data'!$G$11,0,10*ROW('Hygiene Data'!G50))="","",OFFSET('Hygiene Data'!$G$11,0,10*ROW('Hygiene Data'!G50)))</f>
        <v/>
      </c>
      <c r="DY56" s="319" t="str">
        <f ca="true">+IF(OFFSET('Hygiene Data'!$G$12,0,10*ROW('Hygiene Data'!G50))="","",OFFSET('Hygiene Data'!$G$12,0,10*ROW('Hygiene Data'!G50)))</f>
        <v/>
      </c>
      <c r="DZ56" s="319" t="str">
        <f ca="true">+IF(OFFSET('Hygiene Data'!$G$13,0,10*ROW('Hygiene Data'!G50))="","",OFFSET('Hygiene Data'!$G$13,0,10*ROW('Hygiene Data'!G50)))</f>
        <v/>
      </c>
      <c r="EA56" s="319" t="str">
        <f ca="true">+IF(OFFSET('Hygiene Data'!$H$11,0,10*ROW('Hygiene Data'!H50))="","",OFFSET('Hygiene Data'!$H$11,0,10*ROW('Hygiene Data'!H50)))</f>
        <v/>
      </c>
      <c r="EB56" s="319" t="str">
        <f ca="true">+IF(OFFSET('Hygiene Data'!$H$12,0,10*ROW('Hygiene Data'!H50))="","",OFFSET('Hygiene Data'!$H$12,0,10*ROW('Hygiene Data'!H50)))</f>
        <v/>
      </c>
      <c r="EC56" s="319" t="str">
        <f ca="true">+IF(OFFSET('Hygiene Data'!$H$13,0,10*ROW('Hygiene Data'!H50))="","",OFFSET('Hygiene Data'!$H$13,0,10*ROW('Hygiene Data'!H50)))</f>
        <v/>
      </c>
      <c r="ED56" s="319" t="str">
        <f ca="true">+IF(OFFSET('Hygiene Data'!$I$11,0,10*ROW('Hygiene Data'!I50))="","",OFFSET('Hygiene Data'!$I$11,0,10*ROW('Hygiene Data'!I50)))</f>
        <v/>
      </c>
      <c r="EE56" s="319" t="str">
        <f ca="true">+IF(OFFSET('Hygiene Data'!$I$12,0,10*ROW('Hygiene Data'!I50))="","",OFFSET('Hygiene Data'!$I$12,0,10*ROW('Hygiene Data'!I50)))</f>
        <v/>
      </c>
      <c r="EF56" s="319"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75"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19"/>
      <c r="BS57" s="319" t="str">
        <f ca="true">+IF(OFFSET('Water Data'!$D$27,0,10*ROW('Water Data'!D51))="","",OFFSET('Water Data'!$D$27,0,10*ROW('Water Data'!D51)))</f>
        <v/>
      </c>
      <c r="BT57" s="319" t="str">
        <f ca="true">+IF(OFFSET('Water Data'!$D$28,0,10*ROW('Water Data'!D51))="","",OFFSET('Water Data'!$D$28,0,10*ROW('Water Data'!D51)))</f>
        <v/>
      </c>
      <c r="BU57" s="319" t="str">
        <f ca="true">+IF(OFFSET('Water Data'!$D$29,0,10*ROW('Water Data'!D51))="","",OFFSET('Water Data'!$D$29,0,10*ROW('Water Data'!D51)))</f>
        <v/>
      </c>
      <c r="BV57" s="319" t="str">
        <f ca="true">+IF(OFFSET('Water Data'!$E$27,0,10*ROW('Water Data'!E51))="","",OFFSET('Water Data'!$E$27,0,10*ROW('Water Data'!E51)))</f>
        <v/>
      </c>
      <c r="BW57" s="319" t="str">
        <f ca="true">+IF(OFFSET('Water Data'!$E$28,0,10*ROW('Water Data'!E51))="","",OFFSET('Water Data'!$E$28,0,10*ROW('Water Data'!E51)))</f>
        <v/>
      </c>
      <c r="BX57" s="319" t="str">
        <f ca="true">+IF(OFFSET('Water Data'!$E$29,0,10*ROW('Water Data'!E51))="","",OFFSET('Water Data'!$E$29,0,10*ROW('Water Data'!E51)))</f>
        <v/>
      </c>
      <c r="BY57" s="319" t="str">
        <f ca="true">+IF(OFFSET('Water Data'!$F$27,0,10*ROW('Water Data'!F51))="","",OFFSET('Water Data'!$F$27,0,10*ROW('Water Data'!F51)))</f>
        <v/>
      </c>
      <c r="BZ57" s="319" t="str">
        <f ca="true">+IF(OFFSET('Water Data'!$F$28,0,10*ROW('Water Data'!F51))="","",OFFSET('Water Data'!$F$28,0,10*ROW('Water Data'!F51)))</f>
        <v/>
      </c>
      <c r="CA57" s="319" t="str">
        <f ca="true">+IF(OFFSET('Water Data'!$F$29,0,10*ROW('Water Data'!F51))="","",OFFSET('Water Data'!$F$29,0,10*ROW('Water Data'!F51)))</f>
        <v/>
      </c>
      <c r="CB57" s="319" t="str">
        <f ca="true">+IF(OFFSET('Water Data'!$G$27,0,10*ROW('Water Data'!G51))="","",OFFSET('Water Data'!$G$27,0,10*ROW('Water Data'!G51)))</f>
        <v/>
      </c>
      <c r="CC57" s="319" t="str">
        <f ca="true">+IF(OFFSET('Water Data'!$G$28,0,10*ROW('Water Data'!G51))="","",OFFSET('Water Data'!$G$28,0,10*ROW('Water Data'!G51)))</f>
        <v/>
      </c>
      <c r="CD57" s="319" t="str">
        <f ca="true">+IF(OFFSET('Water Data'!$G$29,0,10*ROW('Water Data'!G51))="","",OFFSET('Water Data'!$G$29,0,10*ROW('Water Data'!G51)))</f>
        <v/>
      </c>
      <c r="CE57" s="319" t="str">
        <f ca="true">+IF(OFFSET('Water Data'!$H$27,0,10*ROW('Water Data'!H51))="","",OFFSET('Water Data'!$H$27,0,10*ROW('Water Data'!H51)))</f>
        <v/>
      </c>
      <c r="CF57" s="319" t="str">
        <f ca="true">+IF(OFFSET('Water Data'!$H$28,0,10*ROW('Water Data'!H51))="","",OFFSET('Water Data'!$H$28,0,10*ROW('Water Data'!H51)))</f>
        <v/>
      </c>
      <c r="CG57" s="319" t="str">
        <f ca="true">+IF(OFFSET('Water Data'!$H$29,0,10*ROW('Water Data'!H51))="","",OFFSET('Water Data'!$H$29,0,10*ROW('Water Data'!H51)))</f>
        <v/>
      </c>
      <c r="CH57" s="319" t="str">
        <f ca="true">+IF(OFFSET('Water Data'!$I$27,0,10*ROW('Water Data'!I51))="","",OFFSET('Water Data'!$I$27,0,10*ROW('Water Data'!I51)))</f>
        <v/>
      </c>
      <c r="CI57" s="319" t="str">
        <f ca="true">+IF(OFFSET('Water Data'!$I$28,0,10*ROW('Water Data'!I51))="","",OFFSET('Water Data'!$I$28,0,10*ROW('Water Data'!I51)))</f>
        <v/>
      </c>
      <c r="CJ57" s="319" t="str">
        <f ca="true">+IF(OFFSET('Water Data'!$I$29,0,10*ROW('Water Data'!I51))="","",OFFSET('Water Data'!$I$29,0,10*ROW('Water Data'!I51)))</f>
        <v/>
      </c>
      <c r="CK57" s="319" t="str">
        <f ca="true">+IF(OFFSET('Sanitation Data'!$D$28,0,10*ROW('Sanitation Data'!D51))="","",OFFSET('Sanitation Data'!$D$28,0,10*ROW('Sanitation Data'!D51)))</f>
        <v/>
      </c>
      <c r="CL57" s="319" t="str">
        <f ca="true">+IF(OFFSET('Sanitation Data'!$D$29,0,10*ROW('Sanitation Data'!D51))="","",OFFSET('Sanitation Data'!$D$29,0,10*ROW('Sanitation Data'!D51)))</f>
        <v/>
      </c>
      <c r="CM57" s="319" t="str">
        <f ca="true">+IF(OFFSET('Sanitation Data'!$D$30,0,10*ROW('Sanitation Data'!D51))="","",OFFSET('Sanitation Data'!$D$30,0,10*ROW('Sanitation Data'!D51)))</f>
        <v/>
      </c>
      <c r="CN57" s="319" t="str">
        <f ca="true">+IF(OFFSET('Sanitation Data'!$D$31,0,10*ROW('Sanitation Data'!D51))="","",OFFSET('Sanitation Data'!$D$31,0,10*ROW('Sanitation Data'!D51)))</f>
        <v/>
      </c>
      <c r="CO57" s="319" t="str">
        <f ca="true">+IF(OFFSET('Sanitation Data'!$D$32,0,10*ROW('Sanitation Data'!D51))="","",OFFSET('Sanitation Data'!$D$32,0,10*ROW('Sanitation Data'!D51)))</f>
        <v/>
      </c>
      <c r="CP57" s="319" t="str">
        <f ca="true">+IF(OFFSET('Sanitation Data'!$E$28,0,10*ROW('Sanitation Data'!E51))="","",OFFSET('Sanitation Data'!$E$28,0,10*ROW('Sanitation Data'!E51)))</f>
        <v/>
      </c>
      <c r="CQ57" s="319" t="str">
        <f ca="true">+IF(OFFSET('Sanitation Data'!$E$29,0,10*ROW('Sanitation Data'!E51))="","",OFFSET('Sanitation Data'!$E$29,0,10*ROW('Sanitation Data'!E51)))</f>
        <v/>
      </c>
      <c r="CR57" s="319" t="str">
        <f ca="true">+IF(OFFSET('Sanitation Data'!$E$30,0,10*ROW('Sanitation Data'!E51))="","",OFFSET('Sanitation Data'!$E$30,0,10*ROW('Sanitation Data'!E51)))</f>
        <v/>
      </c>
      <c r="CS57" s="319" t="str">
        <f ca="true">+IF(OFFSET('Sanitation Data'!$E$31,0,10*ROW('Sanitation Data'!E51))="","",OFFSET('Sanitation Data'!$E$31,0,10*ROW('Sanitation Data'!E51)))</f>
        <v/>
      </c>
      <c r="CT57" s="319" t="str">
        <f ca="true">+IF(OFFSET('Sanitation Data'!$E$32,0,10*ROW('Sanitation Data'!E51))="","",OFFSET('Sanitation Data'!$E$32,0,10*ROW('Sanitation Data'!E51)))</f>
        <v/>
      </c>
      <c r="CU57" s="319" t="str">
        <f ca="true">+IF(OFFSET('Sanitation Data'!$F$28,0,10*ROW('Sanitation Data'!F51))="","",OFFSET('Sanitation Data'!$F$28,0,10*ROW('Sanitation Data'!F51)))</f>
        <v/>
      </c>
      <c r="CV57" s="319" t="str">
        <f ca="true">+IF(OFFSET('Sanitation Data'!$F$29,0,10*ROW('Sanitation Data'!F51))="","",OFFSET('Sanitation Data'!$F$29,0,10*ROW('Sanitation Data'!F51)))</f>
        <v/>
      </c>
      <c r="CW57" s="319" t="str">
        <f ca="true">+IF(OFFSET('Sanitation Data'!$F$30,0,10*ROW('Sanitation Data'!F51))="","",OFFSET('Sanitation Data'!$F$30,0,10*ROW('Sanitation Data'!F51)))</f>
        <v/>
      </c>
      <c r="CX57" s="319" t="str">
        <f ca="true">+IF(OFFSET('Sanitation Data'!$F$31,0,10*ROW('Sanitation Data'!F51))="","",OFFSET('Sanitation Data'!$F$31,0,10*ROW('Sanitation Data'!F51)))</f>
        <v/>
      </c>
      <c r="CY57" s="319" t="str">
        <f ca="true">+IF(OFFSET('Sanitation Data'!$F$32,0,10*ROW('Sanitation Data'!F51))="","",OFFSET('Sanitation Data'!$F$32,0,10*ROW('Sanitation Data'!F51)))</f>
        <v/>
      </c>
      <c r="CZ57" s="319" t="str">
        <f ca="true">+IF(OFFSET('Sanitation Data'!$G$28,0,10*ROW('Sanitation Data'!G51))="","",OFFSET('Sanitation Data'!$G$28,0,10*ROW('Sanitation Data'!G51)))</f>
        <v/>
      </c>
      <c r="DA57" s="319" t="str">
        <f ca="true">+IF(OFFSET('Sanitation Data'!$G$29,0,10*ROW('Sanitation Data'!G51))="","",OFFSET('Sanitation Data'!$G$29,0,10*ROW('Sanitation Data'!G51)))</f>
        <v/>
      </c>
      <c r="DB57" s="319" t="str">
        <f ca="true">+IF(OFFSET('Sanitation Data'!$G$30,0,10*ROW('Sanitation Data'!G51))="","",OFFSET('Sanitation Data'!$G$30,0,10*ROW('Sanitation Data'!G51)))</f>
        <v/>
      </c>
      <c r="DC57" s="319" t="str">
        <f ca="true">+IF(OFFSET('Sanitation Data'!$G$31,0,10*ROW('Sanitation Data'!G51))="","",OFFSET('Sanitation Data'!$G$31,0,10*ROW('Sanitation Data'!G51)))</f>
        <v/>
      </c>
      <c r="DD57" s="319" t="str">
        <f ca="true">+IF(OFFSET('Sanitation Data'!$G$32,0,10*ROW('Sanitation Data'!G51))="","",OFFSET('Sanitation Data'!$G$32,0,10*ROW('Sanitation Data'!G51)))</f>
        <v/>
      </c>
      <c r="DE57" s="319" t="str">
        <f ca="true">+IF(OFFSET('Sanitation Data'!$H$28,0,10*ROW('Sanitation Data'!H51))="","",OFFSET('Sanitation Data'!$H$28,0,10*ROW('Sanitation Data'!H51)))</f>
        <v/>
      </c>
      <c r="DF57" s="319" t="str">
        <f ca="true">+IF(OFFSET('Sanitation Data'!$H$29,0,10*ROW('Sanitation Data'!H51))="","",OFFSET('Sanitation Data'!$H$29,0,10*ROW('Sanitation Data'!H51)))</f>
        <v/>
      </c>
      <c r="DG57" s="319" t="str">
        <f ca="true">+IF(OFFSET('Sanitation Data'!$H$30,0,10*ROW('Sanitation Data'!H51))="","",OFFSET('Sanitation Data'!$H$30,0,10*ROW('Sanitation Data'!H51)))</f>
        <v/>
      </c>
      <c r="DH57" s="319" t="str">
        <f ca="true">+IF(OFFSET('Sanitation Data'!$H$31,0,10*ROW('Sanitation Data'!H51))="","",OFFSET('Sanitation Data'!$H$31,0,10*ROW('Sanitation Data'!H51)))</f>
        <v/>
      </c>
      <c r="DI57" s="319" t="str">
        <f ca="true">+IF(OFFSET('Sanitation Data'!$H$32,0,10*ROW('Sanitation Data'!H51))="","",OFFSET('Sanitation Data'!$H$32,0,10*ROW('Sanitation Data'!H51)))</f>
        <v/>
      </c>
      <c r="DJ57" s="319" t="str">
        <f ca="true">+IF(OFFSET('Sanitation Data'!$I$28,0,10*ROW('Sanitation Data'!I51))="","",OFFSET('Sanitation Data'!$I$28,0,10*ROW('Sanitation Data'!I51)))</f>
        <v/>
      </c>
      <c r="DK57" s="319" t="str">
        <f ca="true">+IF(OFFSET('Sanitation Data'!$I$29,0,10*ROW('Sanitation Data'!I51))="","",OFFSET('Sanitation Data'!$I$29,0,10*ROW('Sanitation Data'!I51)))</f>
        <v/>
      </c>
      <c r="DL57" s="319" t="str">
        <f ca="true">+IF(OFFSET('Sanitation Data'!$I$30,0,10*ROW('Sanitation Data'!I51))="","",OFFSET('Sanitation Data'!$I$30,0,10*ROW('Sanitation Data'!I51)))</f>
        <v/>
      </c>
      <c r="DM57" s="319" t="str">
        <f ca="true">+IF(OFFSET('Sanitation Data'!$I$31,0,10*ROW('Sanitation Data'!I51))="","",OFFSET('Sanitation Data'!$I$31,0,10*ROW('Sanitation Data'!I51)))</f>
        <v/>
      </c>
      <c r="DN57" s="319" t="str">
        <f ca="true">+IF(OFFSET('Sanitation Data'!$I$32,0,10*ROW('Sanitation Data'!I51))="","",OFFSET('Sanitation Data'!$I$32,0,10*ROW('Sanitation Data'!I51)))</f>
        <v/>
      </c>
      <c r="DO57" s="319" t="str">
        <f ca="true">+IF(OFFSET('Hygiene Data'!$D$11,0,10*ROW('Hygiene Data'!D51))="","",OFFSET('Hygiene Data'!$D$11,0,10*ROW('Hygiene Data'!D51)))</f>
        <v/>
      </c>
      <c r="DP57" s="319" t="str">
        <f ca="true">+IF(OFFSET('Hygiene Data'!$D$12,0,10*ROW('Hygiene Data'!D51))="","",OFFSET('Hygiene Data'!$D$12,0,10*ROW('Hygiene Data'!D51)))</f>
        <v/>
      </c>
      <c r="DQ57" s="319" t="str">
        <f ca="true">+IF(OFFSET('Hygiene Data'!$D$13,0,10*ROW('Hygiene Data'!D51))="","",OFFSET('Hygiene Data'!$D$13,0,10*ROW('Hygiene Data'!D51)))</f>
        <v/>
      </c>
      <c r="DR57" s="319" t="str">
        <f ca="true">+IF(OFFSET('Hygiene Data'!$E$11,0,10*ROW('Hygiene Data'!E51))="","",OFFSET('Hygiene Data'!$E$11,0,10*ROW('Hygiene Data'!E51)))</f>
        <v/>
      </c>
      <c r="DS57" s="319" t="str">
        <f ca="true">+IF(OFFSET('Hygiene Data'!$E$12,0,10*ROW('Hygiene Data'!E51))="","",OFFSET('Hygiene Data'!$E$12,0,10*ROW('Hygiene Data'!E51)))</f>
        <v/>
      </c>
      <c r="DT57" s="319" t="str">
        <f ca="true">+IF(OFFSET('Hygiene Data'!$E$13,0,10*ROW('Hygiene Data'!E51))="","",OFFSET('Hygiene Data'!$E$13,0,10*ROW('Hygiene Data'!E51)))</f>
        <v/>
      </c>
      <c r="DU57" s="319" t="str">
        <f ca="true">+IF(OFFSET('Hygiene Data'!$F$11,0,10*ROW('Hygiene Data'!F51))="","",OFFSET('Hygiene Data'!$F$11,0,10*ROW('Hygiene Data'!F51)))</f>
        <v/>
      </c>
      <c r="DV57" s="319" t="str">
        <f ca="true">+IF(OFFSET('Hygiene Data'!$F$12,0,10*ROW('Hygiene Data'!F51))="","",OFFSET('Hygiene Data'!$F$12,0,10*ROW('Hygiene Data'!F51)))</f>
        <v/>
      </c>
      <c r="DW57" s="319" t="str">
        <f ca="true">+IF(OFFSET('Hygiene Data'!$F$13,0,10*ROW('Hygiene Data'!F51))="","",OFFSET('Hygiene Data'!$F$13,0,10*ROW('Hygiene Data'!F51)))</f>
        <v/>
      </c>
      <c r="DX57" s="319" t="str">
        <f ca="true">+IF(OFFSET('Hygiene Data'!$G$11,0,10*ROW('Hygiene Data'!G51))="","",OFFSET('Hygiene Data'!$G$11,0,10*ROW('Hygiene Data'!G51)))</f>
        <v/>
      </c>
      <c r="DY57" s="319" t="str">
        <f ca="true">+IF(OFFSET('Hygiene Data'!$G$12,0,10*ROW('Hygiene Data'!G51))="","",OFFSET('Hygiene Data'!$G$12,0,10*ROW('Hygiene Data'!G51)))</f>
        <v/>
      </c>
      <c r="DZ57" s="319" t="str">
        <f ca="true">+IF(OFFSET('Hygiene Data'!$G$13,0,10*ROW('Hygiene Data'!G51))="","",OFFSET('Hygiene Data'!$G$13,0,10*ROW('Hygiene Data'!G51)))</f>
        <v/>
      </c>
      <c r="EA57" s="319" t="str">
        <f ca="true">+IF(OFFSET('Hygiene Data'!$H$11,0,10*ROW('Hygiene Data'!H51))="","",OFFSET('Hygiene Data'!$H$11,0,10*ROW('Hygiene Data'!H51)))</f>
        <v/>
      </c>
      <c r="EB57" s="319" t="str">
        <f ca="true">+IF(OFFSET('Hygiene Data'!$H$12,0,10*ROW('Hygiene Data'!H51))="","",OFFSET('Hygiene Data'!$H$12,0,10*ROW('Hygiene Data'!H51)))</f>
        <v/>
      </c>
      <c r="EC57" s="319" t="str">
        <f ca="true">+IF(OFFSET('Hygiene Data'!$H$13,0,10*ROW('Hygiene Data'!H51))="","",OFFSET('Hygiene Data'!$H$13,0,10*ROW('Hygiene Data'!H51)))</f>
        <v/>
      </c>
      <c r="ED57" s="319" t="str">
        <f ca="true">+IF(OFFSET('Hygiene Data'!$I$11,0,10*ROW('Hygiene Data'!I51))="","",OFFSET('Hygiene Data'!$I$11,0,10*ROW('Hygiene Data'!I51)))</f>
        <v/>
      </c>
      <c r="EE57" s="319" t="str">
        <f ca="true">+IF(OFFSET('Hygiene Data'!$I$12,0,10*ROW('Hygiene Data'!I51))="","",OFFSET('Hygiene Data'!$I$12,0,10*ROW('Hygiene Data'!I51)))</f>
        <v/>
      </c>
      <c r="EF57" s="319"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75"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19"/>
      <c r="BS58" s="319" t="str">
        <f ca="true">+IF(OFFSET('Water Data'!$D$27,0,10*ROW('Water Data'!D52))="","",OFFSET('Water Data'!$D$27,0,10*ROW('Water Data'!D52)))</f>
        <v/>
      </c>
      <c r="BT58" s="319" t="str">
        <f ca="true">+IF(OFFSET('Water Data'!$D$28,0,10*ROW('Water Data'!D52))="","",OFFSET('Water Data'!$D$28,0,10*ROW('Water Data'!D52)))</f>
        <v/>
      </c>
      <c r="BU58" s="319" t="str">
        <f ca="true">+IF(OFFSET('Water Data'!$D$29,0,10*ROW('Water Data'!D52))="","",OFFSET('Water Data'!$D$29,0,10*ROW('Water Data'!D52)))</f>
        <v/>
      </c>
      <c r="BV58" s="319" t="str">
        <f ca="true">+IF(OFFSET('Water Data'!$E$27,0,10*ROW('Water Data'!E52))="","",OFFSET('Water Data'!$E$27,0,10*ROW('Water Data'!E52)))</f>
        <v/>
      </c>
      <c r="BW58" s="319" t="str">
        <f ca="true">+IF(OFFSET('Water Data'!$E$28,0,10*ROW('Water Data'!E52))="","",OFFSET('Water Data'!$E$28,0,10*ROW('Water Data'!E52)))</f>
        <v/>
      </c>
      <c r="BX58" s="319" t="str">
        <f ca="true">+IF(OFFSET('Water Data'!$E$29,0,10*ROW('Water Data'!E52))="","",OFFSET('Water Data'!$E$29,0,10*ROW('Water Data'!E52)))</f>
        <v/>
      </c>
      <c r="BY58" s="319" t="str">
        <f ca="true">+IF(OFFSET('Water Data'!$F$27,0,10*ROW('Water Data'!F52))="","",OFFSET('Water Data'!$F$27,0,10*ROW('Water Data'!F52)))</f>
        <v/>
      </c>
      <c r="BZ58" s="319" t="str">
        <f ca="true">+IF(OFFSET('Water Data'!$F$28,0,10*ROW('Water Data'!F52))="","",OFFSET('Water Data'!$F$28,0,10*ROW('Water Data'!F52)))</f>
        <v/>
      </c>
      <c r="CA58" s="319" t="str">
        <f ca="true">+IF(OFFSET('Water Data'!$F$29,0,10*ROW('Water Data'!F52))="","",OFFSET('Water Data'!$F$29,0,10*ROW('Water Data'!F52)))</f>
        <v/>
      </c>
      <c r="CB58" s="319" t="str">
        <f ca="true">+IF(OFFSET('Water Data'!$G$27,0,10*ROW('Water Data'!G52))="","",OFFSET('Water Data'!$G$27,0,10*ROW('Water Data'!G52)))</f>
        <v/>
      </c>
      <c r="CC58" s="319" t="str">
        <f ca="true">+IF(OFFSET('Water Data'!$G$28,0,10*ROW('Water Data'!G52))="","",OFFSET('Water Data'!$G$28,0,10*ROW('Water Data'!G52)))</f>
        <v/>
      </c>
      <c r="CD58" s="319" t="str">
        <f ca="true">+IF(OFFSET('Water Data'!$G$29,0,10*ROW('Water Data'!G52))="","",OFFSET('Water Data'!$G$29,0,10*ROW('Water Data'!G52)))</f>
        <v/>
      </c>
      <c r="CE58" s="319" t="str">
        <f ca="true">+IF(OFFSET('Water Data'!$H$27,0,10*ROW('Water Data'!H52))="","",OFFSET('Water Data'!$H$27,0,10*ROW('Water Data'!H52)))</f>
        <v/>
      </c>
      <c r="CF58" s="319" t="str">
        <f ca="true">+IF(OFFSET('Water Data'!$H$28,0,10*ROW('Water Data'!H52))="","",OFFSET('Water Data'!$H$28,0,10*ROW('Water Data'!H52)))</f>
        <v/>
      </c>
      <c r="CG58" s="319" t="str">
        <f ca="true">+IF(OFFSET('Water Data'!$H$29,0,10*ROW('Water Data'!H52))="","",OFFSET('Water Data'!$H$29,0,10*ROW('Water Data'!H52)))</f>
        <v/>
      </c>
      <c r="CH58" s="319" t="str">
        <f ca="true">+IF(OFFSET('Water Data'!$I$27,0,10*ROW('Water Data'!I52))="","",OFFSET('Water Data'!$I$27,0,10*ROW('Water Data'!I52)))</f>
        <v/>
      </c>
      <c r="CI58" s="319" t="str">
        <f ca="true">+IF(OFFSET('Water Data'!$I$28,0,10*ROW('Water Data'!I52))="","",OFFSET('Water Data'!$I$28,0,10*ROW('Water Data'!I52)))</f>
        <v/>
      </c>
      <c r="CJ58" s="319" t="str">
        <f ca="true">+IF(OFFSET('Water Data'!$I$29,0,10*ROW('Water Data'!I52))="","",OFFSET('Water Data'!$I$29,0,10*ROW('Water Data'!I52)))</f>
        <v/>
      </c>
      <c r="CK58" s="319" t="str">
        <f ca="true">+IF(OFFSET('Sanitation Data'!$D$28,0,10*ROW('Sanitation Data'!D52))="","",OFFSET('Sanitation Data'!$D$28,0,10*ROW('Sanitation Data'!D52)))</f>
        <v/>
      </c>
      <c r="CL58" s="319" t="str">
        <f ca="true">+IF(OFFSET('Sanitation Data'!$D$29,0,10*ROW('Sanitation Data'!D52))="","",OFFSET('Sanitation Data'!$D$29,0,10*ROW('Sanitation Data'!D52)))</f>
        <v/>
      </c>
      <c r="CM58" s="319" t="str">
        <f ca="true">+IF(OFFSET('Sanitation Data'!$D$30,0,10*ROW('Sanitation Data'!D52))="","",OFFSET('Sanitation Data'!$D$30,0,10*ROW('Sanitation Data'!D52)))</f>
        <v/>
      </c>
      <c r="CN58" s="319" t="str">
        <f ca="true">+IF(OFFSET('Sanitation Data'!$D$31,0,10*ROW('Sanitation Data'!D52))="","",OFFSET('Sanitation Data'!$D$31,0,10*ROW('Sanitation Data'!D52)))</f>
        <v/>
      </c>
      <c r="CO58" s="319" t="str">
        <f ca="true">+IF(OFFSET('Sanitation Data'!$D$32,0,10*ROW('Sanitation Data'!D52))="","",OFFSET('Sanitation Data'!$D$32,0,10*ROW('Sanitation Data'!D52)))</f>
        <v/>
      </c>
      <c r="CP58" s="319" t="str">
        <f ca="true">+IF(OFFSET('Sanitation Data'!$E$28,0,10*ROW('Sanitation Data'!E52))="","",OFFSET('Sanitation Data'!$E$28,0,10*ROW('Sanitation Data'!E52)))</f>
        <v/>
      </c>
      <c r="CQ58" s="319" t="str">
        <f ca="true">+IF(OFFSET('Sanitation Data'!$E$29,0,10*ROW('Sanitation Data'!E52))="","",OFFSET('Sanitation Data'!$E$29,0,10*ROW('Sanitation Data'!E52)))</f>
        <v/>
      </c>
      <c r="CR58" s="319" t="str">
        <f ca="true">+IF(OFFSET('Sanitation Data'!$E$30,0,10*ROW('Sanitation Data'!E52))="","",OFFSET('Sanitation Data'!$E$30,0,10*ROW('Sanitation Data'!E52)))</f>
        <v/>
      </c>
      <c r="CS58" s="319" t="str">
        <f ca="true">+IF(OFFSET('Sanitation Data'!$E$31,0,10*ROW('Sanitation Data'!E52))="","",OFFSET('Sanitation Data'!$E$31,0,10*ROW('Sanitation Data'!E52)))</f>
        <v/>
      </c>
      <c r="CT58" s="319" t="str">
        <f ca="true">+IF(OFFSET('Sanitation Data'!$E$32,0,10*ROW('Sanitation Data'!E52))="","",OFFSET('Sanitation Data'!$E$32,0,10*ROW('Sanitation Data'!E52)))</f>
        <v/>
      </c>
      <c r="CU58" s="319" t="str">
        <f ca="true">+IF(OFFSET('Sanitation Data'!$F$28,0,10*ROW('Sanitation Data'!F52))="","",OFFSET('Sanitation Data'!$F$28,0,10*ROW('Sanitation Data'!F52)))</f>
        <v/>
      </c>
      <c r="CV58" s="319" t="str">
        <f ca="true">+IF(OFFSET('Sanitation Data'!$F$29,0,10*ROW('Sanitation Data'!F52))="","",OFFSET('Sanitation Data'!$F$29,0,10*ROW('Sanitation Data'!F52)))</f>
        <v/>
      </c>
      <c r="CW58" s="319" t="str">
        <f ca="true">+IF(OFFSET('Sanitation Data'!$F$30,0,10*ROW('Sanitation Data'!F52))="","",OFFSET('Sanitation Data'!$F$30,0,10*ROW('Sanitation Data'!F52)))</f>
        <v/>
      </c>
      <c r="CX58" s="319" t="str">
        <f ca="true">+IF(OFFSET('Sanitation Data'!$F$31,0,10*ROW('Sanitation Data'!F52))="","",OFFSET('Sanitation Data'!$F$31,0,10*ROW('Sanitation Data'!F52)))</f>
        <v/>
      </c>
      <c r="CY58" s="319" t="str">
        <f ca="true">+IF(OFFSET('Sanitation Data'!$F$32,0,10*ROW('Sanitation Data'!F52))="","",OFFSET('Sanitation Data'!$F$32,0,10*ROW('Sanitation Data'!F52)))</f>
        <v/>
      </c>
      <c r="CZ58" s="319" t="str">
        <f ca="true">+IF(OFFSET('Sanitation Data'!$G$28,0,10*ROW('Sanitation Data'!G52))="","",OFFSET('Sanitation Data'!$G$28,0,10*ROW('Sanitation Data'!G52)))</f>
        <v/>
      </c>
      <c r="DA58" s="319" t="str">
        <f ca="true">+IF(OFFSET('Sanitation Data'!$G$29,0,10*ROW('Sanitation Data'!G52))="","",OFFSET('Sanitation Data'!$G$29,0,10*ROW('Sanitation Data'!G52)))</f>
        <v/>
      </c>
      <c r="DB58" s="319" t="str">
        <f ca="true">+IF(OFFSET('Sanitation Data'!$G$30,0,10*ROW('Sanitation Data'!G52))="","",OFFSET('Sanitation Data'!$G$30,0,10*ROW('Sanitation Data'!G52)))</f>
        <v/>
      </c>
      <c r="DC58" s="319" t="str">
        <f ca="true">+IF(OFFSET('Sanitation Data'!$G$31,0,10*ROW('Sanitation Data'!G52))="","",OFFSET('Sanitation Data'!$G$31,0,10*ROW('Sanitation Data'!G52)))</f>
        <v/>
      </c>
      <c r="DD58" s="319" t="str">
        <f ca="true">+IF(OFFSET('Sanitation Data'!$G$32,0,10*ROW('Sanitation Data'!G52))="","",OFFSET('Sanitation Data'!$G$32,0,10*ROW('Sanitation Data'!G52)))</f>
        <v/>
      </c>
      <c r="DE58" s="319" t="str">
        <f ca="true">+IF(OFFSET('Sanitation Data'!$H$28,0,10*ROW('Sanitation Data'!H52))="","",OFFSET('Sanitation Data'!$H$28,0,10*ROW('Sanitation Data'!H52)))</f>
        <v/>
      </c>
      <c r="DF58" s="319" t="str">
        <f ca="true">+IF(OFFSET('Sanitation Data'!$H$29,0,10*ROW('Sanitation Data'!H52))="","",OFFSET('Sanitation Data'!$H$29,0,10*ROW('Sanitation Data'!H52)))</f>
        <v/>
      </c>
      <c r="DG58" s="319" t="str">
        <f ca="true">+IF(OFFSET('Sanitation Data'!$H$30,0,10*ROW('Sanitation Data'!H52))="","",OFFSET('Sanitation Data'!$H$30,0,10*ROW('Sanitation Data'!H52)))</f>
        <v/>
      </c>
      <c r="DH58" s="319" t="str">
        <f ca="true">+IF(OFFSET('Sanitation Data'!$H$31,0,10*ROW('Sanitation Data'!H52))="","",OFFSET('Sanitation Data'!$H$31,0,10*ROW('Sanitation Data'!H52)))</f>
        <v/>
      </c>
      <c r="DI58" s="319" t="str">
        <f ca="true">+IF(OFFSET('Sanitation Data'!$H$32,0,10*ROW('Sanitation Data'!H52))="","",OFFSET('Sanitation Data'!$H$32,0,10*ROW('Sanitation Data'!H52)))</f>
        <v/>
      </c>
      <c r="DJ58" s="319" t="str">
        <f ca="true">+IF(OFFSET('Sanitation Data'!$I$28,0,10*ROW('Sanitation Data'!I52))="","",OFFSET('Sanitation Data'!$I$28,0,10*ROW('Sanitation Data'!I52)))</f>
        <v/>
      </c>
      <c r="DK58" s="319" t="str">
        <f ca="true">+IF(OFFSET('Sanitation Data'!$I$29,0,10*ROW('Sanitation Data'!I52))="","",OFFSET('Sanitation Data'!$I$29,0,10*ROW('Sanitation Data'!I52)))</f>
        <v/>
      </c>
      <c r="DL58" s="319" t="str">
        <f ca="true">+IF(OFFSET('Sanitation Data'!$I$30,0,10*ROW('Sanitation Data'!I52))="","",OFFSET('Sanitation Data'!$I$30,0,10*ROW('Sanitation Data'!I52)))</f>
        <v/>
      </c>
      <c r="DM58" s="319" t="str">
        <f ca="true">+IF(OFFSET('Sanitation Data'!$I$31,0,10*ROW('Sanitation Data'!I52))="","",OFFSET('Sanitation Data'!$I$31,0,10*ROW('Sanitation Data'!I52)))</f>
        <v/>
      </c>
      <c r="DN58" s="319" t="str">
        <f ca="true">+IF(OFFSET('Sanitation Data'!$I$32,0,10*ROW('Sanitation Data'!I52))="","",OFFSET('Sanitation Data'!$I$32,0,10*ROW('Sanitation Data'!I52)))</f>
        <v/>
      </c>
      <c r="DO58" s="319" t="str">
        <f ca="true">+IF(OFFSET('Hygiene Data'!$D$11,0,10*ROW('Hygiene Data'!D52))="","",OFFSET('Hygiene Data'!$D$11,0,10*ROW('Hygiene Data'!D52)))</f>
        <v/>
      </c>
      <c r="DP58" s="319" t="str">
        <f ca="true">+IF(OFFSET('Hygiene Data'!$D$12,0,10*ROW('Hygiene Data'!D52))="","",OFFSET('Hygiene Data'!$D$12,0,10*ROW('Hygiene Data'!D52)))</f>
        <v/>
      </c>
      <c r="DQ58" s="319" t="str">
        <f ca="true">+IF(OFFSET('Hygiene Data'!$D$13,0,10*ROW('Hygiene Data'!D52))="","",OFFSET('Hygiene Data'!$D$13,0,10*ROW('Hygiene Data'!D52)))</f>
        <v/>
      </c>
      <c r="DR58" s="319" t="str">
        <f ca="true">+IF(OFFSET('Hygiene Data'!$E$11,0,10*ROW('Hygiene Data'!E52))="","",OFFSET('Hygiene Data'!$E$11,0,10*ROW('Hygiene Data'!E52)))</f>
        <v/>
      </c>
      <c r="DS58" s="319" t="str">
        <f ca="true">+IF(OFFSET('Hygiene Data'!$E$12,0,10*ROW('Hygiene Data'!E52))="","",OFFSET('Hygiene Data'!$E$12,0,10*ROW('Hygiene Data'!E52)))</f>
        <v/>
      </c>
      <c r="DT58" s="319" t="str">
        <f ca="true">+IF(OFFSET('Hygiene Data'!$E$13,0,10*ROW('Hygiene Data'!E52))="","",OFFSET('Hygiene Data'!$E$13,0,10*ROW('Hygiene Data'!E52)))</f>
        <v/>
      </c>
      <c r="DU58" s="319" t="str">
        <f ca="true">+IF(OFFSET('Hygiene Data'!$F$11,0,10*ROW('Hygiene Data'!F52))="","",OFFSET('Hygiene Data'!$F$11,0,10*ROW('Hygiene Data'!F52)))</f>
        <v/>
      </c>
      <c r="DV58" s="319" t="str">
        <f ca="true">+IF(OFFSET('Hygiene Data'!$F$12,0,10*ROW('Hygiene Data'!F52))="","",OFFSET('Hygiene Data'!$F$12,0,10*ROW('Hygiene Data'!F52)))</f>
        <v/>
      </c>
      <c r="DW58" s="319" t="str">
        <f ca="true">+IF(OFFSET('Hygiene Data'!$F$13,0,10*ROW('Hygiene Data'!F52))="","",OFFSET('Hygiene Data'!$F$13,0,10*ROW('Hygiene Data'!F52)))</f>
        <v/>
      </c>
      <c r="DX58" s="319" t="str">
        <f ca="true">+IF(OFFSET('Hygiene Data'!$G$11,0,10*ROW('Hygiene Data'!G52))="","",OFFSET('Hygiene Data'!$G$11,0,10*ROW('Hygiene Data'!G52)))</f>
        <v/>
      </c>
      <c r="DY58" s="319" t="str">
        <f ca="true">+IF(OFFSET('Hygiene Data'!$G$12,0,10*ROW('Hygiene Data'!G52))="","",OFFSET('Hygiene Data'!$G$12,0,10*ROW('Hygiene Data'!G52)))</f>
        <v/>
      </c>
      <c r="DZ58" s="319" t="str">
        <f ca="true">+IF(OFFSET('Hygiene Data'!$G$13,0,10*ROW('Hygiene Data'!G52))="","",OFFSET('Hygiene Data'!$G$13,0,10*ROW('Hygiene Data'!G52)))</f>
        <v/>
      </c>
      <c r="EA58" s="319" t="str">
        <f ca="true">+IF(OFFSET('Hygiene Data'!$H$11,0,10*ROW('Hygiene Data'!H52))="","",OFFSET('Hygiene Data'!$H$11,0,10*ROW('Hygiene Data'!H52)))</f>
        <v/>
      </c>
      <c r="EB58" s="319" t="str">
        <f ca="true">+IF(OFFSET('Hygiene Data'!$H$12,0,10*ROW('Hygiene Data'!H52))="","",OFFSET('Hygiene Data'!$H$12,0,10*ROW('Hygiene Data'!H52)))</f>
        <v/>
      </c>
      <c r="EC58" s="319" t="str">
        <f ca="true">+IF(OFFSET('Hygiene Data'!$H$13,0,10*ROW('Hygiene Data'!H52))="","",OFFSET('Hygiene Data'!$H$13,0,10*ROW('Hygiene Data'!H52)))</f>
        <v/>
      </c>
      <c r="ED58" s="319" t="str">
        <f ca="true">+IF(OFFSET('Hygiene Data'!$I$11,0,10*ROW('Hygiene Data'!I52))="","",OFFSET('Hygiene Data'!$I$11,0,10*ROW('Hygiene Data'!I52)))</f>
        <v/>
      </c>
      <c r="EE58" s="319" t="str">
        <f ca="true">+IF(OFFSET('Hygiene Data'!$I$12,0,10*ROW('Hygiene Data'!I52))="","",OFFSET('Hygiene Data'!$I$12,0,10*ROW('Hygiene Data'!I52)))</f>
        <v/>
      </c>
      <c r="EF58" s="319"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75"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19"/>
      <c r="BS59" s="319" t="str">
        <f ca="true">+IF(OFFSET('Water Data'!$D$27,0,10*ROW('Water Data'!D53))="","",OFFSET('Water Data'!$D$27,0,10*ROW('Water Data'!D53)))</f>
        <v/>
      </c>
      <c r="BT59" s="319" t="str">
        <f ca="true">+IF(OFFSET('Water Data'!$D$28,0,10*ROW('Water Data'!D53))="","",OFFSET('Water Data'!$D$28,0,10*ROW('Water Data'!D53)))</f>
        <v/>
      </c>
      <c r="BU59" s="319" t="str">
        <f ca="true">+IF(OFFSET('Water Data'!$D$29,0,10*ROW('Water Data'!D53))="","",OFFSET('Water Data'!$D$29,0,10*ROW('Water Data'!D53)))</f>
        <v/>
      </c>
      <c r="BV59" s="319" t="str">
        <f ca="true">+IF(OFFSET('Water Data'!$E$27,0,10*ROW('Water Data'!E53))="","",OFFSET('Water Data'!$E$27,0,10*ROW('Water Data'!E53)))</f>
        <v/>
      </c>
      <c r="BW59" s="319" t="str">
        <f ca="true">+IF(OFFSET('Water Data'!$E$28,0,10*ROW('Water Data'!E53))="","",OFFSET('Water Data'!$E$28,0,10*ROW('Water Data'!E53)))</f>
        <v/>
      </c>
      <c r="BX59" s="319" t="str">
        <f ca="true">+IF(OFFSET('Water Data'!$E$29,0,10*ROW('Water Data'!E53))="","",OFFSET('Water Data'!$E$29,0,10*ROW('Water Data'!E53)))</f>
        <v/>
      </c>
      <c r="BY59" s="319" t="str">
        <f ca="true">+IF(OFFSET('Water Data'!$F$27,0,10*ROW('Water Data'!F53))="","",OFFSET('Water Data'!$F$27,0,10*ROW('Water Data'!F53)))</f>
        <v/>
      </c>
      <c r="BZ59" s="319" t="str">
        <f ca="true">+IF(OFFSET('Water Data'!$F$28,0,10*ROW('Water Data'!F53))="","",OFFSET('Water Data'!$F$28,0,10*ROW('Water Data'!F53)))</f>
        <v/>
      </c>
      <c r="CA59" s="319" t="str">
        <f ca="true">+IF(OFFSET('Water Data'!$F$29,0,10*ROW('Water Data'!F53))="","",OFFSET('Water Data'!$F$29,0,10*ROW('Water Data'!F53)))</f>
        <v/>
      </c>
      <c r="CB59" s="319" t="str">
        <f ca="true">+IF(OFFSET('Water Data'!$G$27,0,10*ROW('Water Data'!G53))="","",OFFSET('Water Data'!$G$27,0,10*ROW('Water Data'!G53)))</f>
        <v/>
      </c>
      <c r="CC59" s="319" t="str">
        <f ca="true">+IF(OFFSET('Water Data'!$G$28,0,10*ROW('Water Data'!G53))="","",OFFSET('Water Data'!$G$28,0,10*ROW('Water Data'!G53)))</f>
        <v/>
      </c>
      <c r="CD59" s="319" t="str">
        <f ca="true">+IF(OFFSET('Water Data'!$G$29,0,10*ROW('Water Data'!G53))="","",OFFSET('Water Data'!$G$29,0,10*ROW('Water Data'!G53)))</f>
        <v/>
      </c>
      <c r="CE59" s="319" t="str">
        <f ca="true">+IF(OFFSET('Water Data'!$H$27,0,10*ROW('Water Data'!H53))="","",OFFSET('Water Data'!$H$27,0,10*ROW('Water Data'!H53)))</f>
        <v/>
      </c>
      <c r="CF59" s="319" t="str">
        <f ca="true">+IF(OFFSET('Water Data'!$H$28,0,10*ROW('Water Data'!H53))="","",OFFSET('Water Data'!$H$28,0,10*ROW('Water Data'!H53)))</f>
        <v/>
      </c>
      <c r="CG59" s="319" t="str">
        <f ca="true">+IF(OFFSET('Water Data'!$H$29,0,10*ROW('Water Data'!H53))="","",OFFSET('Water Data'!$H$29,0,10*ROW('Water Data'!H53)))</f>
        <v/>
      </c>
      <c r="CH59" s="319" t="str">
        <f ca="true">+IF(OFFSET('Water Data'!$I$27,0,10*ROW('Water Data'!I53))="","",OFFSET('Water Data'!$I$27,0,10*ROW('Water Data'!I53)))</f>
        <v/>
      </c>
      <c r="CI59" s="319" t="str">
        <f ca="true">+IF(OFFSET('Water Data'!$I$28,0,10*ROW('Water Data'!I53))="","",OFFSET('Water Data'!$I$28,0,10*ROW('Water Data'!I53)))</f>
        <v/>
      </c>
      <c r="CJ59" s="319" t="str">
        <f ca="true">+IF(OFFSET('Water Data'!$I$29,0,10*ROW('Water Data'!I53))="","",OFFSET('Water Data'!$I$29,0,10*ROW('Water Data'!I53)))</f>
        <v/>
      </c>
      <c r="CK59" s="319" t="str">
        <f ca="true">+IF(OFFSET('Sanitation Data'!$D$28,0,10*ROW('Sanitation Data'!D53))="","",OFFSET('Sanitation Data'!$D$28,0,10*ROW('Sanitation Data'!D53)))</f>
        <v/>
      </c>
      <c r="CL59" s="319" t="str">
        <f ca="true">+IF(OFFSET('Sanitation Data'!$D$29,0,10*ROW('Sanitation Data'!D53))="","",OFFSET('Sanitation Data'!$D$29,0,10*ROW('Sanitation Data'!D53)))</f>
        <v/>
      </c>
      <c r="CM59" s="319" t="str">
        <f ca="true">+IF(OFFSET('Sanitation Data'!$D$30,0,10*ROW('Sanitation Data'!D53))="","",OFFSET('Sanitation Data'!$D$30,0,10*ROW('Sanitation Data'!D53)))</f>
        <v/>
      </c>
      <c r="CN59" s="319" t="str">
        <f ca="true">+IF(OFFSET('Sanitation Data'!$D$31,0,10*ROW('Sanitation Data'!D53))="","",OFFSET('Sanitation Data'!$D$31,0,10*ROW('Sanitation Data'!D53)))</f>
        <v/>
      </c>
      <c r="CO59" s="319" t="str">
        <f ca="true">+IF(OFFSET('Sanitation Data'!$D$32,0,10*ROW('Sanitation Data'!D53))="","",OFFSET('Sanitation Data'!$D$32,0,10*ROW('Sanitation Data'!D53)))</f>
        <v/>
      </c>
      <c r="CP59" s="319" t="str">
        <f ca="true">+IF(OFFSET('Sanitation Data'!$E$28,0,10*ROW('Sanitation Data'!E53))="","",OFFSET('Sanitation Data'!$E$28,0,10*ROW('Sanitation Data'!E53)))</f>
        <v/>
      </c>
      <c r="CQ59" s="319" t="str">
        <f ca="true">+IF(OFFSET('Sanitation Data'!$E$29,0,10*ROW('Sanitation Data'!E53))="","",OFFSET('Sanitation Data'!$E$29,0,10*ROW('Sanitation Data'!E53)))</f>
        <v/>
      </c>
      <c r="CR59" s="319" t="str">
        <f ca="true">+IF(OFFSET('Sanitation Data'!$E$30,0,10*ROW('Sanitation Data'!E53))="","",OFFSET('Sanitation Data'!$E$30,0,10*ROW('Sanitation Data'!E53)))</f>
        <v/>
      </c>
      <c r="CS59" s="319" t="str">
        <f ca="true">+IF(OFFSET('Sanitation Data'!$E$31,0,10*ROW('Sanitation Data'!E53))="","",OFFSET('Sanitation Data'!$E$31,0,10*ROW('Sanitation Data'!E53)))</f>
        <v/>
      </c>
      <c r="CT59" s="319" t="str">
        <f ca="true">+IF(OFFSET('Sanitation Data'!$E$32,0,10*ROW('Sanitation Data'!E53))="","",OFFSET('Sanitation Data'!$E$32,0,10*ROW('Sanitation Data'!E53)))</f>
        <v/>
      </c>
      <c r="CU59" s="319" t="str">
        <f ca="true">+IF(OFFSET('Sanitation Data'!$F$28,0,10*ROW('Sanitation Data'!F53))="","",OFFSET('Sanitation Data'!$F$28,0,10*ROW('Sanitation Data'!F53)))</f>
        <v/>
      </c>
      <c r="CV59" s="319" t="str">
        <f ca="true">+IF(OFFSET('Sanitation Data'!$F$29,0,10*ROW('Sanitation Data'!F53))="","",OFFSET('Sanitation Data'!$F$29,0,10*ROW('Sanitation Data'!F53)))</f>
        <v/>
      </c>
      <c r="CW59" s="319" t="str">
        <f ca="true">+IF(OFFSET('Sanitation Data'!$F$30,0,10*ROW('Sanitation Data'!F53))="","",OFFSET('Sanitation Data'!$F$30,0,10*ROW('Sanitation Data'!F53)))</f>
        <v/>
      </c>
      <c r="CX59" s="319" t="str">
        <f ca="true">+IF(OFFSET('Sanitation Data'!$F$31,0,10*ROW('Sanitation Data'!F53))="","",OFFSET('Sanitation Data'!$F$31,0,10*ROW('Sanitation Data'!F53)))</f>
        <v/>
      </c>
      <c r="CY59" s="319" t="str">
        <f ca="true">+IF(OFFSET('Sanitation Data'!$F$32,0,10*ROW('Sanitation Data'!F53))="","",OFFSET('Sanitation Data'!$F$32,0,10*ROW('Sanitation Data'!F53)))</f>
        <v/>
      </c>
      <c r="CZ59" s="319" t="str">
        <f ca="true">+IF(OFFSET('Sanitation Data'!$G$28,0,10*ROW('Sanitation Data'!G53))="","",OFFSET('Sanitation Data'!$G$28,0,10*ROW('Sanitation Data'!G53)))</f>
        <v/>
      </c>
      <c r="DA59" s="319" t="str">
        <f ca="true">+IF(OFFSET('Sanitation Data'!$G$29,0,10*ROW('Sanitation Data'!G53))="","",OFFSET('Sanitation Data'!$G$29,0,10*ROW('Sanitation Data'!G53)))</f>
        <v/>
      </c>
      <c r="DB59" s="319" t="str">
        <f ca="true">+IF(OFFSET('Sanitation Data'!$G$30,0,10*ROW('Sanitation Data'!G53))="","",OFFSET('Sanitation Data'!$G$30,0,10*ROW('Sanitation Data'!G53)))</f>
        <v/>
      </c>
      <c r="DC59" s="319" t="str">
        <f ca="true">+IF(OFFSET('Sanitation Data'!$G$31,0,10*ROW('Sanitation Data'!G53))="","",OFFSET('Sanitation Data'!$G$31,0,10*ROW('Sanitation Data'!G53)))</f>
        <v/>
      </c>
      <c r="DD59" s="319" t="str">
        <f ca="true">+IF(OFFSET('Sanitation Data'!$G$32,0,10*ROW('Sanitation Data'!G53))="","",OFFSET('Sanitation Data'!$G$32,0,10*ROW('Sanitation Data'!G53)))</f>
        <v/>
      </c>
      <c r="DE59" s="319" t="str">
        <f ca="true">+IF(OFFSET('Sanitation Data'!$H$28,0,10*ROW('Sanitation Data'!H53))="","",OFFSET('Sanitation Data'!$H$28,0,10*ROW('Sanitation Data'!H53)))</f>
        <v/>
      </c>
      <c r="DF59" s="319" t="str">
        <f ca="true">+IF(OFFSET('Sanitation Data'!$H$29,0,10*ROW('Sanitation Data'!H53))="","",OFFSET('Sanitation Data'!$H$29,0,10*ROW('Sanitation Data'!H53)))</f>
        <v/>
      </c>
      <c r="DG59" s="319" t="str">
        <f ca="true">+IF(OFFSET('Sanitation Data'!$H$30,0,10*ROW('Sanitation Data'!H53))="","",OFFSET('Sanitation Data'!$H$30,0,10*ROW('Sanitation Data'!H53)))</f>
        <v/>
      </c>
      <c r="DH59" s="319" t="str">
        <f ca="true">+IF(OFFSET('Sanitation Data'!$H$31,0,10*ROW('Sanitation Data'!H53))="","",OFFSET('Sanitation Data'!$H$31,0,10*ROW('Sanitation Data'!H53)))</f>
        <v/>
      </c>
      <c r="DI59" s="319" t="str">
        <f ca="true">+IF(OFFSET('Sanitation Data'!$H$32,0,10*ROW('Sanitation Data'!H53))="","",OFFSET('Sanitation Data'!$H$32,0,10*ROW('Sanitation Data'!H53)))</f>
        <v/>
      </c>
      <c r="DJ59" s="319" t="str">
        <f ca="true">+IF(OFFSET('Sanitation Data'!$I$28,0,10*ROW('Sanitation Data'!I53))="","",OFFSET('Sanitation Data'!$I$28,0,10*ROW('Sanitation Data'!I53)))</f>
        <v/>
      </c>
      <c r="DK59" s="319" t="str">
        <f ca="true">+IF(OFFSET('Sanitation Data'!$I$29,0,10*ROW('Sanitation Data'!I53))="","",OFFSET('Sanitation Data'!$I$29,0,10*ROW('Sanitation Data'!I53)))</f>
        <v/>
      </c>
      <c r="DL59" s="319" t="str">
        <f ca="true">+IF(OFFSET('Sanitation Data'!$I$30,0,10*ROW('Sanitation Data'!I53))="","",OFFSET('Sanitation Data'!$I$30,0,10*ROW('Sanitation Data'!I53)))</f>
        <v/>
      </c>
      <c r="DM59" s="319" t="str">
        <f ca="true">+IF(OFFSET('Sanitation Data'!$I$31,0,10*ROW('Sanitation Data'!I53))="","",OFFSET('Sanitation Data'!$I$31,0,10*ROW('Sanitation Data'!I53)))</f>
        <v/>
      </c>
      <c r="DN59" s="319" t="str">
        <f ca="true">+IF(OFFSET('Sanitation Data'!$I$32,0,10*ROW('Sanitation Data'!I53))="","",OFFSET('Sanitation Data'!$I$32,0,10*ROW('Sanitation Data'!I53)))</f>
        <v/>
      </c>
      <c r="DO59" s="319" t="str">
        <f ca="true">+IF(OFFSET('Hygiene Data'!$D$11,0,10*ROW('Hygiene Data'!D53))="","",OFFSET('Hygiene Data'!$D$11,0,10*ROW('Hygiene Data'!D53)))</f>
        <v/>
      </c>
      <c r="DP59" s="319" t="str">
        <f ca="true">+IF(OFFSET('Hygiene Data'!$D$12,0,10*ROW('Hygiene Data'!D53))="","",OFFSET('Hygiene Data'!$D$12,0,10*ROW('Hygiene Data'!D53)))</f>
        <v/>
      </c>
      <c r="DQ59" s="319" t="str">
        <f ca="true">+IF(OFFSET('Hygiene Data'!$D$13,0,10*ROW('Hygiene Data'!D53))="","",OFFSET('Hygiene Data'!$D$13,0,10*ROW('Hygiene Data'!D53)))</f>
        <v/>
      </c>
      <c r="DR59" s="319" t="str">
        <f ca="true">+IF(OFFSET('Hygiene Data'!$E$11,0,10*ROW('Hygiene Data'!E53))="","",OFFSET('Hygiene Data'!$E$11,0,10*ROW('Hygiene Data'!E53)))</f>
        <v/>
      </c>
      <c r="DS59" s="319" t="str">
        <f ca="true">+IF(OFFSET('Hygiene Data'!$E$12,0,10*ROW('Hygiene Data'!E53))="","",OFFSET('Hygiene Data'!$E$12,0,10*ROW('Hygiene Data'!E53)))</f>
        <v/>
      </c>
      <c r="DT59" s="319" t="str">
        <f ca="true">+IF(OFFSET('Hygiene Data'!$E$13,0,10*ROW('Hygiene Data'!E53))="","",OFFSET('Hygiene Data'!$E$13,0,10*ROW('Hygiene Data'!E53)))</f>
        <v/>
      </c>
      <c r="DU59" s="319" t="str">
        <f ca="true">+IF(OFFSET('Hygiene Data'!$F$11,0,10*ROW('Hygiene Data'!F53))="","",OFFSET('Hygiene Data'!$F$11,0,10*ROW('Hygiene Data'!F53)))</f>
        <v/>
      </c>
      <c r="DV59" s="319" t="str">
        <f ca="true">+IF(OFFSET('Hygiene Data'!$F$12,0,10*ROW('Hygiene Data'!F53))="","",OFFSET('Hygiene Data'!$F$12,0,10*ROW('Hygiene Data'!F53)))</f>
        <v/>
      </c>
      <c r="DW59" s="319" t="str">
        <f ca="true">+IF(OFFSET('Hygiene Data'!$F$13,0,10*ROW('Hygiene Data'!F53))="","",OFFSET('Hygiene Data'!$F$13,0,10*ROW('Hygiene Data'!F53)))</f>
        <v/>
      </c>
      <c r="DX59" s="319" t="str">
        <f ca="true">+IF(OFFSET('Hygiene Data'!$G$11,0,10*ROW('Hygiene Data'!G53))="","",OFFSET('Hygiene Data'!$G$11,0,10*ROW('Hygiene Data'!G53)))</f>
        <v/>
      </c>
      <c r="DY59" s="319" t="str">
        <f ca="true">+IF(OFFSET('Hygiene Data'!$G$12,0,10*ROW('Hygiene Data'!G53))="","",OFFSET('Hygiene Data'!$G$12,0,10*ROW('Hygiene Data'!G53)))</f>
        <v/>
      </c>
      <c r="DZ59" s="319" t="str">
        <f ca="true">+IF(OFFSET('Hygiene Data'!$G$13,0,10*ROW('Hygiene Data'!G53))="","",OFFSET('Hygiene Data'!$G$13,0,10*ROW('Hygiene Data'!G53)))</f>
        <v/>
      </c>
      <c r="EA59" s="319" t="str">
        <f ca="true">+IF(OFFSET('Hygiene Data'!$H$11,0,10*ROW('Hygiene Data'!H53))="","",OFFSET('Hygiene Data'!$H$11,0,10*ROW('Hygiene Data'!H53)))</f>
        <v/>
      </c>
      <c r="EB59" s="319" t="str">
        <f ca="true">+IF(OFFSET('Hygiene Data'!$H$12,0,10*ROW('Hygiene Data'!H53))="","",OFFSET('Hygiene Data'!$H$12,0,10*ROW('Hygiene Data'!H53)))</f>
        <v/>
      </c>
      <c r="EC59" s="319" t="str">
        <f ca="true">+IF(OFFSET('Hygiene Data'!$H$13,0,10*ROW('Hygiene Data'!H53))="","",OFFSET('Hygiene Data'!$H$13,0,10*ROW('Hygiene Data'!H53)))</f>
        <v/>
      </c>
      <c r="ED59" s="319" t="str">
        <f ca="true">+IF(OFFSET('Hygiene Data'!$I$11,0,10*ROW('Hygiene Data'!I53))="","",OFFSET('Hygiene Data'!$I$11,0,10*ROW('Hygiene Data'!I53)))</f>
        <v/>
      </c>
      <c r="EE59" s="319" t="str">
        <f ca="true">+IF(OFFSET('Hygiene Data'!$I$12,0,10*ROW('Hygiene Data'!I53))="","",OFFSET('Hygiene Data'!$I$12,0,10*ROW('Hygiene Data'!I53)))</f>
        <v/>
      </c>
      <c r="EF59" s="319"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75"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19"/>
      <c r="BS60" s="319" t="str">
        <f ca="true">+IF(OFFSET('Water Data'!$D$27,0,10*ROW('Water Data'!D54))="","",OFFSET('Water Data'!$D$27,0,10*ROW('Water Data'!D54)))</f>
        <v/>
      </c>
      <c r="BT60" s="319" t="str">
        <f ca="true">+IF(OFFSET('Water Data'!$D$28,0,10*ROW('Water Data'!D54))="","",OFFSET('Water Data'!$D$28,0,10*ROW('Water Data'!D54)))</f>
        <v/>
      </c>
      <c r="BU60" s="319" t="str">
        <f ca="true">+IF(OFFSET('Water Data'!$D$29,0,10*ROW('Water Data'!D54))="","",OFFSET('Water Data'!$D$29,0,10*ROW('Water Data'!D54)))</f>
        <v/>
      </c>
      <c r="BV60" s="319" t="str">
        <f ca="true">+IF(OFFSET('Water Data'!$E$27,0,10*ROW('Water Data'!E54))="","",OFFSET('Water Data'!$E$27,0,10*ROW('Water Data'!E54)))</f>
        <v/>
      </c>
      <c r="BW60" s="319" t="str">
        <f ca="true">+IF(OFFSET('Water Data'!$E$28,0,10*ROW('Water Data'!E54))="","",OFFSET('Water Data'!$E$28,0,10*ROW('Water Data'!E54)))</f>
        <v/>
      </c>
      <c r="BX60" s="319" t="str">
        <f ca="true">+IF(OFFSET('Water Data'!$E$29,0,10*ROW('Water Data'!E54))="","",OFFSET('Water Data'!$E$29,0,10*ROW('Water Data'!E54)))</f>
        <v/>
      </c>
      <c r="BY60" s="319" t="str">
        <f ca="true">+IF(OFFSET('Water Data'!$F$27,0,10*ROW('Water Data'!F54))="","",OFFSET('Water Data'!$F$27,0,10*ROW('Water Data'!F54)))</f>
        <v/>
      </c>
      <c r="BZ60" s="319" t="str">
        <f ca="true">+IF(OFFSET('Water Data'!$F$28,0,10*ROW('Water Data'!F54))="","",OFFSET('Water Data'!$F$28,0,10*ROW('Water Data'!F54)))</f>
        <v/>
      </c>
      <c r="CA60" s="319" t="str">
        <f ca="true">+IF(OFFSET('Water Data'!$F$29,0,10*ROW('Water Data'!F54))="","",OFFSET('Water Data'!$F$29,0,10*ROW('Water Data'!F54)))</f>
        <v/>
      </c>
      <c r="CB60" s="319" t="str">
        <f ca="true">+IF(OFFSET('Water Data'!$G$27,0,10*ROW('Water Data'!G54))="","",OFFSET('Water Data'!$G$27,0,10*ROW('Water Data'!G54)))</f>
        <v/>
      </c>
      <c r="CC60" s="319" t="str">
        <f ca="true">+IF(OFFSET('Water Data'!$G$28,0,10*ROW('Water Data'!G54))="","",OFFSET('Water Data'!$G$28,0,10*ROW('Water Data'!G54)))</f>
        <v/>
      </c>
      <c r="CD60" s="319" t="str">
        <f ca="true">+IF(OFFSET('Water Data'!$G$29,0,10*ROW('Water Data'!G54))="","",OFFSET('Water Data'!$G$29,0,10*ROW('Water Data'!G54)))</f>
        <v/>
      </c>
      <c r="CE60" s="319" t="str">
        <f ca="true">+IF(OFFSET('Water Data'!$H$27,0,10*ROW('Water Data'!H54))="","",OFFSET('Water Data'!$H$27,0,10*ROW('Water Data'!H54)))</f>
        <v/>
      </c>
      <c r="CF60" s="319" t="str">
        <f ca="true">+IF(OFFSET('Water Data'!$H$28,0,10*ROW('Water Data'!H54))="","",OFFSET('Water Data'!$H$28,0,10*ROW('Water Data'!H54)))</f>
        <v/>
      </c>
      <c r="CG60" s="319" t="str">
        <f ca="true">+IF(OFFSET('Water Data'!$H$29,0,10*ROW('Water Data'!H54))="","",OFFSET('Water Data'!$H$29,0,10*ROW('Water Data'!H54)))</f>
        <v/>
      </c>
      <c r="CH60" s="319" t="str">
        <f ca="true">+IF(OFFSET('Water Data'!$I$27,0,10*ROW('Water Data'!I54))="","",OFFSET('Water Data'!$I$27,0,10*ROW('Water Data'!I54)))</f>
        <v/>
      </c>
      <c r="CI60" s="319" t="str">
        <f ca="true">+IF(OFFSET('Water Data'!$I$28,0,10*ROW('Water Data'!I54))="","",OFFSET('Water Data'!$I$28,0,10*ROW('Water Data'!I54)))</f>
        <v/>
      </c>
      <c r="CJ60" s="319" t="str">
        <f ca="true">+IF(OFFSET('Water Data'!$I$29,0,10*ROW('Water Data'!I54))="","",OFFSET('Water Data'!$I$29,0,10*ROW('Water Data'!I54)))</f>
        <v/>
      </c>
      <c r="CK60" s="319" t="str">
        <f ca="true">+IF(OFFSET('Sanitation Data'!$D$28,0,10*ROW('Sanitation Data'!D54))="","",OFFSET('Sanitation Data'!$D$28,0,10*ROW('Sanitation Data'!D54)))</f>
        <v/>
      </c>
      <c r="CL60" s="319" t="str">
        <f ca="true">+IF(OFFSET('Sanitation Data'!$D$29,0,10*ROW('Sanitation Data'!D54))="","",OFFSET('Sanitation Data'!$D$29,0,10*ROW('Sanitation Data'!D54)))</f>
        <v/>
      </c>
      <c r="CM60" s="319" t="str">
        <f ca="true">+IF(OFFSET('Sanitation Data'!$D$30,0,10*ROW('Sanitation Data'!D54))="","",OFFSET('Sanitation Data'!$D$30,0,10*ROW('Sanitation Data'!D54)))</f>
        <v/>
      </c>
      <c r="CN60" s="319" t="str">
        <f ca="true">+IF(OFFSET('Sanitation Data'!$D$31,0,10*ROW('Sanitation Data'!D54))="","",OFFSET('Sanitation Data'!$D$31,0,10*ROW('Sanitation Data'!D54)))</f>
        <v/>
      </c>
      <c r="CO60" s="319" t="str">
        <f ca="true">+IF(OFFSET('Sanitation Data'!$D$32,0,10*ROW('Sanitation Data'!D54))="","",OFFSET('Sanitation Data'!$D$32,0,10*ROW('Sanitation Data'!D54)))</f>
        <v/>
      </c>
      <c r="CP60" s="319" t="str">
        <f ca="true">+IF(OFFSET('Sanitation Data'!$E$28,0,10*ROW('Sanitation Data'!E54))="","",OFFSET('Sanitation Data'!$E$28,0,10*ROW('Sanitation Data'!E54)))</f>
        <v/>
      </c>
      <c r="CQ60" s="319" t="str">
        <f ca="true">+IF(OFFSET('Sanitation Data'!$E$29,0,10*ROW('Sanitation Data'!E54))="","",OFFSET('Sanitation Data'!$E$29,0,10*ROW('Sanitation Data'!E54)))</f>
        <v/>
      </c>
      <c r="CR60" s="319" t="str">
        <f ca="true">+IF(OFFSET('Sanitation Data'!$E$30,0,10*ROW('Sanitation Data'!E54))="","",OFFSET('Sanitation Data'!$E$30,0,10*ROW('Sanitation Data'!E54)))</f>
        <v/>
      </c>
      <c r="CS60" s="319" t="str">
        <f ca="true">+IF(OFFSET('Sanitation Data'!$E$31,0,10*ROW('Sanitation Data'!E54))="","",OFFSET('Sanitation Data'!$E$31,0,10*ROW('Sanitation Data'!E54)))</f>
        <v/>
      </c>
      <c r="CT60" s="319" t="str">
        <f ca="true">+IF(OFFSET('Sanitation Data'!$E$32,0,10*ROW('Sanitation Data'!E54))="","",OFFSET('Sanitation Data'!$E$32,0,10*ROW('Sanitation Data'!E54)))</f>
        <v/>
      </c>
      <c r="CU60" s="319" t="str">
        <f ca="true">+IF(OFFSET('Sanitation Data'!$F$28,0,10*ROW('Sanitation Data'!F54))="","",OFFSET('Sanitation Data'!$F$28,0,10*ROW('Sanitation Data'!F54)))</f>
        <v/>
      </c>
      <c r="CV60" s="319" t="str">
        <f ca="true">+IF(OFFSET('Sanitation Data'!$F$29,0,10*ROW('Sanitation Data'!F54))="","",OFFSET('Sanitation Data'!$F$29,0,10*ROW('Sanitation Data'!F54)))</f>
        <v/>
      </c>
      <c r="CW60" s="319" t="str">
        <f ca="true">+IF(OFFSET('Sanitation Data'!$F$30,0,10*ROW('Sanitation Data'!F54))="","",OFFSET('Sanitation Data'!$F$30,0,10*ROW('Sanitation Data'!F54)))</f>
        <v/>
      </c>
      <c r="CX60" s="319" t="str">
        <f ca="true">+IF(OFFSET('Sanitation Data'!$F$31,0,10*ROW('Sanitation Data'!F54))="","",OFFSET('Sanitation Data'!$F$31,0,10*ROW('Sanitation Data'!F54)))</f>
        <v/>
      </c>
      <c r="CY60" s="319" t="str">
        <f ca="true">+IF(OFFSET('Sanitation Data'!$F$32,0,10*ROW('Sanitation Data'!F54))="","",OFFSET('Sanitation Data'!$F$32,0,10*ROW('Sanitation Data'!F54)))</f>
        <v/>
      </c>
      <c r="CZ60" s="319" t="str">
        <f ca="true">+IF(OFFSET('Sanitation Data'!$G$28,0,10*ROW('Sanitation Data'!G54))="","",OFFSET('Sanitation Data'!$G$28,0,10*ROW('Sanitation Data'!G54)))</f>
        <v/>
      </c>
      <c r="DA60" s="319" t="str">
        <f ca="true">+IF(OFFSET('Sanitation Data'!$G$29,0,10*ROW('Sanitation Data'!G54))="","",OFFSET('Sanitation Data'!$G$29,0,10*ROW('Sanitation Data'!G54)))</f>
        <v/>
      </c>
      <c r="DB60" s="319" t="str">
        <f ca="true">+IF(OFFSET('Sanitation Data'!$G$30,0,10*ROW('Sanitation Data'!G54))="","",OFFSET('Sanitation Data'!$G$30,0,10*ROW('Sanitation Data'!G54)))</f>
        <v/>
      </c>
      <c r="DC60" s="319" t="str">
        <f ca="true">+IF(OFFSET('Sanitation Data'!$G$31,0,10*ROW('Sanitation Data'!G54))="","",OFFSET('Sanitation Data'!$G$31,0,10*ROW('Sanitation Data'!G54)))</f>
        <v/>
      </c>
      <c r="DD60" s="319" t="str">
        <f ca="true">+IF(OFFSET('Sanitation Data'!$G$32,0,10*ROW('Sanitation Data'!G54))="","",OFFSET('Sanitation Data'!$G$32,0,10*ROW('Sanitation Data'!G54)))</f>
        <v/>
      </c>
      <c r="DE60" s="319" t="str">
        <f ca="true">+IF(OFFSET('Sanitation Data'!$H$28,0,10*ROW('Sanitation Data'!H54))="","",OFFSET('Sanitation Data'!$H$28,0,10*ROW('Sanitation Data'!H54)))</f>
        <v/>
      </c>
      <c r="DF60" s="319" t="str">
        <f ca="true">+IF(OFFSET('Sanitation Data'!$H$29,0,10*ROW('Sanitation Data'!H54))="","",OFFSET('Sanitation Data'!$H$29,0,10*ROW('Sanitation Data'!H54)))</f>
        <v/>
      </c>
      <c r="DG60" s="319" t="str">
        <f ca="true">+IF(OFFSET('Sanitation Data'!$H$30,0,10*ROW('Sanitation Data'!H54))="","",OFFSET('Sanitation Data'!$H$30,0,10*ROW('Sanitation Data'!H54)))</f>
        <v/>
      </c>
      <c r="DH60" s="319" t="str">
        <f ca="true">+IF(OFFSET('Sanitation Data'!$H$31,0,10*ROW('Sanitation Data'!H54))="","",OFFSET('Sanitation Data'!$H$31,0,10*ROW('Sanitation Data'!H54)))</f>
        <v/>
      </c>
      <c r="DI60" s="319" t="str">
        <f ca="true">+IF(OFFSET('Sanitation Data'!$H$32,0,10*ROW('Sanitation Data'!H54))="","",OFFSET('Sanitation Data'!$H$32,0,10*ROW('Sanitation Data'!H54)))</f>
        <v/>
      </c>
      <c r="DJ60" s="319" t="str">
        <f ca="true">+IF(OFFSET('Sanitation Data'!$I$28,0,10*ROW('Sanitation Data'!I54))="","",OFFSET('Sanitation Data'!$I$28,0,10*ROW('Sanitation Data'!I54)))</f>
        <v/>
      </c>
      <c r="DK60" s="319" t="str">
        <f ca="true">+IF(OFFSET('Sanitation Data'!$I$29,0,10*ROW('Sanitation Data'!I54))="","",OFFSET('Sanitation Data'!$I$29,0,10*ROW('Sanitation Data'!I54)))</f>
        <v/>
      </c>
      <c r="DL60" s="319" t="str">
        <f ca="true">+IF(OFFSET('Sanitation Data'!$I$30,0,10*ROW('Sanitation Data'!I54))="","",OFFSET('Sanitation Data'!$I$30,0,10*ROW('Sanitation Data'!I54)))</f>
        <v/>
      </c>
      <c r="DM60" s="319" t="str">
        <f ca="true">+IF(OFFSET('Sanitation Data'!$I$31,0,10*ROW('Sanitation Data'!I54))="","",OFFSET('Sanitation Data'!$I$31,0,10*ROW('Sanitation Data'!I54)))</f>
        <v/>
      </c>
      <c r="DN60" s="319" t="str">
        <f ca="true">+IF(OFFSET('Sanitation Data'!$I$32,0,10*ROW('Sanitation Data'!I54))="","",OFFSET('Sanitation Data'!$I$32,0,10*ROW('Sanitation Data'!I54)))</f>
        <v/>
      </c>
      <c r="DO60" s="319" t="str">
        <f ca="true">+IF(OFFSET('Hygiene Data'!$D$11,0,10*ROW('Hygiene Data'!D54))="","",OFFSET('Hygiene Data'!$D$11,0,10*ROW('Hygiene Data'!D54)))</f>
        <v/>
      </c>
      <c r="DP60" s="319" t="str">
        <f ca="true">+IF(OFFSET('Hygiene Data'!$D$12,0,10*ROW('Hygiene Data'!D54))="","",OFFSET('Hygiene Data'!$D$12,0,10*ROW('Hygiene Data'!D54)))</f>
        <v/>
      </c>
      <c r="DQ60" s="319" t="str">
        <f ca="true">+IF(OFFSET('Hygiene Data'!$D$13,0,10*ROW('Hygiene Data'!D54))="","",OFFSET('Hygiene Data'!$D$13,0,10*ROW('Hygiene Data'!D54)))</f>
        <v/>
      </c>
      <c r="DR60" s="319" t="str">
        <f ca="true">+IF(OFFSET('Hygiene Data'!$E$11,0,10*ROW('Hygiene Data'!E54))="","",OFFSET('Hygiene Data'!$E$11,0,10*ROW('Hygiene Data'!E54)))</f>
        <v/>
      </c>
      <c r="DS60" s="319" t="str">
        <f ca="true">+IF(OFFSET('Hygiene Data'!$E$12,0,10*ROW('Hygiene Data'!E54))="","",OFFSET('Hygiene Data'!$E$12,0,10*ROW('Hygiene Data'!E54)))</f>
        <v/>
      </c>
      <c r="DT60" s="319" t="str">
        <f ca="true">+IF(OFFSET('Hygiene Data'!$E$13,0,10*ROW('Hygiene Data'!E54))="","",OFFSET('Hygiene Data'!$E$13,0,10*ROW('Hygiene Data'!E54)))</f>
        <v/>
      </c>
      <c r="DU60" s="319" t="str">
        <f ca="true">+IF(OFFSET('Hygiene Data'!$F$11,0,10*ROW('Hygiene Data'!F54))="","",OFFSET('Hygiene Data'!$F$11,0,10*ROW('Hygiene Data'!F54)))</f>
        <v/>
      </c>
      <c r="DV60" s="319" t="str">
        <f ca="true">+IF(OFFSET('Hygiene Data'!$F$12,0,10*ROW('Hygiene Data'!F54))="","",OFFSET('Hygiene Data'!$F$12,0,10*ROW('Hygiene Data'!F54)))</f>
        <v/>
      </c>
      <c r="DW60" s="319" t="str">
        <f ca="true">+IF(OFFSET('Hygiene Data'!$F$13,0,10*ROW('Hygiene Data'!F54))="","",OFFSET('Hygiene Data'!$F$13,0,10*ROW('Hygiene Data'!F54)))</f>
        <v/>
      </c>
      <c r="DX60" s="319" t="str">
        <f ca="true">+IF(OFFSET('Hygiene Data'!$G$11,0,10*ROW('Hygiene Data'!G54))="","",OFFSET('Hygiene Data'!$G$11,0,10*ROW('Hygiene Data'!G54)))</f>
        <v/>
      </c>
      <c r="DY60" s="319" t="str">
        <f ca="true">+IF(OFFSET('Hygiene Data'!$G$12,0,10*ROW('Hygiene Data'!G54))="","",OFFSET('Hygiene Data'!$G$12,0,10*ROW('Hygiene Data'!G54)))</f>
        <v/>
      </c>
      <c r="DZ60" s="319" t="str">
        <f ca="true">+IF(OFFSET('Hygiene Data'!$G$13,0,10*ROW('Hygiene Data'!G54))="","",OFFSET('Hygiene Data'!$G$13,0,10*ROW('Hygiene Data'!G54)))</f>
        <v/>
      </c>
      <c r="EA60" s="319" t="str">
        <f ca="true">+IF(OFFSET('Hygiene Data'!$H$11,0,10*ROW('Hygiene Data'!H54))="","",OFFSET('Hygiene Data'!$H$11,0,10*ROW('Hygiene Data'!H54)))</f>
        <v/>
      </c>
      <c r="EB60" s="319" t="str">
        <f ca="true">+IF(OFFSET('Hygiene Data'!$H$12,0,10*ROW('Hygiene Data'!H54))="","",OFFSET('Hygiene Data'!$H$12,0,10*ROW('Hygiene Data'!H54)))</f>
        <v/>
      </c>
      <c r="EC60" s="319" t="str">
        <f ca="true">+IF(OFFSET('Hygiene Data'!$H$13,0,10*ROW('Hygiene Data'!H54))="","",OFFSET('Hygiene Data'!$H$13,0,10*ROW('Hygiene Data'!H54)))</f>
        <v/>
      </c>
      <c r="ED60" s="319" t="str">
        <f ca="true">+IF(OFFSET('Hygiene Data'!$I$11,0,10*ROW('Hygiene Data'!I54))="","",OFFSET('Hygiene Data'!$I$11,0,10*ROW('Hygiene Data'!I54)))</f>
        <v/>
      </c>
      <c r="EE60" s="319" t="str">
        <f ca="true">+IF(OFFSET('Hygiene Data'!$I$12,0,10*ROW('Hygiene Data'!I54))="","",OFFSET('Hygiene Data'!$I$12,0,10*ROW('Hygiene Data'!I54)))</f>
        <v/>
      </c>
      <c r="EF60" s="319"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75"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19"/>
      <c r="BS61" s="319" t="str">
        <f ca="true">+IF(OFFSET('Water Data'!$D$27,0,10*ROW('Water Data'!D55))="","",OFFSET('Water Data'!$D$27,0,10*ROW('Water Data'!D55)))</f>
        <v/>
      </c>
      <c r="BT61" s="319" t="str">
        <f ca="true">+IF(OFFSET('Water Data'!$D$28,0,10*ROW('Water Data'!D55))="","",OFFSET('Water Data'!$D$28,0,10*ROW('Water Data'!D55)))</f>
        <v/>
      </c>
      <c r="BU61" s="319" t="str">
        <f ca="true">+IF(OFFSET('Water Data'!$D$29,0,10*ROW('Water Data'!D55))="","",OFFSET('Water Data'!$D$29,0,10*ROW('Water Data'!D55)))</f>
        <v/>
      </c>
      <c r="BV61" s="319" t="str">
        <f ca="true">+IF(OFFSET('Water Data'!$E$27,0,10*ROW('Water Data'!E55))="","",OFFSET('Water Data'!$E$27,0,10*ROW('Water Data'!E55)))</f>
        <v/>
      </c>
      <c r="BW61" s="319" t="str">
        <f ca="true">+IF(OFFSET('Water Data'!$E$28,0,10*ROW('Water Data'!E55))="","",OFFSET('Water Data'!$E$28,0,10*ROW('Water Data'!E55)))</f>
        <v/>
      </c>
      <c r="BX61" s="319" t="str">
        <f ca="true">+IF(OFFSET('Water Data'!$E$29,0,10*ROW('Water Data'!E55))="","",OFFSET('Water Data'!$E$29,0,10*ROW('Water Data'!E55)))</f>
        <v/>
      </c>
      <c r="BY61" s="319" t="str">
        <f ca="true">+IF(OFFSET('Water Data'!$F$27,0,10*ROW('Water Data'!F55))="","",OFFSET('Water Data'!$F$27,0,10*ROW('Water Data'!F55)))</f>
        <v/>
      </c>
      <c r="BZ61" s="319" t="str">
        <f ca="true">+IF(OFFSET('Water Data'!$F$28,0,10*ROW('Water Data'!F55))="","",OFFSET('Water Data'!$F$28,0,10*ROW('Water Data'!F55)))</f>
        <v/>
      </c>
      <c r="CA61" s="319" t="str">
        <f ca="true">+IF(OFFSET('Water Data'!$F$29,0,10*ROW('Water Data'!F55))="","",OFFSET('Water Data'!$F$29,0,10*ROW('Water Data'!F55)))</f>
        <v/>
      </c>
      <c r="CB61" s="319" t="str">
        <f ca="true">+IF(OFFSET('Water Data'!$G$27,0,10*ROW('Water Data'!G55))="","",OFFSET('Water Data'!$G$27,0,10*ROW('Water Data'!G55)))</f>
        <v/>
      </c>
      <c r="CC61" s="319" t="str">
        <f ca="true">+IF(OFFSET('Water Data'!$G$28,0,10*ROW('Water Data'!G55))="","",OFFSET('Water Data'!$G$28,0,10*ROW('Water Data'!G55)))</f>
        <v/>
      </c>
      <c r="CD61" s="319" t="str">
        <f ca="true">+IF(OFFSET('Water Data'!$G$29,0,10*ROW('Water Data'!G55))="","",OFFSET('Water Data'!$G$29,0,10*ROW('Water Data'!G55)))</f>
        <v/>
      </c>
      <c r="CE61" s="319" t="str">
        <f ca="true">+IF(OFFSET('Water Data'!$H$27,0,10*ROW('Water Data'!H55))="","",OFFSET('Water Data'!$H$27,0,10*ROW('Water Data'!H55)))</f>
        <v/>
      </c>
      <c r="CF61" s="319" t="str">
        <f ca="true">+IF(OFFSET('Water Data'!$H$28,0,10*ROW('Water Data'!H55))="","",OFFSET('Water Data'!$H$28,0,10*ROW('Water Data'!H55)))</f>
        <v/>
      </c>
      <c r="CG61" s="319" t="str">
        <f ca="true">+IF(OFFSET('Water Data'!$H$29,0,10*ROW('Water Data'!H55))="","",OFFSET('Water Data'!$H$29,0,10*ROW('Water Data'!H55)))</f>
        <v/>
      </c>
      <c r="CH61" s="319" t="str">
        <f ca="true">+IF(OFFSET('Water Data'!$I$27,0,10*ROW('Water Data'!I55))="","",OFFSET('Water Data'!$I$27,0,10*ROW('Water Data'!I55)))</f>
        <v/>
      </c>
      <c r="CI61" s="319" t="str">
        <f ca="true">+IF(OFFSET('Water Data'!$I$28,0,10*ROW('Water Data'!I55))="","",OFFSET('Water Data'!$I$28,0,10*ROW('Water Data'!I55)))</f>
        <v/>
      </c>
      <c r="CJ61" s="319" t="str">
        <f ca="true">+IF(OFFSET('Water Data'!$I$29,0,10*ROW('Water Data'!I55))="","",OFFSET('Water Data'!$I$29,0,10*ROW('Water Data'!I55)))</f>
        <v/>
      </c>
      <c r="CK61" s="319" t="str">
        <f ca="true">+IF(OFFSET('Sanitation Data'!$D$28,0,10*ROW('Sanitation Data'!D55))="","",OFFSET('Sanitation Data'!$D$28,0,10*ROW('Sanitation Data'!D55)))</f>
        <v/>
      </c>
      <c r="CL61" s="319" t="str">
        <f ca="true">+IF(OFFSET('Sanitation Data'!$D$29,0,10*ROW('Sanitation Data'!D55))="","",OFFSET('Sanitation Data'!$D$29,0,10*ROW('Sanitation Data'!D55)))</f>
        <v/>
      </c>
      <c r="CM61" s="319" t="str">
        <f ca="true">+IF(OFFSET('Sanitation Data'!$D$30,0,10*ROW('Sanitation Data'!D55))="","",OFFSET('Sanitation Data'!$D$30,0,10*ROW('Sanitation Data'!D55)))</f>
        <v/>
      </c>
      <c r="CN61" s="319" t="str">
        <f ca="true">+IF(OFFSET('Sanitation Data'!$D$31,0,10*ROW('Sanitation Data'!D55))="","",OFFSET('Sanitation Data'!$D$31,0,10*ROW('Sanitation Data'!D55)))</f>
        <v/>
      </c>
      <c r="CO61" s="319" t="str">
        <f ca="true">+IF(OFFSET('Sanitation Data'!$D$32,0,10*ROW('Sanitation Data'!D55))="","",OFFSET('Sanitation Data'!$D$32,0,10*ROW('Sanitation Data'!D55)))</f>
        <v/>
      </c>
      <c r="CP61" s="319" t="str">
        <f ca="true">+IF(OFFSET('Sanitation Data'!$E$28,0,10*ROW('Sanitation Data'!E55))="","",OFFSET('Sanitation Data'!$E$28,0,10*ROW('Sanitation Data'!E55)))</f>
        <v/>
      </c>
      <c r="CQ61" s="319" t="str">
        <f ca="true">+IF(OFFSET('Sanitation Data'!$E$29,0,10*ROW('Sanitation Data'!E55))="","",OFFSET('Sanitation Data'!$E$29,0,10*ROW('Sanitation Data'!E55)))</f>
        <v/>
      </c>
      <c r="CR61" s="319" t="str">
        <f ca="true">+IF(OFFSET('Sanitation Data'!$E$30,0,10*ROW('Sanitation Data'!E55))="","",OFFSET('Sanitation Data'!$E$30,0,10*ROW('Sanitation Data'!E55)))</f>
        <v/>
      </c>
      <c r="CS61" s="319" t="str">
        <f ca="true">+IF(OFFSET('Sanitation Data'!$E$31,0,10*ROW('Sanitation Data'!E55))="","",OFFSET('Sanitation Data'!$E$31,0,10*ROW('Sanitation Data'!E55)))</f>
        <v/>
      </c>
      <c r="CT61" s="319" t="str">
        <f ca="true">+IF(OFFSET('Sanitation Data'!$E$32,0,10*ROW('Sanitation Data'!E55))="","",OFFSET('Sanitation Data'!$E$32,0,10*ROW('Sanitation Data'!E55)))</f>
        <v/>
      </c>
      <c r="CU61" s="319" t="str">
        <f ca="true">+IF(OFFSET('Sanitation Data'!$F$28,0,10*ROW('Sanitation Data'!F55))="","",OFFSET('Sanitation Data'!$F$28,0,10*ROW('Sanitation Data'!F55)))</f>
        <v/>
      </c>
      <c r="CV61" s="319" t="str">
        <f ca="true">+IF(OFFSET('Sanitation Data'!$F$29,0,10*ROW('Sanitation Data'!F55))="","",OFFSET('Sanitation Data'!$F$29,0,10*ROW('Sanitation Data'!F55)))</f>
        <v/>
      </c>
      <c r="CW61" s="319" t="str">
        <f ca="true">+IF(OFFSET('Sanitation Data'!$F$30,0,10*ROW('Sanitation Data'!F55))="","",OFFSET('Sanitation Data'!$F$30,0,10*ROW('Sanitation Data'!F55)))</f>
        <v/>
      </c>
      <c r="CX61" s="319" t="str">
        <f ca="true">+IF(OFFSET('Sanitation Data'!$F$31,0,10*ROW('Sanitation Data'!F55))="","",OFFSET('Sanitation Data'!$F$31,0,10*ROW('Sanitation Data'!F55)))</f>
        <v/>
      </c>
      <c r="CY61" s="319" t="str">
        <f ca="true">+IF(OFFSET('Sanitation Data'!$F$32,0,10*ROW('Sanitation Data'!F55))="","",OFFSET('Sanitation Data'!$F$32,0,10*ROW('Sanitation Data'!F55)))</f>
        <v/>
      </c>
      <c r="CZ61" s="319" t="str">
        <f ca="true">+IF(OFFSET('Sanitation Data'!$G$28,0,10*ROW('Sanitation Data'!G55))="","",OFFSET('Sanitation Data'!$G$28,0,10*ROW('Sanitation Data'!G55)))</f>
        <v/>
      </c>
      <c r="DA61" s="319" t="str">
        <f ca="true">+IF(OFFSET('Sanitation Data'!$G$29,0,10*ROW('Sanitation Data'!G55))="","",OFFSET('Sanitation Data'!$G$29,0,10*ROW('Sanitation Data'!G55)))</f>
        <v/>
      </c>
      <c r="DB61" s="319" t="str">
        <f ca="true">+IF(OFFSET('Sanitation Data'!$G$30,0,10*ROW('Sanitation Data'!G55))="","",OFFSET('Sanitation Data'!$G$30,0,10*ROW('Sanitation Data'!G55)))</f>
        <v/>
      </c>
      <c r="DC61" s="319" t="str">
        <f ca="true">+IF(OFFSET('Sanitation Data'!$G$31,0,10*ROW('Sanitation Data'!G55))="","",OFFSET('Sanitation Data'!$G$31,0,10*ROW('Sanitation Data'!G55)))</f>
        <v/>
      </c>
      <c r="DD61" s="319" t="str">
        <f ca="true">+IF(OFFSET('Sanitation Data'!$G$32,0,10*ROW('Sanitation Data'!G55))="","",OFFSET('Sanitation Data'!$G$32,0,10*ROW('Sanitation Data'!G55)))</f>
        <v/>
      </c>
      <c r="DE61" s="319" t="str">
        <f ca="true">+IF(OFFSET('Sanitation Data'!$H$28,0,10*ROW('Sanitation Data'!H55))="","",OFFSET('Sanitation Data'!$H$28,0,10*ROW('Sanitation Data'!H55)))</f>
        <v/>
      </c>
      <c r="DF61" s="319" t="str">
        <f ca="true">+IF(OFFSET('Sanitation Data'!$H$29,0,10*ROW('Sanitation Data'!H55))="","",OFFSET('Sanitation Data'!$H$29,0,10*ROW('Sanitation Data'!H55)))</f>
        <v/>
      </c>
      <c r="DG61" s="319" t="str">
        <f ca="true">+IF(OFFSET('Sanitation Data'!$H$30,0,10*ROW('Sanitation Data'!H55))="","",OFFSET('Sanitation Data'!$H$30,0,10*ROW('Sanitation Data'!H55)))</f>
        <v/>
      </c>
      <c r="DH61" s="319" t="str">
        <f ca="true">+IF(OFFSET('Sanitation Data'!$H$31,0,10*ROW('Sanitation Data'!H55))="","",OFFSET('Sanitation Data'!$H$31,0,10*ROW('Sanitation Data'!H55)))</f>
        <v/>
      </c>
      <c r="DI61" s="319" t="str">
        <f ca="true">+IF(OFFSET('Sanitation Data'!$H$32,0,10*ROW('Sanitation Data'!H55))="","",OFFSET('Sanitation Data'!$H$32,0,10*ROW('Sanitation Data'!H55)))</f>
        <v/>
      </c>
      <c r="DJ61" s="319" t="str">
        <f ca="true">+IF(OFFSET('Sanitation Data'!$I$28,0,10*ROW('Sanitation Data'!I55))="","",OFFSET('Sanitation Data'!$I$28,0,10*ROW('Sanitation Data'!I55)))</f>
        <v/>
      </c>
      <c r="DK61" s="319" t="str">
        <f ca="true">+IF(OFFSET('Sanitation Data'!$I$29,0,10*ROW('Sanitation Data'!I55))="","",OFFSET('Sanitation Data'!$I$29,0,10*ROW('Sanitation Data'!I55)))</f>
        <v/>
      </c>
      <c r="DL61" s="319" t="str">
        <f ca="true">+IF(OFFSET('Sanitation Data'!$I$30,0,10*ROW('Sanitation Data'!I55))="","",OFFSET('Sanitation Data'!$I$30,0,10*ROW('Sanitation Data'!I55)))</f>
        <v/>
      </c>
      <c r="DM61" s="319" t="str">
        <f ca="true">+IF(OFFSET('Sanitation Data'!$I$31,0,10*ROW('Sanitation Data'!I55))="","",OFFSET('Sanitation Data'!$I$31,0,10*ROW('Sanitation Data'!I55)))</f>
        <v/>
      </c>
      <c r="DN61" s="319" t="str">
        <f ca="true">+IF(OFFSET('Sanitation Data'!$I$32,0,10*ROW('Sanitation Data'!I55))="","",OFFSET('Sanitation Data'!$I$32,0,10*ROW('Sanitation Data'!I55)))</f>
        <v/>
      </c>
      <c r="DO61" s="319" t="str">
        <f ca="true">+IF(OFFSET('Hygiene Data'!$D$11,0,10*ROW('Hygiene Data'!D55))="","",OFFSET('Hygiene Data'!$D$11,0,10*ROW('Hygiene Data'!D55)))</f>
        <v/>
      </c>
      <c r="DP61" s="319" t="str">
        <f ca="true">+IF(OFFSET('Hygiene Data'!$D$12,0,10*ROW('Hygiene Data'!D55))="","",OFFSET('Hygiene Data'!$D$12,0,10*ROW('Hygiene Data'!D55)))</f>
        <v/>
      </c>
      <c r="DQ61" s="319" t="str">
        <f ca="true">+IF(OFFSET('Hygiene Data'!$D$13,0,10*ROW('Hygiene Data'!D55))="","",OFFSET('Hygiene Data'!$D$13,0,10*ROW('Hygiene Data'!D55)))</f>
        <v/>
      </c>
      <c r="DR61" s="319" t="str">
        <f ca="true">+IF(OFFSET('Hygiene Data'!$E$11,0,10*ROW('Hygiene Data'!E55))="","",OFFSET('Hygiene Data'!$E$11,0,10*ROW('Hygiene Data'!E55)))</f>
        <v/>
      </c>
      <c r="DS61" s="319" t="str">
        <f ca="true">+IF(OFFSET('Hygiene Data'!$E$12,0,10*ROW('Hygiene Data'!E55))="","",OFFSET('Hygiene Data'!$E$12,0,10*ROW('Hygiene Data'!E55)))</f>
        <v/>
      </c>
      <c r="DT61" s="319" t="str">
        <f ca="true">+IF(OFFSET('Hygiene Data'!$E$13,0,10*ROW('Hygiene Data'!E55))="","",OFFSET('Hygiene Data'!$E$13,0,10*ROW('Hygiene Data'!E55)))</f>
        <v/>
      </c>
      <c r="DU61" s="319" t="str">
        <f ca="true">+IF(OFFSET('Hygiene Data'!$F$11,0,10*ROW('Hygiene Data'!F55))="","",OFFSET('Hygiene Data'!$F$11,0,10*ROW('Hygiene Data'!F55)))</f>
        <v/>
      </c>
      <c r="DV61" s="319" t="str">
        <f ca="true">+IF(OFFSET('Hygiene Data'!$F$12,0,10*ROW('Hygiene Data'!F55))="","",OFFSET('Hygiene Data'!$F$12,0,10*ROW('Hygiene Data'!F55)))</f>
        <v/>
      </c>
      <c r="DW61" s="319" t="str">
        <f ca="true">+IF(OFFSET('Hygiene Data'!$F$13,0,10*ROW('Hygiene Data'!F55))="","",OFFSET('Hygiene Data'!$F$13,0,10*ROW('Hygiene Data'!F55)))</f>
        <v/>
      </c>
      <c r="DX61" s="319" t="str">
        <f ca="true">+IF(OFFSET('Hygiene Data'!$G$11,0,10*ROW('Hygiene Data'!G55))="","",OFFSET('Hygiene Data'!$G$11,0,10*ROW('Hygiene Data'!G55)))</f>
        <v/>
      </c>
      <c r="DY61" s="319" t="str">
        <f ca="true">+IF(OFFSET('Hygiene Data'!$G$12,0,10*ROW('Hygiene Data'!G55))="","",OFFSET('Hygiene Data'!$G$12,0,10*ROW('Hygiene Data'!G55)))</f>
        <v/>
      </c>
      <c r="DZ61" s="319" t="str">
        <f ca="true">+IF(OFFSET('Hygiene Data'!$G$13,0,10*ROW('Hygiene Data'!G55))="","",OFFSET('Hygiene Data'!$G$13,0,10*ROW('Hygiene Data'!G55)))</f>
        <v/>
      </c>
      <c r="EA61" s="319" t="str">
        <f ca="true">+IF(OFFSET('Hygiene Data'!$H$11,0,10*ROW('Hygiene Data'!H55))="","",OFFSET('Hygiene Data'!$H$11,0,10*ROW('Hygiene Data'!H55)))</f>
        <v/>
      </c>
      <c r="EB61" s="319" t="str">
        <f ca="true">+IF(OFFSET('Hygiene Data'!$H$12,0,10*ROW('Hygiene Data'!H55))="","",OFFSET('Hygiene Data'!$H$12,0,10*ROW('Hygiene Data'!H55)))</f>
        <v/>
      </c>
      <c r="EC61" s="319" t="str">
        <f ca="true">+IF(OFFSET('Hygiene Data'!$H$13,0,10*ROW('Hygiene Data'!H55))="","",OFFSET('Hygiene Data'!$H$13,0,10*ROW('Hygiene Data'!H55)))</f>
        <v/>
      </c>
      <c r="ED61" s="319" t="str">
        <f ca="true">+IF(OFFSET('Hygiene Data'!$I$11,0,10*ROW('Hygiene Data'!I55))="","",OFFSET('Hygiene Data'!$I$11,0,10*ROW('Hygiene Data'!I55)))</f>
        <v/>
      </c>
      <c r="EE61" s="319" t="str">
        <f ca="true">+IF(OFFSET('Hygiene Data'!$I$12,0,10*ROW('Hygiene Data'!I55))="","",OFFSET('Hygiene Data'!$I$12,0,10*ROW('Hygiene Data'!I55)))</f>
        <v/>
      </c>
      <c r="EF61" s="319"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75"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19"/>
      <c r="BS62" s="319" t="str">
        <f ca="true">+IF(OFFSET('Water Data'!$D$27,0,10*ROW('Water Data'!D56))="","",OFFSET('Water Data'!$D$27,0,10*ROW('Water Data'!D56)))</f>
        <v/>
      </c>
      <c r="BT62" s="319" t="str">
        <f ca="true">+IF(OFFSET('Water Data'!$D$28,0,10*ROW('Water Data'!D56))="","",OFFSET('Water Data'!$D$28,0,10*ROW('Water Data'!D56)))</f>
        <v/>
      </c>
      <c r="BU62" s="319" t="str">
        <f ca="true">+IF(OFFSET('Water Data'!$D$29,0,10*ROW('Water Data'!D56))="","",OFFSET('Water Data'!$D$29,0,10*ROW('Water Data'!D56)))</f>
        <v/>
      </c>
      <c r="BV62" s="319" t="str">
        <f ca="true">+IF(OFFSET('Water Data'!$E$27,0,10*ROW('Water Data'!E56))="","",OFFSET('Water Data'!$E$27,0,10*ROW('Water Data'!E56)))</f>
        <v/>
      </c>
      <c r="BW62" s="319" t="str">
        <f ca="true">+IF(OFFSET('Water Data'!$E$28,0,10*ROW('Water Data'!E56))="","",OFFSET('Water Data'!$E$28,0,10*ROW('Water Data'!E56)))</f>
        <v/>
      </c>
      <c r="BX62" s="319" t="str">
        <f ca="true">+IF(OFFSET('Water Data'!$E$29,0,10*ROW('Water Data'!E56))="","",OFFSET('Water Data'!$E$29,0,10*ROW('Water Data'!E56)))</f>
        <v/>
      </c>
      <c r="BY62" s="319" t="str">
        <f ca="true">+IF(OFFSET('Water Data'!$F$27,0,10*ROW('Water Data'!F56))="","",OFFSET('Water Data'!$F$27,0,10*ROW('Water Data'!F56)))</f>
        <v/>
      </c>
      <c r="BZ62" s="319" t="str">
        <f ca="true">+IF(OFFSET('Water Data'!$F$28,0,10*ROW('Water Data'!F56))="","",OFFSET('Water Data'!$F$28,0,10*ROW('Water Data'!F56)))</f>
        <v/>
      </c>
      <c r="CA62" s="319" t="str">
        <f ca="true">+IF(OFFSET('Water Data'!$F$29,0,10*ROW('Water Data'!F56))="","",OFFSET('Water Data'!$F$29,0,10*ROW('Water Data'!F56)))</f>
        <v/>
      </c>
      <c r="CB62" s="319" t="str">
        <f ca="true">+IF(OFFSET('Water Data'!$G$27,0,10*ROW('Water Data'!G56))="","",OFFSET('Water Data'!$G$27,0,10*ROW('Water Data'!G56)))</f>
        <v/>
      </c>
      <c r="CC62" s="319" t="str">
        <f ca="true">+IF(OFFSET('Water Data'!$G$28,0,10*ROW('Water Data'!G56))="","",OFFSET('Water Data'!$G$28,0,10*ROW('Water Data'!G56)))</f>
        <v/>
      </c>
      <c r="CD62" s="319" t="str">
        <f ca="true">+IF(OFFSET('Water Data'!$G$29,0,10*ROW('Water Data'!G56))="","",OFFSET('Water Data'!$G$29,0,10*ROW('Water Data'!G56)))</f>
        <v/>
      </c>
      <c r="CE62" s="319" t="str">
        <f ca="true">+IF(OFFSET('Water Data'!$H$27,0,10*ROW('Water Data'!H56))="","",OFFSET('Water Data'!$H$27,0,10*ROW('Water Data'!H56)))</f>
        <v/>
      </c>
      <c r="CF62" s="319" t="str">
        <f ca="true">+IF(OFFSET('Water Data'!$H$28,0,10*ROW('Water Data'!H56))="","",OFFSET('Water Data'!$H$28,0,10*ROW('Water Data'!H56)))</f>
        <v/>
      </c>
      <c r="CG62" s="319" t="str">
        <f ca="true">+IF(OFFSET('Water Data'!$H$29,0,10*ROW('Water Data'!H56))="","",OFFSET('Water Data'!$H$29,0,10*ROW('Water Data'!H56)))</f>
        <v/>
      </c>
      <c r="CH62" s="319" t="str">
        <f ca="true">+IF(OFFSET('Water Data'!$I$27,0,10*ROW('Water Data'!I56))="","",OFFSET('Water Data'!$I$27,0,10*ROW('Water Data'!I56)))</f>
        <v/>
      </c>
      <c r="CI62" s="319" t="str">
        <f ca="true">+IF(OFFSET('Water Data'!$I$28,0,10*ROW('Water Data'!I56))="","",OFFSET('Water Data'!$I$28,0,10*ROW('Water Data'!I56)))</f>
        <v/>
      </c>
      <c r="CJ62" s="319" t="str">
        <f ca="true">+IF(OFFSET('Water Data'!$I$29,0,10*ROW('Water Data'!I56))="","",OFFSET('Water Data'!$I$29,0,10*ROW('Water Data'!I56)))</f>
        <v/>
      </c>
      <c r="CK62" s="319" t="str">
        <f ca="true">+IF(OFFSET('Sanitation Data'!$D$28,0,10*ROW('Sanitation Data'!D56))="","",OFFSET('Sanitation Data'!$D$28,0,10*ROW('Sanitation Data'!D56)))</f>
        <v/>
      </c>
      <c r="CL62" s="319" t="str">
        <f ca="true">+IF(OFFSET('Sanitation Data'!$D$29,0,10*ROW('Sanitation Data'!D56))="","",OFFSET('Sanitation Data'!$D$29,0,10*ROW('Sanitation Data'!D56)))</f>
        <v/>
      </c>
      <c r="CM62" s="319" t="str">
        <f ca="true">+IF(OFFSET('Sanitation Data'!$D$30,0,10*ROW('Sanitation Data'!D56))="","",OFFSET('Sanitation Data'!$D$30,0,10*ROW('Sanitation Data'!D56)))</f>
        <v/>
      </c>
      <c r="CN62" s="319" t="str">
        <f ca="true">+IF(OFFSET('Sanitation Data'!$D$31,0,10*ROW('Sanitation Data'!D56))="","",OFFSET('Sanitation Data'!$D$31,0,10*ROW('Sanitation Data'!D56)))</f>
        <v/>
      </c>
      <c r="CO62" s="319" t="str">
        <f ca="true">+IF(OFFSET('Sanitation Data'!$D$32,0,10*ROW('Sanitation Data'!D56))="","",OFFSET('Sanitation Data'!$D$32,0,10*ROW('Sanitation Data'!D56)))</f>
        <v/>
      </c>
      <c r="CP62" s="319" t="str">
        <f ca="true">+IF(OFFSET('Sanitation Data'!$E$28,0,10*ROW('Sanitation Data'!E56))="","",OFFSET('Sanitation Data'!$E$28,0,10*ROW('Sanitation Data'!E56)))</f>
        <v/>
      </c>
      <c r="CQ62" s="319" t="str">
        <f ca="true">+IF(OFFSET('Sanitation Data'!$E$29,0,10*ROW('Sanitation Data'!E56))="","",OFFSET('Sanitation Data'!$E$29,0,10*ROW('Sanitation Data'!E56)))</f>
        <v/>
      </c>
      <c r="CR62" s="319" t="str">
        <f ca="true">+IF(OFFSET('Sanitation Data'!$E$30,0,10*ROW('Sanitation Data'!E56))="","",OFFSET('Sanitation Data'!$E$30,0,10*ROW('Sanitation Data'!E56)))</f>
        <v/>
      </c>
      <c r="CS62" s="319" t="str">
        <f ca="true">+IF(OFFSET('Sanitation Data'!$E$31,0,10*ROW('Sanitation Data'!E56))="","",OFFSET('Sanitation Data'!$E$31,0,10*ROW('Sanitation Data'!E56)))</f>
        <v/>
      </c>
      <c r="CT62" s="319" t="str">
        <f ca="true">+IF(OFFSET('Sanitation Data'!$E$32,0,10*ROW('Sanitation Data'!E56))="","",OFFSET('Sanitation Data'!$E$32,0,10*ROW('Sanitation Data'!E56)))</f>
        <v/>
      </c>
      <c r="CU62" s="319" t="str">
        <f ca="true">+IF(OFFSET('Sanitation Data'!$F$28,0,10*ROW('Sanitation Data'!F56))="","",OFFSET('Sanitation Data'!$F$28,0,10*ROW('Sanitation Data'!F56)))</f>
        <v/>
      </c>
      <c r="CV62" s="319" t="str">
        <f ca="true">+IF(OFFSET('Sanitation Data'!$F$29,0,10*ROW('Sanitation Data'!F56))="","",OFFSET('Sanitation Data'!$F$29,0,10*ROW('Sanitation Data'!F56)))</f>
        <v/>
      </c>
      <c r="CW62" s="319" t="str">
        <f ca="true">+IF(OFFSET('Sanitation Data'!$F$30,0,10*ROW('Sanitation Data'!F56))="","",OFFSET('Sanitation Data'!$F$30,0,10*ROW('Sanitation Data'!F56)))</f>
        <v/>
      </c>
      <c r="CX62" s="319" t="str">
        <f ca="true">+IF(OFFSET('Sanitation Data'!$F$31,0,10*ROW('Sanitation Data'!F56))="","",OFFSET('Sanitation Data'!$F$31,0,10*ROW('Sanitation Data'!F56)))</f>
        <v/>
      </c>
      <c r="CY62" s="319" t="str">
        <f ca="true">+IF(OFFSET('Sanitation Data'!$F$32,0,10*ROW('Sanitation Data'!F56))="","",OFFSET('Sanitation Data'!$F$32,0,10*ROW('Sanitation Data'!F56)))</f>
        <v/>
      </c>
      <c r="CZ62" s="319" t="str">
        <f ca="true">+IF(OFFSET('Sanitation Data'!$G$28,0,10*ROW('Sanitation Data'!G56))="","",OFFSET('Sanitation Data'!$G$28,0,10*ROW('Sanitation Data'!G56)))</f>
        <v/>
      </c>
      <c r="DA62" s="319" t="str">
        <f ca="true">+IF(OFFSET('Sanitation Data'!$G$29,0,10*ROW('Sanitation Data'!G56))="","",OFFSET('Sanitation Data'!$G$29,0,10*ROW('Sanitation Data'!G56)))</f>
        <v/>
      </c>
      <c r="DB62" s="319" t="str">
        <f ca="true">+IF(OFFSET('Sanitation Data'!$G$30,0,10*ROW('Sanitation Data'!G56))="","",OFFSET('Sanitation Data'!$G$30,0,10*ROW('Sanitation Data'!G56)))</f>
        <v/>
      </c>
      <c r="DC62" s="319" t="str">
        <f ca="true">+IF(OFFSET('Sanitation Data'!$G$31,0,10*ROW('Sanitation Data'!G56))="","",OFFSET('Sanitation Data'!$G$31,0,10*ROW('Sanitation Data'!G56)))</f>
        <v/>
      </c>
      <c r="DD62" s="319" t="str">
        <f ca="true">+IF(OFFSET('Sanitation Data'!$G$32,0,10*ROW('Sanitation Data'!G56))="","",OFFSET('Sanitation Data'!$G$32,0,10*ROW('Sanitation Data'!G56)))</f>
        <v/>
      </c>
      <c r="DE62" s="319" t="str">
        <f ca="true">+IF(OFFSET('Sanitation Data'!$H$28,0,10*ROW('Sanitation Data'!H56))="","",OFFSET('Sanitation Data'!$H$28,0,10*ROW('Sanitation Data'!H56)))</f>
        <v/>
      </c>
      <c r="DF62" s="319" t="str">
        <f ca="true">+IF(OFFSET('Sanitation Data'!$H$29,0,10*ROW('Sanitation Data'!H56))="","",OFFSET('Sanitation Data'!$H$29,0,10*ROW('Sanitation Data'!H56)))</f>
        <v/>
      </c>
      <c r="DG62" s="319" t="str">
        <f ca="true">+IF(OFFSET('Sanitation Data'!$H$30,0,10*ROW('Sanitation Data'!H56))="","",OFFSET('Sanitation Data'!$H$30,0,10*ROW('Sanitation Data'!H56)))</f>
        <v/>
      </c>
      <c r="DH62" s="319" t="str">
        <f ca="true">+IF(OFFSET('Sanitation Data'!$H$31,0,10*ROW('Sanitation Data'!H56))="","",OFFSET('Sanitation Data'!$H$31,0,10*ROW('Sanitation Data'!H56)))</f>
        <v/>
      </c>
      <c r="DI62" s="319" t="str">
        <f ca="true">+IF(OFFSET('Sanitation Data'!$H$32,0,10*ROW('Sanitation Data'!H56))="","",OFFSET('Sanitation Data'!$H$32,0,10*ROW('Sanitation Data'!H56)))</f>
        <v/>
      </c>
      <c r="DJ62" s="319" t="str">
        <f ca="true">+IF(OFFSET('Sanitation Data'!$I$28,0,10*ROW('Sanitation Data'!I56))="","",OFFSET('Sanitation Data'!$I$28,0,10*ROW('Sanitation Data'!I56)))</f>
        <v/>
      </c>
      <c r="DK62" s="319" t="str">
        <f ca="true">+IF(OFFSET('Sanitation Data'!$I$29,0,10*ROW('Sanitation Data'!I56))="","",OFFSET('Sanitation Data'!$I$29,0,10*ROW('Sanitation Data'!I56)))</f>
        <v/>
      </c>
      <c r="DL62" s="319" t="str">
        <f ca="true">+IF(OFFSET('Sanitation Data'!$I$30,0,10*ROW('Sanitation Data'!I56))="","",OFFSET('Sanitation Data'!$I$30,0,10*ROW('Sanitation Data'!I56)))</f>
        <v/>
      </c>
      <c r="DM62" s="319" t="str">
        <f ca="true">+IF(OFFSET('Sanitation Data'!$I$31,0,10*ROW('Sanitation Data'!I56))="","",OFFSET('Sanitation Data'!$I$31,0,10*ROW('Sanitation Data'!I56)))</f>
        <v/>
      </c>
      <c r="DN62" s="319" t="str">
        <f ca="true">+IF(OFFSET('Sanitation Data'!$I$32,0,10*ROW('Sanitation Data'!I56))="","",OFFSET('Sanitation Data'!$I$32,0,10*ROW('Sanitation Data'!I56)))</f>
        <v/>
      </c>
      <c r="DO62" s="319" t="str">
        <f ca="true">+IF(OFFSET('Hygiene Data'!$D$11,0,10*ROW('Hygiene Data'!D56))="","",OFFSET('Hygiene Data'!$D$11,0,10*ROW('Hygiene Data'!D56)))</f>
        <v/>
      </c>
      <c r="DP62" s="319" t="str">
        <f ca="true">+IF(OFFSET('Hygiene Data'!$D$12,0,10*ROW('Hygiene Data'!D56))="","",OFFSET('Hygiene Data'!$D$12,0,10*ROW('Hygiene Data'!D56)))</f>
        <v/>
      </c>
      <c r="DQ62" s="319" t="str">
        <f ca="true">+IF(OFFSET('Hygiene Data'!$D$13,0,10*ROW('Hygiene Data'!D56))="","",OFFSET('Hygiene Data'!$D$13,0,10*ROW('Hygiene Data'!D56)))</f>
        <v/>
      </c>
      <c r="DR62" s="319" t="str">
        <f ca="true">+IF(OFFSET('Hygiene Data'!$E$11,0,10*ROW('Hygiene Data'!E56))="","",OFFSET('Hygiene Data'!$E$11,0,10*ROW('Hygiene Data'!E56)))</f>
        <v/>
      </c>
      <c r="DS62" s="319" t="str">
        <f ca="true">+IF(OFFSET('Hygiene Data'!$E$12,0,10*ROW('Hygiene Data'!E56))="","",OFFSET('Hygiene Data'!$E$12,0,10*ROW('Hygiene Data'!E56)))</f>
        <v/>
      </c>
      <c r="DT62" s="319" t="str">
        <f ca="true">+IF(OFFSET('Hygiene Data'!$E$13,0,10*ROW('Hygiene Data'!E56))="","",OFFSET('Hygiene Data'!$E$13,0,10*ROW('Hygiene Data'!E56)))</f>
        <v/>
      </c>
      <c r="DU62" s="319" t="str">
        <f ca="true">+IF(OFFSET('Hygiene Data'!$F$11,0,10*ROW('Hygiene Data'!F56))="","",OFFSET('Hygiene Data'!$F$11,0,10*ROW('Hygiene Data'!F56)))</f>
        <v/>
      </c>
      <c r="DV62" s="319" t="str">
        <f ca="true">+IF(OFFSET('Hygiene Data'!$F$12,0,10*ROW('Hygiene Data'!F56))="","",OFFSET('Hygiene Data'!$F$12,0,10*ROW('Hygiene Data'!F56)))</f>
        <v/>
      </c>
      <c r="DW62" s="319" t="str">
        <f ca="true">+IF(OFFSET('Hygiene Data'!$F$13,0,10*ROW('Hygiene Data'!F56))="","",OFFSET('Hygiene Data'!$F$13,0,10*ROW('Hygiene Data'!F56)))</f>
        <v/>
      </c>
      <c r="DX62" s="319" t="str">
        <f ca="true">+IF(OFFSET('Hygiene Data'!$G$11,0,10*ROW('Hygiene Data'!G56))="","",OFFSET('Hygiene Data'!$G$11,0,10*ROW('Hygiene Data'!G56)))</f>
        <v/>
      </c>
      <c r="DY62" s="319" t="str">
        <f ca="true">+IF(OFFSET('Hygiene Data'!$G$12,0,10*ROW('Hygiene Data'!G56))="","",OFFSET('Hygiene Data'!$G$12,0,10*ROW('Hygiene Data'!G56)))</f>
        <v/>
      </c>
      <c r="DZ62" s="319" t="str">
        <f ca="true">+IF(OFFSET('Hygiene Data'!$G$13,0,10*ROW('Hygiene Data'!G56))="","",OFFSET('Hygiene Data'!$G$13,0,10*ROW('Hygiene Data'!G56)))</f>
        <v/>
      </c>
      <c r="EA62" s="319" t="str">
        <f ca="true">+IF(OFFSET('Hygiene Data'!$H$11,0,10*ROW('Hygiene Data'!H56))="","",OFFSET('Hygiene Data'!$H$11,0,10*ROW('Hygiene Data'!H56)))</f>
        <v/>
      </c>
      <c r="EB62" s="319" t="str">
        <f ca="true">+IF(OFFSET('Hygiene Data'!$H$12,0,10*ROW('Hygiene Data'!H56))="","",OFFSET('Hygiene Data'!$H$12,0,10*ROW('Hygiene Data'!H56)))</f>
        <v/>
      </c>
      <c r="EC62" s="319" t="str">
        <f ca="true">+IF(OFFSET('Hygiene Data'!$H$13,0,10*ROW('Hygiene Data'!H56))="","",OFFSET('Hygiene Data'!$H$13,0,10*ROW('Hygiene Data'!H56)))</f>
        <v/>
      </c>
      <c r="ED62" s="319" t="str">
        <f ca="true">+IF(OFFSET('Hygiene Data'!$I$11,0,10*ROW('Hygiene Data'!I56))="","",OFFSET('Hygiene Data'!$I$11,0,10*ROW('Hygiene Data'!I56)))</f>
        <v/>
      </c>
      <c r="EE62" s="319" t="str">
        <f ca="true">+IF(OFFSET('Hygiene Data'!$I$12,0,10*ROW('Hygiene Data'!I56))="","",OFFSET('Hygiene Data'!$I$12,0,10*ROW('Hygiene Data'!I56)))</f>
        <v/>
      </c>
      <c r="EF62" s="319"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75"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19"/>
      <c r="BS63" s="319" t="str">
        <f ca="true">+IF(OFFSET('Water Data'!$D$27,0,10*ROW('Water Data'!D57))="","",OFFSET('Water Data'!$D$27,0,10*ROW('Water Data'!D57)))</f>
        <v/>
      </c>
      <c r="BT63" s="319" t="str">
        <f ca="true">+IF(OFFSET('Water Data'!$D$28,0,10*ROW('Water Data'!D57))="","",OFFSET('Water Data'!$D$28,0,10*ROW('Water Data'!D57)))</f>
        <v/>
      </c>
      <c r="BU63" s="319" t="str">
        <f ca="true">+IF(OFFSET('Water Data'!$D$29,0,10*ROW('Water Data'!D57))="","",OFFSET('Water Data'!$D$29,0,10*ROW('Water Data'!D57)))</f>
        <v/>
      </c>
      <c r="BV63" s="319" t="str">
        <f ca="true">+IF(OFFSET('Water Data'!$E$27,0,10*ROW('Water Data'!E57))="","",OFFSET('Water Data'!$E$27,0,10*ROW('Water Data'!E57)))</f>
        <v/>
      </c>
      <c r="BW63" s="319" t="str">
        <f ca="true">+IF(OFFSET('Water Data'!$E$28,0,10*ROW('Water Data'!E57))="","",OFFSET('Water Data'!$E$28,0,10*ROW('Water Data'!E57)))</f>
        <v/>
      </c>
      <c r="BX63" s="319" t="str">
        <f ca="true">+IF(OFFSET('Water Data'!$E$29,0,10*ROW('Water Data'!E57))="","",OFFSET('Water Data'!$E$29,0,10*ROW('Water Data'!E57)))</f>
        <v/>
      </c>
      <c r="BY63" s="319" t="str">
        <f ca="true">+IF(OFFSET('Water Data'!$F$27,0,10*ROW('Water Data'!F57))="","",OFFSET('Water Data'!$F$27,0,10*ROW('Water Data'!F57)))</f>
        <v/>
      </c>
      <c r="BZ63" s="319" t="str">
        <f ca="true">+IF(OFFSET('Water Data'!$F$28,0,10*ROW('Water Data'!F57))="","",OFFSET('Water Data'!$F$28,0,10*ROW('Water Data'!F57)))</f>
        <v/>
      </c>
      <c r="CA63" s="319" t="str">
        <f ca="true">+IF(OFFSET('Water Data'!$F$29,0,10*ROW('Water Data'!F57))="","",OFFSET('Water Data'!$F$29,0,10*ROW('Water Data'!F57)))</f>
        <v/>
      </c>
      <c r="CB63" s="319" t="str">
        <f ca="true">+IF(OFFSET('Water Data'!$G$27,0,10*ROW('Water Data'!G57))="","",OFFSET('Water Data'!$G$27,0,10*ROW('Water Data'!G57)))</f>
        <v/>
      </c>
      <c r="CC63" s="319" t="str">
        <f ca="true">+IF(OFFSET('Water Data'!$G$28,0,10*ROW('Water Data'!G57))="","",OFFSET('Water Data'!$G$28,0,10*ROW('Water Data'!G57)))</f>
        <v/>
      </c>
      <c r="CD63" s="319" t="str">
        <f ca="true">+IF(OFFSET('Water Data'!$G$29,0,10*ROW('Water Data'!G57))="","",OFFSET('Water Data'!$G$29,0,10*ROW('Water Data'!G57)))</f>
        <v/>
      </c>
      <c r="CE63" s="319" t="str">
        <f ca="true">+IF(OFFSET('Water Data'!$H$27,0,10*ROW('Water Data'!H57))="","",OFFSET('Water Data'!$H$27,0,10*ROW('Water Data'!H57)))</f>
        <v/>
      </c>
      <c r="CF63" s="319" t="str">
        <f ca="true">+IF(OFFSET('Water Data'!$H$28,0,10*ROW('Water Data'!H57))="","",OFFSET('Water Data'!$H$28,0,10*ROW('Water Data'!H57)))</f>
        <v/>
      </c>
      <c r="CG63" s="319" t="str">
        <f ca="true">+IF(OFFSET('Water Data'!$H$29,0,10*ROW('Water Data'!H57))="","",OFFSET('Water Data'!$H$29,0,10*ROW('Water Data'!H57)))</f>
        <v/>
      </c>
      <c r="CH63" s="319" t="str">
        <f ca="true">+IF(OFFSET('Water Data'!$I$27,0,10*ROW('Water Data'!I57))="","",OFFSET('Water Data'!$I$27,0,10*ROW('Water Data'!I57)))</f>
        <v/>
      </c>
      <c r="CI63" s="319" t="str">
        <f ca="true">+IF(OFFSET('Water Data'!$I$28,0,10*ROW('Water Data'!I57))="","",OFFSET('Water Data'!$I$28,0,10*ROW('Water Data'!I57)))</f>
        <v/>
      </c>
      <c r="CJ63" s="319" t="str">
        <f ca="true">+IF(OFFSET('Water Data'!$I$29,0,10*ROW('Water Data'!I57))="","",OFFSET('Water Data'!$I$29,0,10*ROW('Water Data'!I57)))</f>
        <v/>
      </c>
      <c r="CK63" s="319" t="str">
        <f ca="true">+IF(OFFSET('Sanitation Data'!$D$28,0,10*ROW('Sanitation Data'!D57))="","",OFFSET('Sanitation Data'!$D$28,0,10*ROW('Sanitation Data'!D57)))</f>
        <v/>
      </c>
      <c r="CL63" s="319" t="str">
        <f ca="true">+IF(OFFSET('Sanitation Data'!$D$29,0,10*ROW('Sanitation Data'!D57))="","",OFFSET('Sanitation Data'!$D$29,0,10*ROW('Sanitation Data'!D57)))</f>
        <v/>
      </c>
      <c r="CM63" s="319" t="str">
        <f ca="true">+IF(OFFSET('Sanitation Data'!$D$30,0,10*ROW('Sanitation Data'!D57))="","",OFFSET('Sanitation Data'!$D$30,0,10*ROW('Sanitation Data'!D57)))</f>
        <v/>
      </c>
      <c r="CN63" s="319" t="str">
        <f ca="true">+IF(OFFSET('Sanitation Data'!$D$31,0,10*ROW('Sanitation Data'!D57))="","",OFFSET('Sanitation Data'!$D$31,0,10*ROW('Sanitation Data'!D57)))</f>
        <v/>
      </c>
      <c r="CO63" s="319" t="str">
        <f ca="true">+IF(OFFSET('Sanitation Data'!$D$32,0,10*ROW('Sanitation Data'!D57))="","",OFFSET('Sanitation Data'!$D$32,0,10*ROW('Sanitation Data'!D57)))</f>
        <v/>
      </c>
      <c r="CP63" s="319" t="str">
        <f ca="true">+IF(OFFSET('Sanitation Data'!$E$28,0,10*ROW('Sanitation Data'!E57))="","",OFFSET('Sanitation Data'!$E$28,0,10*ROW('Sanitation Data'!E57)))</f>
        <v/>
      </c>
      <c r="CQ63" s="319" t="str">
        <f ca="true">+IF(OFFSET('Sanitation Data'!$E$29,0,10*ROW('Sanitation Data'!E57))="","",OFFSET('Sanitation Data'!$E$29,0,10*ROW('Sanitation Data'!E57)))</f>
        <v/>
      </c>
      <c r="CR63" s="319" t="str">
        <f ca="true">+IF(OFFSET('Sanitation Data'!$E$30,0,10*ROW('Sanitation Data'!E57))="","",OFFSET('Sanitation Data'!$E$30,0,10*ROW('Sanitation Data'!E57)))</f>
        <v/>
      </c>
      <c r="CS63" s="319" t="str">
        <f ca="true">+IF(OFFSET('Sanitation Data'!$E$31,0,10*ROW('Sanitation Data'!E57))="","",OFFSET('Sanitation Data'!$E$31,0,10*ROW('Sanitation Data'!E57)))</f>
        <v/>
      </c>
      <c r="CT63" s="319" t="str">
        <f ca="true">+IF(OFFSET('Sanitation Data'!$E$32,0,10*ROW('Sanitation Data'!E57))="","",OFFSET('Sanitation Data'!$E$32,0,10*ROW('Sanitation Data'!E57)))</f>
        <v/>
      </c>
      <c r="CU63" s="319" t="str">
        <f ca="true">+IF(OFFSET('Sanitation Data'!$F$28,0,10*ROW('Sanitation Data'!F57))="","",OFFSET('Sanitation Data'!$F$28,0,10*ROW('Sanitation Data'!F57)))</f>
        <v/>
      </c>
      <c r="CV63" s="319" t="str">
        <f ca="true">+IF(OFFSET('Sanitation Data'!$F$29,0,10*ROW('Sanitation Data'!F57))="","",OFFSET('Sanitation Data'!$F$29,0,10*ROW('Sanitation Data'!F57)))</f>
        <v/>
      </c>
      <c r="CW63" s="319" t="str">
        <f ca="true">+IF(OFFSET('Sanitation Data'!$F$30,0,10*ROW('Sanitation Data'!F57))="","",OFFSET('Sanitation Data'!$F$30,0,10*ROW('Sanitation Data'!F57)))</f>
        <v/>
      </c>
      <c r="CX63" s="319" t="str">
        <f ca="true">+IF(OFFSET('Sanitation Data'!$F$31,0,10*ROW('Sanitation Data'!F57))="","",OFFSET('Sanitation Data'!$F$31,0,10*ROW('Sanitation Data'!F57)))</f>
        <v/>
      </c>
      <c r="CY63" s="319" t="str">
        <f ca="true">+IF(OFFSET('Sanitation Data'!$F$32,0,10*ROW('Sanitation Data'!F57))="","",OFFSET('Sanitation Data'!$F$32,0,10*ROW('Sanitation Data'!F57)))</f>
        <v/>
      </c>
      <c r="CZ63" s="319" t="str">
        <f ca="true">+IF(OFFSET('Sanitation Data'!$G$28,0,10*ROW('Sanitation Data'!G57))="","",OFFSET('Sanitation Data'!$G$28,0,10*ROW('Sanitation Data'!G57)))</f>
        <v/>
      </c>
      <c r="DA63" s="319" t="str">
        <f ca="true">+IF(OFFSET('Sanitation Data'!$G$29,0,10*ROW('Sanitation Data'!G57))="","",OFFSET('Sanitation Data'!$G$29,0,10*ROW('Sanitation Data'!G57)))</f>
        <v/>
      </c>
      <c r="DB63" s="319" t="str">
        <f ca="true">+IF(OFFSET('Sanitation Data'!$G$30,0,10*ROW('Sanitation Data'!G57))="","",OFFSET('Sanitation Data'!$G$30,0,10*ROW('Sanitation Data'!G57)))</f>
        <v/>
      </c>
      <c r="DC63" s="319" t="str">
        <f ca="true">+IF(OFFSET('Sanitation Data'!$G$31,0,10*ROW('Sanitation Data'!G57))="","",OFFSET('Sanitation Data'!$G$31,0,10*ROW('Sanitation Data'!G57)))</f>
        <v/>
      </c>
      <c r="DD63" s="319" t="str">
        <f ca="true">+IF(OFFSET('Sanitation Data'!$G$32,0,10*ROW('Sanitation Data'!G57))="","",OFFSET('Sanitation Data'!$G$32,0,10*ROW('Sanitation Data'!G57)))</f>
        <v/>
      </c>
      <c r="DE63" s="319" t="str">
        <f ca="true">+IF(OFFSET('Sanitation Data'!$H$28,0,10*ROW('Sanitation Data'!H57))="","",OFFSET('Sanitation Data'!$H$28,0,10*ROW('Sanitation Data'!H57)))</f>
        <v/>
      </c>
      <c r="DF63" s="319" t="str">
        <f ca="true">+IF(OFFSET('Sanitation Data'!$H$29,0,10*ROW('Sanitation Data'!H57))="","",OFFSET('Sanitation Data'!$H$29,0,10*ROW('Sanitation Data'!H57)))</f>
        <v/>
      </c>
      <c r="DG63" s="319" t="str">
        <f ca="true">+IF(OFFSET('Sanitation Data'!$H$30,0,10*ROW('Sanitation Data'!H57))="","",OFFSET('Sanitation Data'!$H$30,0,10*ROW('Sanitation Data'!H57)))</f>
        <v/>
      </c>
      <c r="DH63" s="319" t="str">
        <f ca="true">+IF(OFFSET('Sanitation Data'!$H$31,0,10*ROW('Sanitation Data'!H57))="","",OFFSET('Sanitation Data'!$H$31,0,10*ROW('Sanitation Data'!H57)))</f>
        <v/>
      </c>
      <c r="DI63" s="319" t="str">
        <f ca="true">+IF(OFFSET('Sanitation Data'!$H$32,0,10*ROW('Sanitation Data'!H57))="","",OFFSET('Sanitation Data'!$H$32,0,10*ROW('Sanitation Data'!H57)))</f>
        <v/>
      </c>
      <c r="DJ63" s="319" t="str">
        <f ca="true">+IF(OFFSET('Sanitation Data'!$I$28,0,10*ROW('Sanitation Data'!I57))="","",OFFSET('Sanitation Data'!$I$28,0,10*ROW('Sanitation Data'!I57)))</f>
        <v/>
      </c>
      <c r="DK63" s="319" t="str">
        <f ca="true">+IF(OFFSET('Sanitation Data'!$I$29,0,10*ROW('Sanitation Data'!I57))="","",OFFSET('Sanitation Data'!$I$29,0,10*ROW('Sanitation Data'!I57)))</f>
        <v/>
      </c>
      <c r="DL63" s="319" t="str">
        <f ca="true">+IF(OFFSET('Sanitation Data'!$I$30,0,10*ROW('Sanitation Data'!I57))="","",OFFSET('Sanitation Data'!$I$30,0,10*ROW('Sanitation Data'!I57)))</f>
        <v/>
      </c>
      <c r="DM63" s="319" t="str">
        <f ca="true">+IF(OFFSET('Sanitation Data'!$I$31,0,10*ROW('Sanitation Data'!I57))="","",OFFSET('Sanitation Data'!$I$31,0,10*ROW('Sanitation Data'!I57)))</f>
        <v/>
      </c>
      <c r="DN63" s="319" t="str">
        <f ca="true">+IF(OFFSET('Sanitation Data'!$I$32,0,10*ROW('Sanitation Data'!I57))="","",OFFSET('Sanitation Data'!$I$32,0,10*ROW('Sanitation Data'!I57)))</f>
        <v/>
      </c>
      <c r="DO63" s="319" t="str">
        <f ca="true">+IF(OFFSET('Hygiene Data'!$D$11,0,10*ROW('Hygiene Data'!D57))="","",OFFSET('Hygiene Data'!$D$11,0,10*ROW('Hygiene Data'!D57)))</f>
        <v/>
      </c>
      <c r="DP63" s="319" t="str">
        <f ca="true">+IF(OFFSET('Hygiene Data'!$D$12,0,10*ROW('Hygiene Data'!D57))="","",OFFSET('Hygiene Data'!$D$12,0,10*ROW('Hygiene Data'!D57)))</f>
        <v/>
      </c>
      <c r="DQ63" s="319" t="str">
        <f ca="true">+IF(OFFSET('Hygiene Data'!$D$13,0,10*ROW('Hygiene Data'!D57))="","",OFFSET('Hygiene Data'!$D$13,0,10*ROW('Hygiene Data'!D57)))</f>
        <v/>
      </c>
      <c r="DR63" s="319" t="str">
        <f ca="true">+IF(OFFSET('Hygiene Data'!$E$11,0,10*ROW('Hygiene Data'!E57))="","",OFFSET('Hygiene Data'!$E$11,0,10*ROW('Hygiene Data'!E57)))</f>
        <v/>
      </c>
      <c r="DS63" s="319" t="str">
        <f ca="true">+IF(OFFSET('Hygiene Data'!$E$12,0,10*ROW('Hygiene Data'!E57))="","",OFFSET('Hygiene Data'!$E$12,0,10*ROW('Hygiene Data'!E57)))</f>
        <v/>
      </c>
      <c r="DT63" s="319" t="str">
        <f ca="true">+IF(OFFSET('Hygiene Data'!$E$13,0,10*ROW('Hygiene Data'!E57))="","",OFFSET('Hygiene Data'!$E$13,0,10*ROW('Hygiene Data'!E57)))</f>
        <v/>
      </c>
      <c r="DU63" s="319" t="str">
        <f ca="true">+IF(OFFSET('Hygiene Data'!$F$11,0,10*ROW('Hygiene Data'!F57))="","",OFFSET('Hygiene Data'!$F$11,0,10*ROW('Hygiene Data'!F57)))</f>
        <v/>
      </c>
      <c r="DV63" s="319" t="str">
        <f ca="true">+IF(OFFSET('Hygiene Data'!$F$12,0,10*ROW('Hygiene Data'!F57))="","",OFFSET('Hygiene Data'!$F$12,0,10*ROW('Hygiene Data'!F57)))</f>
        <v/>
      </c>
      <c r="DW63" s="319" t="str">
        <f ca="true">+IF(OFFSET('Hygiene Data'!$F$13,0,10*ROW('Hygiene Data'!F57))="","",OFFSET('Hygiene Data'!$F$13,0,10*ROW('Hygiene Data'!F57)))</f>
        <v/>
      </c>
      <c r="DX63" s="319" t="str">
        <f ca="true">+IF(OFFSET('Hygiene Data'!$G$11,0,10*ROW('Hygiene Data'!G57))="","",OFFSET('Hygiene Data'!$G$11,0,10*ROW('Hygiene Data'!G57)))</f>
        <v/>
      </c>
      <c r="DY63" s="319" t="str">
        <f ca="true">+IF(OFFSET('Hygiene Data'!$G$12,0,10*ROW('Hygiene Data'!G57))="","",OFFSET('Hygiene Data'!$G$12,0,10*ROW('Hygiene Data'!G57)))</f>
        <v/>
      </c>
      <c r="DZ63" s="319" t="str">
        <f ca="true">+IF(OFFSET('Hygiene Data'!$G$13,0,10*ROW('Hygiene Data'!G57))="","",OFFSET('Hygiene Data'!$G$13,0,10*ROW('Hygiene Data'!G57)))</f>
        <v/>
      </c>
      <c r="EA63" s="319" t="str">
        <f ca="true">+IF(OFFSET('Hygiene Data'!$H$11,0,10*ROW('Hygiene Data'!H57))="","",OFFSET('Hygiene Data'!$H$11,0,10*ROW('Hygiene Data'!H57)))</f>
        <v/>
      </c>
      <c r="EB63" s="319" t="str">
        <f ca="true">+IF(OFFSET('Hygiene Data'!$H$12,0,10*ROW('Hygiene Data'!H57))="","",OFFSET('Hygiene Data'!$H$12,0,10*ROW('Hygiene Data'!H57)))</f>
        <v/>
      </c>
      <c r="EC63" s="319" t="str">
        <f ca="true">+IF(OFFSET('Hygiene Data'!$H$13,0,10*ROW('Hygiene Data'!H57))="","",OFFSET('Hygiene Data'!$H$13,0,10*ROW('Hygiene Data'!H57)))</f>
        <v/>
      </c>
      <c r="ED63" s="319" t="str">
        <f ca="true">+IF(OFFSET('Hygiene Data'!$I$11,0,10*ROW('Hygiene Data'!I57))="","",OFFSET('Hygiene Data'!$I$11,0,10*ROW('Hygiene Data'!I57)))</f>
        <v/>
      </c>
      <c r="EE63" s="319" t="str">
        <f ca="true">+IF(OFFSET('Hygiene Data'!$I$12,0,10*ROW('Hygiene Data'!I57))="","",OFFSET('Hygiene Data'!$I$12,0,10*ROW('Hygiene Data'!I57)))</f>
        <v/>
      </c>
      <c r="EF63" s="319"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75"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19"/>
      <c r="BS64" s="319" t="str">
        <f ca="true">+IF(OFFSET('Water Data'!$D$27,0,10*ROW('Water Data'!D58))="","",OFFSET('Water Data'!$D$27,0,10*ROW('Water Data'!D58)))</f>
        <v/>
      </c>
      <c r="BT64" s="319" t="str">
        <f ca="true">+IF(OFFSET('Water Data'!$D$28,0,10*ROW('Water Data'!D58))="","",OFFSET('Water Data'!$D$28,0,10*ROW('Water Data'!D58)))</f>
        <v/>
      </c>
      <c r="BU64" s="319" t="str">
        <f ca="true">+IF(OFFSET('Water Data'!$D$29,0,10*ROW('Water Data'!D58))="","",OFFSET('Water Data'!$D$29,0,10*ROW('Water Data'!D58)))</f>
        <v/>
      </c>
      <c r="BV64" s="319" t="str">
        <f ca="true">+IF(OFFSET('Water Data'!$E$27,0,10*ROW('Water Data'!E58))="","",OFFSET('Water Data'!$E$27,0,10*ROW('Water Data'!E58)))</f>
        <v/>
      </c>
      <c r="BW64" s="319" t="str">
        <f ca="true">+IF(OFFSET('Water Data'!$E$28,0,10*ROW('Water Data'!E58))="","",OFFSET('Water Data'!$E$28,0,10*ROW('Water Data'!E58)))</f>
        <v/>
      </c>
      <c r="BX64" s="319" t="str">
        <f ca="true">+IF(OFFSET('Water Data'!$E$29,0,10*ROW('Water Data'!E58))="","",OFFSET('Water Data'!$E$29,0,10*ROW('Water Data'!E58)))</f>
        <v/>
      </c>
      <c r="BY64" s="319" t="str">
        <f ca="true">+IF(OFFSET('Water Data'!$F$27,0,10*ROW('Water Data'!F58))="","",OFFSET('Water Data'!$F$27,0,10*ROW('Water Data'!F58)))</f>
        <v/>
      </c>
      <c r="BZ64" s="319" t="str">
        <f ca="true">+IF(OFFSET('Water Data'!$F$28,0,10*ROW('Water Data'!F58))="","",OFFSET('Water Data'!$F$28,0,10*ROW('Water Data'!F58)))</f>
        <v/>
      </c>
      <c r="CA64" s="319" t="str">
        <f ca="true">+IF(OFFSET('Water Data'!$F$29,0,10*ROW('Water Data'!F58))="","",OFFSET('Water Data'!$F$29,0,10*ROW('Water Data'!F58)))</f>
        <v/>
      </c>
      <c r="CB64" s="319" t="str">
        <f ca="true">+IF(OFFSET('Water Data'!$G$27,0,10*ROW('Water Data'!G58))="","",OFFSET('Water Data'!$G$27,0,10*ROW('Water Data'!G58)))</f>
        <v/>
      </c>
      <c r="CC64" s="319" t="str">
        <f ca="true">+IF(OFFSET('Water Data'!$G$28,0,10*ROW('Water Data'!G58))="","",OFFSET('Water Data'!$G$28,0,10*ROW('Water Data'!G58)))</f>
        <v/>
      </c>
      <c r="CD64" s="319" t="str">
        <f ca="true">+IF(OFFSET('Water Data'!$G$29,0,10*ROW('Water Data'!G58))="","",OFFSET('Water Data'!$G$29,0,10*ROW('Water Data'!G58)))</f>
        <v/>
      </c>
      <c r="CE64" s="319" t="str">
        <f ca="true">+IF(OFFSET('Water Data'!$H$27,0,10*ROW('Water Data'!H58))="","",OFFSET('Water Data'!$H$27,0,10*ROW('Water Data'!H58)))</f>
        <v/>
      </c>
      <c r="CF64" s="319" t="str">
        <f ca="true">+IF(OFFSET('Water Data'!$H$28,0,10*ROW('Water Data'!H58))="","",OFFSET('Water Data'!$H$28,0,10*ROW('Water Data'!H58)))</f>
        <v/>
      </c>
      <c r="CG64" s="319" t="str">
        <f ca="true">+IF(OFFSET('Water Data'!$H$29,0,10*ROW('Water Data'!H58))="","",OFFSET('Water Data'!$H$29,0,10*ROW('Water Data'!H58)))</f>
        <v/>
      </c>
      <c r="CH64" s="319" t="str">
        <f ca="true">+IF(OFFSET('Water Data'!$I$27,0,10*ROW('Water Data'!I58))="","",OFFSET('Water Data'!$I$27,0,10*ROW('Water Data'!I58)))</f>
        <v/>
      </c>
      <c r="CI64" s="319" t="str">
        <f ca="true">+IF(OFFSET('Water Data'!$I$28,0,10*ROW('Water Data'!I58))="","",OFFSET('Water Data'!$I$28,0,10*ROW('Water Data'!I58)))</f>
        <v/>
      </c>
      <c r="CJ64" s="319" t="str">
        <f ca="true">+IF(OFFSET('Water Data'!$I$29,0,10*ROW('Water Data'!I58))="","",OFFSET('Water Data'!$I$29,0,10*ROW('Water Data'!I58)))</f>
        <v/>
      </c>
      <c r="CK64" s="319" t="str">
        <f ca="true">+IF(OFFSET('Sanitation Data'!$D$28,0,10*ROW('Sanitation Data'!D58))="","",OFFSET('Sanitation Data'!$D$28,0,10*ROW('Sanitation Data'!D58)))</f>
        <v/>
      </c>
      <c r="CL64" s="319" t="str">
        <f ca="true">+IF(OFFSET('Sanitation Data'!$D$29,0,10*ROW('Sanitation Data'!D58))="","",OFFSET('Sanitation Data'!$D$29,0,10*ROW('Sanitation Data'!D58)))</f>
        <v/>
      </c>
      <c r="CM64" s="319" t="str">
        <f ca="true">+IF(OFFSET('Sanitation Data'!$D$30,0,10*ROW('Sanitation Data'!D58))="","",OFFSET('Sanitation Data'!$D$30,0,10*ROW('Sanitation Data'!D58)))</f>
        <v/>
      </c>
      <c r="CN64" s="319" t="str">
        <f ca="true">+IF(OFFSET('Sanitation Data'!$D$31,0,10*ROW('Sanitation Data'!D58))="","",OFFSET('Sanitation Data'!$D$31,0,10*ROW('Sanitation Data'!D58)))</f>
        <v/>
      </c>
      <c r="CO64" s="319" t="str">
        <f ca="true">+IF(OFFSET('Sanitation Data'!$D$32,0,10*ROW('Sanitation Data'!D58))="","",OFFSET('Sanitation Data'!$D$32,0,10*ROW('Sanitation Data'!D58)))</f>
        <v/>
      </c>
      <c r="CP64" s="319" t="str">
        <f ca="true">+IF(OFFSET('Sanitation Data'!$E$28,0,10*ROW('Sanitation Data'!E58))="","",OFFSET('Sanitation Data'!$E$28,0,10*ROW('Sanitation Data'!E58)))</f>
        <v/>
      </c>
      <c r="CQ64" s="319" t="str">
        <f ca="true">+IF(OFFSET('Sanitation Data'!$E$29,0,10*ROW('Sanitation Data'!E58))="","",OFFSET('Sanitation Data'!$E$29,0,10*ROW('Sanitation Data'!E58)))</f>
        <v/>
      </c>
      <c r="CR64" s="319" t="str">
        <f ca="true">+IF(OFFSET('Sanitation Data'!$E$30,0,10*ROW('Sanitation Data'!E58))="","",OFFSET('Sanitation Data'!$E$30,0,10*ROW('Sanitation Data'!E58)))</f>
        <v/>
      </c>
      <c r="CS64" s="319" t="str">
        <f ca="true">+IF(OFFSET('Sanitation Data'!$E$31,0,10*ROW('Sanitation Data'!E58))="","",OFFSET('Sanitation Data'!$E$31,0,10*ROW('Sanitation Data'!E58)))</f>
        <v/>
      </c>
      <c r="CT64" s="319" t="str">
        <f ca="true">+IF(OFFSET('Sanitation Data'!$E$32,0,10*ROW('Sanitation Data'!E58))="","",OFFSET('Sanitation Data'!$E$32,0,10*ROW('Sanitation Data'!E58)))</f>
        <v/>
      </c>
      <c r="CU64" s="319" t="str">
        <f ca="true">+IF(OFFSET('Sanitation Data'!$F$28,0,10*ROW('Sanitation Data'!F58))="","",OFFSET('Sanitation Data'!$F$28,0,10*ROW('Sanitation Data'!F58)))</f>
        <v/>
      </c>
      <c r="CV64" s="319" t="str">
        <f ca="true">+IF(OFFSET('Sanitation Data'!$F$29,0,10*ROW('Sanitation Data'!F58))="","",OFFSET('Sanitation Data'!$F$29,0,10*ROW('Sanitation Data'!F58)))</f>
        <v/>
      </c>
      <c r="CW64" s="319" t="str">
        <f ca="true">+IF(OFFSET('Sanitation Data'!$F$30,0,10*ROW('Sanitation Data'!F58))="","",OFFSET('Sanitation Data'!$F$30,0,10*ROW('Sanitation Data'!F58)))</f>
        <v/>
      </c>
      <c r="CX64" s="319" t="str">
        <f ca="true">+IF(OFFSET('Sanitation Data'!$F$31,0,10*ROW('Sanitation Data'!F58))="","",OFFSET('Sanitation Data'!$F$31,0,10*ROW('Sanitation Data'!F58)))</f>
        <v/>
      </c>
      <c r="CY64" s="319" t="str">
        <f ca="true">+IF(OFFSET('Sanitation Data'!$F$32,0,10*ROW('Sanitation Data'!F58))="","",OFFSET('Sanitation Data'!$F$32,0,10*ROW('Sanitation Data'!F58)))</f>
        <v/>
      </c>
      <c r="CZ64" s="319" t="str">
        <f ca="true">+IF(OFFSET('Sanitation Data'!$G$28,0,10*ROW('Sanitation Data'!G58))="","",OFFSET('Sanitation Data'!$G$28,0,10*ROW('Sanitation Data'!G58)))</f>
        <v/>
      </c>
      <c r="DA64" s="319" t="str">
        <f ca="true">+IF(OFFSET('Sanitation Data'!$G$29,0,10*ROW('Sanitation Data'!G58))="","",OFFSET('Sanitation Data'!$G$29,0,10*ROW('Sanitation Data'!G58)))</f>
        <v/>
      </c>
      <c r="DB64" s="319" t="str">
        <f ca="true">+IF(OFFSET('Sanitation Data'!$G$30,0,10*ROW('Sanitation Data'!G58))="","",OFFSET('Sanitation Data'!$G$30,0,10*ROW('Sanitation Data'!G58)))</f>
        <v/>
      </c>
      <c r="DC64" s="319" t="str">
        <f ca="true">+IF(OFFSET('Sanitation Data'!$G$31,0,10*ROW('Sanitation Data'!G58))="","",OFFSET('Sanitation Data'!$G$31,0,10*ROW('Sanitation Data'!G58)))</f>
        <v/>
      </c>
      <c r="DD64" s="319" t="str">
        <f ca="true">+IF(OFFSET('Sanitation Data'!$G$32,0,10*ROW('Sanitation Data'!G58))="","",OFFSET('Sanitation Data'!$G$32,0,10*ROW('Sanitation Data'!G58)))</f>
        <v/>
      </c>
      <c r="DE64" s="319" t="str">
        <f ca="true">+IF(OFFSET('Sanitation Data'!$H$28,0,10*ROW('Sanitation Data'!H58))="","",OFFSET('Sanitation Data'!$H$28,0,10*ROW('Sanitation Data'!H58)))</f>
        <v/>
      </c>
      <c r="DF64" s="319" t="str">
        <f ca="true">+IF(OFFSET('Sanitation Data'!$H$29,0,10*ROW('Sanitation Data'!H58))="","",OFFSET('Sanitation Data'!$H$29,0,10*ROW('Sanitation Data'!H58)))</f>
        <v/>
      </c>
      <c r="DG64" s="319" t="str">
        <f ca="true">+IF(OFFSET('Sanitation Data'!$H$30,0,10*ROW('Sanitation Data'!H58))="","",OFFSET('Sanitation Data'!$H$30,0,10*ROW('Sanitation Data'!H58)))</f>
        <v/>
      </c>
      <c r="DH64" s="319" t="str">
        <f ca="true">+IF(OFFSET('Sanitation Data'!$H$31,0,10*ROW('Sanitation Data'!H58))="","",OFFSET('Sanitation Data'!$H$31,0,10*ROW('Sanitation Data'!H58)))</f>
        <v/>
      </c>
      <c r="DI64" s="319" t="str">
        <f ca="true">+IF(OFFSET('Sanitation Data'!$H$32,0,10*ROW('Sanitation Data'!H58))="","",OFFSET('Sanitation Data'!$H$32,0,10*ROW('Sanitation Data'!H58)))</f>
        <v/>
      </c>
      <c r="DJ64" s="319" t="str">
        <f ca="true">+IF(OFFSET('Sanitation Data'!$I$28,0,10*ROW('Sanitation Data'!I58))="","",OFFSET('Sanitation Data'!$I$28,0,10*ROW('Sanitation Data'!I58)))</f>
        <v/>
      </c>
      <c r="DK64" s="319" t="str">
        <f ca="true">+IF(OFFSET('Sanitation Data'!$I$29,0,10*ROW('Sanitation Data'!I58))="","",OFFSET('Sanitation Data'!$I$29,0,10*ROW('Sanitation Data'!I58)))</f>
        <v/>
      </c>
      <c r="DL64" s="319" t="str">
        <f ca="true">+IF(OFFSET('Sanitation Data'!$I$30,0,10*ROW('Sanitation Data'!I58))="","",OFFSET('Sanitation Data'!$I$30,0,10*ROW('Sanitation Data'!I58)))</f>
        <v/>
      </c>
      <c r="DM64" s="319" t="str">
        <f ca="true">+IF(OFFSET('Sanitation Data'!$I$31,0,10*ROW('Sanitation Data'!I58))="","",OFFSET('Sanitation Data'!$I$31,0,10*ROW('Sanitation Data'!I58)))</f>
        <v/>
      </c>
      <c r="DN64" s="319" t="str">
        <f ca="true">+IF(OFFSET('Sanitation Data'!$I$32,0,10*ROW('Sanitation Data'!I58))="","",OFFSET('Sanitation Data'!$I$32,0,10*ROW('Sanitation Data'!I58)))</f>
        <v/>
      </c>
      <c r="DO64" s="319" t="str">
        <f ca="true">+IF(OFFSET('Hygiene Data'!$D$11,0,10*ROW('Hygiene Data'!D58))="","",OFFSET('Hygiene Data'!$D$11,0,10*ROW('Hygiene Data'!D58)))</f>
        <v/>
      </c>
      <c r="DP64" s="319" t="str">
        <f ca="true">+IF(OFFSET('Hygiene Data'!$D$12,0,10*ROW('Hygiene Data'!D58))="","",OFFSET('Hygiene Data'!$D$12,0,10*ROW('Hygiene Data'!D58)))</f>
        <v/>
      </c>
      <c r="DQ64" s="319" t="str">
        <f ca="true">+IF(OFFSET('Hygiene Data'!$D$13,0,10*ROW('Hygiene Data'!D58))="","",OFFSET('Hygiene Data'!$D$13,0,10*ROW('Hygiene Data'!D58)))</f>
        <v/>
      </c>
      <c r="DR64" s="319" t="str">
        <f ca="true">+IF(OFFSET('Hygiene Data'!$E$11,0,10*ROW('Hygiene Data'!E58))="","",OFFSET('Hygiene Data'!$E$11,0,10*ROW('Hygiene Data'!E58)))</f>
        <v/>
      </c>
      <c r="DS64" s="319" t="str">
        <f ca="true">+IF(OFFSET('Hygiene Data'!$E$12,0,10*ROW('Hygiene Data'!E58))="","",OFFSET('Hygiene Data'!$E$12,0,10*ROW('Hygiene Data'!E58)))</f>
        <v/>
      </c>
      <c r="DT64" s="319" t="str">
        <f ca="true">+IF(OFFSET('Hygiene Data'!$E$13,0,10*ROW('Hygiene Data'!E58))="","",OFFSET('Hygiene Data'!$E$13,0,10*ROW('Hygiene Data'!E58)))</f>
        <v/>
      </c>
      <c r="DU64" s="319" t="str">
        <f ca="true">+IF(OFFSET('Hygiene Data'!$F$11,0,10*ROW('Hygiene Data'!F58))="","",OFFSET('Hygiene Data'!$F$11,0,10*ROW('Hygiene Data'!F58)))</f>
        <v/>
      </c>
      <c r="DV64" s="319" t="str">
        <f ca="true">+IF(OFFSET('Hygiene Data'!$F$12,0,10*ROW('Hygiene Data'!F58))="","",OFFSET('Hygiene Data'!$F$12,0,10*ROW('Hygiene Data'!F58)))</f>
        <v/>
      </c>
      <c r="DW64" s="319" t="str">
        <f ca="true">+IF(OFFSET('Hygiene Data'!$F$13,0,10*ROW('Hygiene Data'!F58))="","",OFFSET('Hygiene Data'!$F$13,0,10*ROW('Hygiene Data'!F58)))</f>
        <v/>
      </c>
      <c r="DX64" s="319" t="str">
        <f ca="true">+IF(OFFSET('Hygiene Data'!$G$11,0,10*ROW('Hygiene Data'!G58))="","",OFFSET('Hygiene Data'!$G$11,0,10*ROW('Hygiene Data'!G58)))</f>
        <v/>
      </c>
      <c r="DY64" s="319" t="str">
        <f ca="true">+IF(OFFSET('Hygiene Data'!$G$12,0,10*ROW('Hygiene Data'!G58))="","",OFFSET('Hygiene Data'!$G$12,0,10*ROW('Hygiene Data'!G58)))</f>
        <v/>
      </c>
      <c r="DZ64" s="319" t="str">
        <f ca="true">+IF(OFFSET('Hygiene Data'!$G$13,0,10*ROW('Hygiene Data'!G58))="","",OFFSET('Hygiene Data'!$G$13,0,10*ROW('Hygiene Data'!G58)))</f>
        <v/>
      </c>
      <c r="EA64" s="319" t="str">
        <f ca="true">+IF(OFFSET('Hygiene Data'!$H$11,0,10*ROW('Hygiene Data'!H58))="","",OFFSET('Hygiene Data'!$H$11,0,10*ROW('Hygiene Data'!H58)))</f>
        <v/>
      </c>
      <c r="EB64" s="319" t="str">
        <f ca="true">+IF(OFFSET('Hygiene Data'!$H$12,0,10*ROW('Hygiene Data'!H58))="","",OFFSET('Hygiene Data'!$H$12,0,10*ROW('Hygiene Data'!H58)))</f>
        <v/>
      </c>
      <c r="EC64" s="319" t="str">
        <f ca="true">+IF(OFFSET('Hygiene Data'!$H$13,0,10*ROW('Hygiene Data'!H58))="","",OFFSET('Hygiene Data'!$H$13,0,10*ROW('Hygiene Data'!H58)))</f>
        <v/>
      </c>
      <c r="ED64" s="319" t="str">
        <f ca="true">+IF(OFFSET('Hygiene Data'!$I$11,0,10*ROW('Hygiene Data'!I58))="","",OFFSET('Hygiene Data'!$I$11,0,10*ROW('Hygiene Data'!I58)))</f>
        <v/>
      </c>
      <c r="EE64" s="319" t="str">
        <f ca="true">+IF(OFFSET('Hygiene Data'!$I$12,0,10*ROW('Hygiene Data'!I58))="","",OFFSET('Hygiene Data'!$I$12,0,10*ROW('Hygiene Data'!I58)))</f>
        <v/>
      </c>
      <c r="EF64" s="319"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75"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19"/>
      <c r="BS65" s="319" t="str">
        <f ca="true">+IF(OFFSET('Water Data'!$D$27,0,10*ROW('Water Data'!D59))="","",OFFSET('Water Data'!$D$27,0,10*ROW('Water Data'!D59)))</f>
        <v/>
      </c>
      <c r="BT65" s="319" t="str">
        <f ca="true">+IF(OFFSET('Water Data'!$D$28,0,10*ROW('Water Data'!D59))="","",OFFSET('Water Data'!$D$28,0,10*ROW('Water Data'!D59)))</f>
        <v/>
      </c>
      <c r="BU65" s="319" t="str">
        <f ca="true">+IF(OFFSET('Water Data'!$D$29,0,10*ROW('Water Data'!D59))="","",OFFSET('Water Data'!$D$29,0,10*ROW('Water Data'!D59)))</f>
        <v/>
      </c>
      <c r="BV65" s="319" t="str">
        <f ca="true">+IF(OFFSET('Water Data'!$E$27,0,10*ROW('Water Data'!E59))="","",OFFSET('Water Data'!$E$27,0,10*ROW('Water Data'!E59)))</f>
        <v/>
      </c>
      <c r="BW65" s="319" t="str">
        <f ca="true">+IF(OFFSET('Water Data'!$E$28,0,10*ROW('Water Data'!E59))="","",OFFSET('Water Data'!$E$28,0,10*ROW('Water Data'!E59)))</f>
        <v/>
      </c>
      <c r="BX65" s="319" t="str">
        <f ca="true">+IF(OFFSET('Water Data'!$E$29,0,10*ROW('Water Data'!E59))="","",OFFSET('Water Data'!$E$29,0,10*ROW('Water Data'!E59)))</f>
        <v/>
      </c>
      <c r="BY65" s="319" t="str">
        <f ca="true">+IF(OFFSET('Water Data'!$F$27,0,10*ROW('Water Data'!F59))="","",OFFSET('Water Data'!$F$27,0,10*ROW('Water Data'!F59)))</f>
        <v/>
      </c>
      <c r="BZ65" s="319" t="str">
        <f ca="true">+IF(OFFSET('Water Data'!$F$28,0,10*ROW('Water Data'!F59))="","",OFFSET('Water Data'!$F$28,0,10*ROW('Water Data'!F59)))</f>
        <v/>
      </c>
      <c r="CA65" s="319" t="str">
        <f ca="true">+IF(OFFSET('Water Data'!$F$29,0,10*ROW('Water Data'!F59))="","",OFFSET('Water Data'!$F$29,0,10*ROW('Water Data'!F59)))</f>
        <v/>
      </c>
      <c r="CB65" s="319" t="str">
        <f ca="true">+IF(OFFSET('Water Data'!$G$27,0,10*ROW('Water Data'!G59))="","",OFFSET('Water Data'!$G$27,0,10*ROW('Water Data'!G59)))</f>
        <v/>
      </c>
      <c r="CC65" s="319" t="str">
        <f ca="true">+IF(OFFSET('Water Data'!$G$28,0,10*ROW('Water Data'!G59))="","",OFFSET('Water Data'!$G$28,0,10*ROW('Water Data'!G59)))</f>
        <v/>
      </c>
      <c r="CD65" s="319" t="str">
        <f ca="true">+IF(OFFSET('Water Data'!$G$29,0,10*ROW('Water Data'!G59))="","",OFFSET('Water Data'!$G$29,0,10*ROW('Water Data'!G59)))</f>
        <v/>
      </c>
      <c r="CE65" s="319" t="str">
        <f ca="true">+IF(OFFSET('Water Data'!$H$27,0,10*ROW('Water Data'!H59))="","",OFFSET('Water Data'!$H$27,0,10*ROW('Water Data'!H59)))</f>
        <v/>
      </c>
      <c r="CF65" s="319" t="str">
        <f ca="true">+IF(OFFSET('Water Data'!$H$28,0,10*ROW('Water Data'!H59))="","",OFFSET('Water Data'!$H$28,0,10*ROW('Water Data'!H59)))</f>
        <v/>
      </c>
      <c r="CG65" s="319" t="str">
        <f ca="true">+IF(OFFSET('Water Data'!$H$29,0,10*ROW('Water Data'!H59))="","",OFFSET('Water Data'!$H$29,0,10*ROW('Water Data'!H59)))</f>
        <v/>
      </c>
      <c r="CH65" s="319" t="str">
        <f ca="true">+IF(OFFSET('Water Data'!$I$27,0,10*ROW('Water Data'!I59))="","",OFFSET('Water Data'!$I$27,0,10*ROW('Water Data'!I59)))</f>
        <v/>
      </c>
      <c r="CI65" s="319" t="str">
        <f ca="true">+IF(OFFSET('Water Data'!$I$28,0,10*ROW('Water Data'!I59))="","",OFFSET('Water Data'!$I$28,0,10*ROW('Water Data'!I59)))</f>
        <v/>
      </c>
      <c r="CJ65" s="319" t="str">
        <f ca="true">+IF(OFFSET('Water Data'!$I$29,0,10*ROW('Water Data'!I59))="","",OFFSET('Water Data'!$I$29,0,10*ROW('Water Data'!I59)))</f>
        <v/>
      </c>
      <c r="CK65" s="319" t="str">
        <f ca="true">+IF(OFFSET('Sanitation Data'!$D$28,0,10*ROW('Sanitation Data'!D59))="","",OFFSET('Sanitation Data'!$D$28,0,10*ROW('Sanitation Data'!D59)))</f>
        <v/>
      </c>
      <c r="CL65" s="319" t="str">
        <f ca="true">+IF(OFFSET('Sanitation Data'!$D$29,0,10*ROW('Sanitation Data'!D59))="","",OFFSET('Sanitation Data'!$D$29,0,10*ROW('Sanitation Data'!D59)))</f>
        <v/>
      </c>
      <c r="CM65" s="319" t="str">
        <f ca="true">+IF(OFFSET('Sanitation Data'!$D$30,0,10*ROW('Sanitation Data'!D59))="","",OFFSET('Sanitation Data'!$D$30,0,10*ROW('Sanitation Data'!D59)))</f>
        <v/>
      </c>
      <c r="CN65" s="319" t="str">
        <f ca="true">+IF(OFFSET('Sanitation Data'!$D$31,0,10*ROW('Sanitation Data'!D59))="","",OFFSET('Sanitation Data'!$D$31,0,10*ROW('Sanitation Data'!D59)))</f>
        <v/>
      </c>
      <c r="CO65" s="319" t="str">
        <f ca="true">+IF(OFFSET('Sanitation Data'!$D$32,0,10*ROW('Sanitation Data'!D59))="","",OFFSET('Sanitation Data'!$D$32,0,10*ROW('Sanitation Data'!D59)))</f>
        <v/>
      </c>
      <c r="CP65" s="319" t="str">
        <f ca="true">+IF(OFFSET('Sanitation Data'!$E$28,0,10*ROW('Sanitation Data'!E59))="","",OFFSET('Sanitation Data'!$E$28,0,10*ROW('Sanitation Data'!E59)))</f>
        <v/>
      </c>
      <c r="CQ65" s="319" t="str">
        <f ca="true">+IF(OFFSET('Sanitation Data'!$E$29,0,10*ROW('Sanitation Data'!E59))="","",OFFSET('Sanitation Data'!$E$29,0,10*ROW('Sanitation Data'!E59)))</f>
        <v/>
      </c>
      <c r="CR65" s="319" t="str">
        <f ca="true">+IF(OFFSET('Sanitation Data'!$E$30,0,10*ROW('Sanitation Data'!E59))="","",OFFSET('Sanitation Data'!$E$30,0,10*ROW('Sanitation Data'!E59)))</f>
        <v/>
      </c>
      <c r="CS65" s="319" t="str">
        <f ca="true">+IF(OFFSET('Sanitation Data'!$E$31,0,10*ROW('Sanitation Data'!E59))="","",OFFSET('Sanitation Data'!$E$31,0,10*ROW('Sanitation Data'!E59)))</f>
        <v/>
      </c>
      <c r="CT65" s="319" t="str">
        <f ca="true">+IF(OFFSET('Sanitation Data'!$E$32,0,10*ROW('Sanitation Data'!E59))="","",OFFSET('Sanitation Data'!$E$32,0,10*ROW('Sanitation Data'!E59)))</f>
        <v/>
      </c>
      <c r="CU65" s="319" t="str">
        <f ca="true">+IF(OFFSET('Sanitation Data'!$F$28,0,10*ROW('Sanitation Data'!F59))="","",OFFSET('Sanitation Data'!$F$28,0,10*ROW('Sanitation Data'!F59)))</f>
        <v/>
      </c>
      <c r="CV65" s="319" t="str">
        <f ca="true">+IF(OFFSET('Sanitation Data'!$F$29,0,10*ROW('Sanitation Data'!F59))="","",OFFSET('Sanitation Data'!$F$29,0,10*ROW('Sanitation Data'!F59)))</f>
        <v/>
      </c>
      <c r="CW65" s="319" t="str">
        <f ca="true">+IF(OFFSET('Sanitation Data'!$F$30,0,10*ROW('Sanitation Data'!F59))="","",OFFSET('Sanitation Data'!$F$30,0,10*ROW('Sanitation Data'!F59)))</f>
        <v/>
      </c>
      <c r="CX65" s="319" t="str">
        <f ca="true">+IF(OFFSET('Sanitation Data'!$F$31,0,10*ROW('Sanitation Data'!F59))="","",OFFSET('Sanitation Data'!$F$31,0,10*ROW('Sanitation Data'!F59)))</f>
        <v/>
      </c>
      <c r="CY65" s="319" t="str">
        <f ca="true">+IF(OFFSET('Sanitation Data'!$F$32,0,10*ROW('Sanitation Data'!F59))="","",OFFSET('Sanitation Data'!$F$32,0,10*ROW('Sanitation Data'!F59)))</f>
        <v/>
      </c>
      <c r="CZ65" s="319" t="str">
        <f ca="true">+IF(OFFSET('Sanitation Data'!$G$28,0,10*ROW('Sanitation Data'!G59))="","",OFFSET('Sanitation Data'!$G$28,0,10*ROW('Sanitation Data'!G59)))</f>
        <v/>
      </c>
      <c r="DA65" s="319" t="str">
        <f ca="true">+IF(OFFSET('Sanitation Data'!$G$29,0,10*ROW('Sanitation Data'!G59))="","",OFFSET('Sanitation Data'!$G$29,0,10*ROW('Sanitation Data'!G59)))</f>
        <v/>
      </c>
      <c r="DB65" s="319" t="str">
        <f ca="true">+IF(OFFSET('Sanitation Data'!$G$30,0,10*ROW('Sanitation Data'!G59))="","",OFFSET('Sanitation Data'!$G$30,0,10*ROW('Sanitation Data'!G59)))</f>
        <v/>
      </c>
      <c r="DC65" s="319" t="str">
        <f ca="true">+IF(OFFSET('Sanitation Data'!$G$31,0,10*ROW('Sanitation Data'!G59))="","",OFFSET('Sanitation Data'!$G$31,0,10*ROW('Sanitation Data'!G59)))</f>
        <v/>
      </c>
      <c r="DD65" s="319" t="str">
        <f ca="true">+IF(OFFSET('Sanitation Data'!$G$32,0,10*ROW('Sanitation Data'!G59))="","",OFFSET('Sanitation Data'!$G$32,0,10*ROW('Sanitation Data'!G59)))</f>
        <v/>
      </c>
      <c r="DE65" s="319" t="str">
        <f ca="true">+IF(OFFSET('Sanitation Data'!$H$28,0,10*ROW('Sanitation Data'!H59))="","",OFFSET('Sanitation Data'!$H$28,0,10*ROW('Sanitation Data'!H59)))</f>
        <v/>
      </c>
      <c r="DF65" s="319" t="str">
        <f ca="true">+IF(OFFSET('Sanitation Data'!$H$29,0,10*ROW('Sanitation Data'!H59))="","",OFFSET('Sanitation Data'!$H$29,0,10*ROW('Sanitation Data'!H59)))</f>
        <v/>
      </c>
      <c r="DG65" s="319" t="str">
        <f ca="true">+IF(OFFSET('Sanitation Data'!$H$30,0,10*ROW('Sanitation Data'!H59))="","",OFFSET('Sanitation Data'!$H$30,0,10*ROW('Sanitation Data'!H59)))</f>
        <v/>
      </c>
      <c r="DH65" s="319" t="str">
        <f ca="true">+IF(OFFSET('Sanitation Data'!$H$31,0,10*ROW('Sanitation Data'!H59))="","",OFFSET('Sanitation Data'!$H$31,0,10*ROW('Sanitation Data'!H59)))</f>
        <v/>
      </c>
      <c r="DI65" s="319" t="str">
        <f ca="true">+IF(OFFSET('Sanitation Data'!$H$32,0,10*ROW('Sanitation Data'!H59))="","",OFFSET('Sanitation Data'!$H$32,0,10*ROW('Sanitation Data'!H59)))</f>
        <v/>
      </c>
      <c r="DJ65" s="319" t="str">
        <f ca="true">+IF(OFFSET('Sanitation Data'!$I$28,0,10*ROW('Sanitation Data'!I59))="","",OFFSET('Sanitation Data'!$I$28,0,10*ROW('Sanitation Data'!I59)))</f>
        <v/>
      </c>
      <c r="DK65" s="319" t="str">
        <f ca="true">+IF(OFFSET('Sanitation Data'!$I$29,0,10*ROW('Sanitation Data'!I59))="","",OFFSET('Sanitation Data'!$I$29,0,10*ROW('Sanitation Data'!I59)))</f>
        <v/>
      </c>
      <c r="DL65" s="319" t="str">
        <f ca="true">+IF(OFFSET('Sanitation Data'!$I$30,0,10*ROW('Sanitation Data'!I59))="","",OFFSET('Sanitation Data'!$I$30,0,10*ROW('Sanitation Data'!I59)))</f>
        <v/>
      </c>
      <c r="DM65" s="319" t="str">
        <f ca="true">+IF(OFFSET('Sanitation Data'!$I$31,0,10*ROW('Sanitation Data'!I59))="","",OFFSET('Sanitation Data'!$I$31,0,10*ROW('Sanitation Data'!I59)))</f>
        <v/>
      </c>
      <c r="DN65" s="319" t="str">
        <f ca="true">+IF(OFFSET('Sanitation Data'!$I$32,0,10*ROW('Sanitation Data'!I59))="","",OFFSET('Sanitation Data'!$I$32,0,10*ROW('Sanitation Data'!I59)))</f>
        <v/>
      </c>
      <c r="DO65" s="319" t="str">
        <f ca="true">+IF(OFFSET('Hygiene Data'!$D$11,0,10*ROW('Hygiene Data'!D59))="","",OFFSET('Hygiene Data'!$D$11,0,10*ROW('Hygiene Data'!D59)))</f>
        <v/>
      </c>
      <c r="DP65" s="319" t="str">
        <f ca="true">+IF(OFFSET('Hygiene Data'!$D$12,0,10*ROW('Hygiene Data'!D59))="","",OFFSET('Hygiene Data'!$D$12,0,10*ROW('Hygiene Data'!D59)))</f>
        <v/>
      </c>
      <c r="DQ65" s="319" t="str">
        <f ca="true">+IF(OFFSET('Hygiene Data'!$D$13,0,10*ROW('Hygiene Data'!D59))="","",OFFSET('Hygiene Data'!$D$13,0,10*ROW('Hygiene Data'!D59)))</f>
        <v/>
      </c>
      <c r="DR65" s="319" t="str">
        <f ca="true">+IF(OFFSET('Hygiene Data'!$E$11,0,10*ROW('Hygiene Data'!E59))="","",OFFSET('Hygiene Data'!$E$11,0,10*ROW('Hygiene Data'!E59)))</f>
        <v/>
      </c>
      <c r="DS65" s="319" t="str">
        <f ca="true">+IF(OFFSET('Hygiene Data'!$E$12,0,10*ROW('Hygiene Data'!E59))="","",OFFSET('Hygiene Data'!$E$12,0,10*ROW('Hygiene Data'!E59)))</f>
        <v/>
      </c>
      <c r="DT65" s="319" t="str">
        <f ca="true">+IF(OFFSET('Hygiene Data'!$E$13,0,10*ROW('Hygiene Data'!E59))="","",OFFSET('Hygiene Data'!$E$13,0,10*ROW('Hygiene Data'!E59)))</f>
        <v/>
      </c>
      <c r="DU65" s="319" t="str">
        <f ca="true">+IF(OFFSET('Hygiene Data'!$F$11,0,10*ROW('Hygiene Data'!F59))="","",OFFSET('Hygiene Data'!$F$11,0,10*ROW('Hygiene Data'!F59)))</f>
        <v/>
      </c>
      <c r="DV65" s="319" t="str">
        <f ca="true">+IF(OFFSET('Hygiene Data'!$F$12,0,10*ROW('Hygiene Data'!F59))="","",OFFSET('Hygiene Data'!$F$12,0,10*ROW('Hygiene Data'!F59)))</f>
        <v/>
      </c>
      <c r="DW65" s="319" t="str">
        <f ca="true">+IF(OFFSET('Hygiene Data'!$F$13,0,10*ROW('Hygiene Data'!F59))="","",OFFSET('Hygiene Data'!$F$13,0,10*ROW('Hygiene Data'!F59)))</f>
        <v/>
      </c>
      <c r="DX65" s="319" t="str">
        <f ca="true">+IF(OFFSET('Hygiene Data'!$G$11,0,10*ROW('Hygiene Data'!G59))="","",OFFSET('Hygiene Data'!$G$11,0,10*ROW('Hygiene Data'!G59)))</f>
        <v/>
      </c>
      <c r="DY65" s="319" t="str">
        <f ca="true">+IF(OFFSET('Hygiene Data'!$G$12,0,10*ROW('Hygiene Data'!G59))="","",OFFSET('Hygiene Data'!$G$12,0,10*ROW('Hygiene Data'!G59)))</f>
        <v/>
      </c>
      <c r="DZ65" s="319" t="str">
        <f ca="true">+IF(OFFSET('Hygiene Data'!$G$13,0,10*ROW('Hygiene Data'!G59))="","",OFFSET('Hygiene Data'!$G$13,0,10*ROW('Hygiene Data'!G59)))</f>
        <v/>
      </c>
      <c r="EA65" s="319" t="str">
        <f ca="true">+IF(OFFSET('Hygiene Data'!$H$11,0,10*ROW('Hygiene Data'!H59))="","",OFFSET('Hygiene Data'!$H$11,0,10*ROW('Hygiene Data'!H59)))</f>
        <v/>
      </c>
      <c r="EB65" s="319" t="str">
        <f ca="true">+IF(OFFSET('Hygiene Data'!$H$12,0,10*ROW('Hygiene Data'!H59))="","",OFFSET('Hygiene Data'!$H$12,0,10*ROW('Hygiene Data'!H59)))</f>
        <v/>
      </c>
      <c r="EC65" s="319" t="str">
        <f ca="true">+IF(OFFSET('Hygiene Data'!$H$13,0,10*ROW('Hygiene Data'!H59))="","",OFFSET('Hygiene Data'!$H$13,0,10*ROW('Hygiene Data'!H59)))</f>
        <v/>
      </c>
      <c r="ED65" s="319" t="str">
        <f ca="true">+IF(OFFSET('Hygiene Data'!$I$11,0,10*ROW('Hygiene Data'!I59))="","",OFFSET('Hygiene Data'!$I$11,0,10*ROW('Hygiene Data'!I59)))</f>
        <v/>
      </c>
      <c r="EE65" s="319" t="str">
        <f ca="true">+IF(OFFSET('Hygiene Data'!$I$12,0,10*ROW('Hygiene Data'!I59))="","",OFFSET('Hygiene Data'!$I$12,0,10*ROW('Hygiene Data'!I59)))</f>
        <v/>
      </c>
      <c r="EF65" s="319"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75"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19"/>
      <c r="BS66" s="319" t="str">
        <f ca="true">+IF(OFFSET('Water Data'!$D$27,0,10*ROW('Water Data'!D60))="","",OFFSET('Water Data'!$D$27,0,10*ROW('Water Data'!D60)))</f>
        <v/>
      </c>
      <c r="BT66" s="319" t="str">
        <f ca="true">+IF(OFFSET('Water Data'!$D$28,0,10*ROW('Water Data'!D60))="","",OFFSET('Water Data'!$D$28,0,10*ROW('Water Data'!D60)))</f>
        <v/>
      </c>
      <c r="BU66" s="319" t="str">
        <f ca="true">+IF(OFFSET('Water Data'!$D$29,0,10*ROW('Water Data'!D60))="","",OFFSET('Water Data'!$D$29,0,10*ROW('Water Data'!D60)))</f>
        <v/>
      </c>
      <c r="BV66" s="319" t="str">
        <f ca="true">+IF(OFFSET('Water Data'!$E$27,0,10*ROW('Water Data'!E60))="","",OFFSET('Water Data'!$E$27,0,10*ROW('Water Data'!E60)))</f>
        <v/>
      </c>
      <c r="BW66" s="319" t="str">
        <f ca="true">+IF(OFFSET('Water Data'!$E$28,0,10*ROW('Water Data'!E60))="","",OFFSET('Water Data'!$E$28,0,10*ROW('Water Data'!E60)))</f>
        <v/>
      </c>
      <c r="BX66" s="319" t="str">
        <f ca="true">+IF(OFFSET('Water Data'!$E$29,0,10*ROW('Water Data'!E60))="","",OFFSET('Water Data'!$E$29,0,10*ROW('Water Data'!E60)))</f>
        <v/>
      </c>
      <c r="BY66" s="319" t="str">
        <f ca="true">+IF(OFFSET('Water Data'!$F$27,0,10*ROW('Water Data'!F60))="","",OFFSET('Water Data'!$F$27,0,10*ROW('Water Data'!F60)))</f>
        <v/>
      </c>
      <c r="BZ66" s="319" t="str">
        <f ca="true">+IF(OFFSET('Water Data'!$F$28,0,10*ROW('Water Data'!F60))="","",OFFSET('Water Data'!$F$28,0,10*ROW('Water Data'!F60)))</f>
        <v/>
      </c>
      <c r="CA66" s="319" t="str">
        <f ca="true">+IF(OFFSET('Water Data'!$F$29,0,10*ROW('Water Data'!F60))="","",OFFSET('Water Data'!$F$29,0,10*ROW('Water Data'!F60)))</f>
        <v/>
      </c>
      <c r="CB66" s="319" t="str">
        <f ca="true">+IF(OFFSET('Water Data'!$G$27,0,10*ROW('Water Data'!G60))="","",OFFSET('Water Data'!$G$27,0,10*ROW('Water Data'!G60)))</f>
        <v/>
      </c>
      <c r="CC66" s="319" t="str">
        <f ca="true">+IF(OFFSET('Water Data'!$G$28,0,10*ROW('Water Data'!G60))="","",OFFSET('Water Data'!$G$28,0,10*ROW('Water Data'!G60)))</f>
        <v/>
      </c>
      <c r="CD66" s="319" t="str">
        <f ca="true">+IF(OFFSET('Water Data'!$G$29,0,10*ROW('Water Data'!G60))="","",OFFSET('Water Data'!$G$29,0,10*ROW('Water Data'!G60)))</f>
        <v/>
      </c>
      <c r="CE66" s="319" t="str">
        <f ca="true">+IF(OFFSET('Water Data'!$H$27,0,10*ROW('Water Data'!H60))="","",OFFSET('Water Data'!$H$27,0,10*ROW('Water Data'!H60)))</f>
        <v/>
      </c>
      <c r="CF66" s="319" t="str">
        <f ca="true">+IF(OFFSET('Water Data'!$H$28,0,10*ROW('Water Data'!H60))="","",OFFSET('Water Data'!$H$28,0,10*ROW('Water Data'!H60)))</f>
        <v/>
      </c>
      <c r="CG66" s="319" t="str">
        <f ca="true">+IF(OFFSET('Water Data'!$H$29,0,10*ROW('Water Data'!H60))="","",OFFSET('Water Data'!$H$29,0,10*ROW('Water Data'!H60)))</f>
        <v/>
      </c>
      <c r="CH66" s="319" t="str">
        <f ca="true">+IF(OFFSET('Water Data'!$I$27,0,10*ROW('Water Data'!I60))="","",OFFSET('Water Data'!$I$27,0,10*ROW('Water Data'!I60)))</f>
        <v/>
      </c>
      <c r="CI66" s="319" t="str">
        <f ca="true">+IF(OFFSET('Water Data'!$I$28,0,10*ROW('Water Data'!I60))="","",OFFSET('Water Data'!$I$28,0,10*ROW('Water Data'!I60)))</f>
        <v/>
      </c>
      <c r="CJ66" s="319" t="str">
        <f ca="true">+IF(OFFSET('Water Data'!$I$29,0,10*ROW('Water Data'!I60))="","",OFFSET('Water Data'!$I$29,0,10*ROW('Water Data'!I60)))</f>
        <v/>
      </c>
      <c r="CK66" s="319" t="str">
        <f ca="true">+IF(OFFSET('Sanitation Data'!$D$28,0,10*ROW('Sanitation Data'!D60))="","",OFFSET('Sanitation Data'!$D$28,0,10*ROW('Sanitation Data'!D60)))</f>
        <v/>
      </c>
      <c r="CL66" s="319" t="str">
        <f ca="true">+IF(OFFSET('Sanitation Data'!$D$29,0,10*ROW('Sanitation Data'!D60))="","",OFFSET('Sanitation Data'!$D$29,0,10*ROW('Sanitation Data'!D60)))</f>
        <v/>
      </c>
      <c r="CM66" s="319" t="str">
        <f ca="true">+IF(OFFSET('Sanitation Data'!$D$30,0,10*ROW('Sanitation Data'!D60))="","",OFFSET('Sanitation Data'!$D$30,0,10*ROW('Sanitation Data'!D60)))</f>
        <v/>
      </c>
      <c r="CN66" s="319" t="str">
        <f ca="true">+IF(OFFSET('Sanitation Data'!$D$31,0,10*ROW('Sanitation Data'!D60))="","",OFFSET('Sanitation Data'!$D$31,0,10*ROW('Sanitation Data'!D60)))</f>
        <v/>
      </c>
      <c r="CO66" s="319" t="str">
        <f ca="true">+IF(OFFSET('Sanitation Data'!$D$32,0,10*ROW('Sanitation Data'!D60))="","",OFFSET('Sanitation Data'!$D$32,0,10*ROW('Sanitation Data'!D60)))</f>
        <v/>
      </c>
      <c r="CP66" s="319" t="str">
        <f ca="true">+IF(OFFSET('Sanitation Data'!$E$28,0,10*ROW('Sanitation Data'!E60))="","",OFFSET('Sanitation Data'!$E$28,0,10*ROW('Sanitation Data'!E60)))</f>
        <v/>
      </c>
      <c r="CQ66" s="319" t="str">
        <f ca="true">+IF(OFFSET('Sanitation Data'!$E$29,0,10*ROW('Sanitation Data'!E60))="","",OFFSET('Sanitation Data'!$E$29,0,10*ROW('Sanitation Data'!E60)))</f>
        <v/>
      </c>
      <c r="CR66" s="319" t="str">
        <f ca="true">+IF(OFFSET('Sanitation Data'!$E$30,0,10*ROW('Sanitation Data'!E60))="","",OFFSET('Sanitation Data'!$E$30,0,10*ROW('Sanitation Data'!E60)))</f>
        <v/>
      </c>
      <c r="CS66" s="319" t="str">
        <f ca="true">+IF(OFFSET('Sanitation Data'!$E$31,0,10*ROW('Sanitation Data'!E60))="","",OFFSET('Sanitation Data'!$E$31,0,10*ROW('Sanitation Data'!E60)))</f>
        <v/>
      </c>
      <c r="CT66" s="319" t="str">
        <f ca="true">+IF(OFFSET('Sanitation Data'!$E$32,0,10*ROW('Sanitation Data'!E60))="","",OFFSET('Sanitation Data'!$E$32,0,10*ROW('Sanitation Data'!E60)))</f>
        <v/>
      </c>
      <c r="CU66" s="319" t="str">
        <f ca="true">+IF(OFFSET('Sanitation Data'!$F$28,0,10*ROW('Sanitation Data'!F60))="","",OFFSET('Sanitation Data'!$F$28,0,10*ROW('Sanitation Data'!F60)))</f>
        <v/>
      </c>
      <c r="CV66" s="319" t="str">
        <f ca="true">+IF(OFFSET('Sanitation Data'!$F$29,0,10*ROW('Sanitation Data'!F60))="","",OFFSET('Sanitation Data'!$F$29,0,10*ROW('Sanitation Data'!F60)))</f>
        <v/>
      </c>
      <c r="CW66" s="319" t="str">
        <f ca="true">+IF(OFFSET('Sanitation Data'!$F$30,0,10*ROW('Sanitation Data'!F60))="","",OFFSET('Sanitation Data'!$F$30,0,10*ROW('Sanitation Data'!F60)))</f>
        <v/>
      </c>
      <c r="CX66" s="319" t="str">
        <f ca="true">+IF(OFFSET('Sanitation Data'!$F$31,0,10*ROW('Sanitation Data'!F60))="","",OFFSET('Sanitation Data'!$F$31,0,10*ROW('Sanitation Data'!F60)))</f>
        <v/>
      </c>
      <c r="CY66" s="319" t="str">
        <f ca="true">+IF(OFFSET('Sanitation Data'!$F$32,0,10*ROW('Sanitation Data'!F60))="","",OFFSET('Sanitation Data'!$F$32,0,10*ROW('Sanitation Data'!F60)))</f>
        <v/>
      </c>
      <c r="CZ66" s="319" t="str">
        <f ca="true">+IF(OFFSET('Sanitation Data'!$G$28,0,10*ROW('Sanitation Data'!G60))="","",OFFSET('Sanitation Data'!$G$28,0,10*ROW('Sanitation Data'!G60)))</f>
        <v/>
      </c>
      <c r="DA66" s="319" t="str">
        <f ca="true">+IF(OFFSET('Sanitation Data'!$G$29,0,10*ROW('Sanitation Data'!G60))="","",OFFSET('Sanitation Data'!$G$29,0,10*ROW('Sanitation Data'!G60)))</f>
        <v/>
      </c>
      <c r="DB66" s="319" t="str">
        <f ca="true">+IF(OFFSET('Sanitation Data'!$G$30,0,10*ROW('Sanitation Data'!G60))="","",OFFSET('Sanitation Data'!$G$30,0,10*ROW('Sanitation Data'!G60)))</f>
        <v/>
      </c>
      <c r="DC66" s="319" t="str">
        <f ca="true">+IF(OFFSET('Sanitation Data'!$G$31,0,10*ROW('Sanitation Data'!G60))="","",OFFSET('Sanitation Data'!$G$31,0,10*ROW('Sanitation Data'!G60)))</f>
        <v/>
      </c>
      <c r="DD66" s="319" t="str">
        <f ca="true">+IF(OFFSET('Sanitation Data'!$G$32,0,10*ROW('Sanitation Data'!G60))="","",OFFSET('Sanitation Data'!$G$32,0,10*ROW('Sanitation Data'!G60)))</f>
        <v/>
      </c>
      <c r="DE66" s="319" t="str">
        <f ca="true">+IF(OFFSET('Sanitation Data'!$H$28,0,10*ROW('Sanitation Data'!H60))="","",OFFSET('Sanitation Data'!$H$28,0,10*ROW('Sanitation Data'!H60)))</f>
        <v/>
      </c>
      <c r="DF66" s="319" t="str">
        <f ca="true">+IF(OFFSET('Sanitation Data'!$H$29,0,10*ROW('Sanitation Data'!H60))="","",OFFSET('Sanitation Data'!$H$29,0,10*ROW('Sanitation Data'!H60)))</f>
        <v/>
      </c>
      <c r="DG66" s="319" t="str">
        <f ca="true">+IF(OFFSET('Sanitation Data'!$H$30,0,10*ROW('Sanitation Data'!H60))="","",OFFSET('Sanitation Data'!$H$30,0,10*ROW('Sanitation Data'!H60)))</f>
        <v/>
      </c>
      <c r="DH66" s="319" t="str">
        <f ca="true">+IF(OFFSET('Sanitation Data'!$H$31,0,10*ROW('Sanitation Data'!H60))="","",OFFSET('Sanitation Data'!$H$31,0,10*ROW('Sanitation Data'!H60)))</f>
        <v/>
      </c>
      <c r="DI66" s="319" t="str">
        <f ca="true">+IF(OFFSET('Sanitation Data'!$H$32,0,10*ROW('Sanitation Data'!H60))="","",OFFSET('Sanitation Data'!$H$32,0,10*ROW('Sanitation Data'!H60)))</f>
        <v/>
      </c>
      <c r="DJ66" s="319" t="str">
        <f ca="true">+IF(OFFSET('Sanitation Data'!$I$28,0,10*ROW('Sanitation Data'!I60))="","",OFFSET('Sanitation Data'!$I$28,0,10*ROW('Sanitation Data'!I60)))</f>
        <v/>
      </c>
      <c r="DK66" s="319" t="str">
        <f ca="true">+IF(OFFSET('Sanitation Data'!$I$29,0,10*ROW('Sanitation Data'!I60))="","",OFFSET('Sanitation Data'!$I$29,0,10*ROW('Sanitation Data'!I60)))</f>
        <v/>
      </c>
      <c r="DL66" s="319" t="str">
        <f ca="true">+IF(OFFSET('Sanitation Data'!$I$30,0,10*ROW('Sanitation Data'!I60))="","",OFFSET('Sanitation Data'!$I$30,0,10*ROW('Sanitation Data'!I60)))</f>
        <v/>
      </c>
      <c r="DM66" s="319" t="str">
        <f ca="true">+IF(OFFSET('Sanitation Data'!$I$31,0,10*ROW('Sanitation Data'!I60))="","",OFFSET('Sanitation Data'!$I$31,0,10*ROW('Sanitation Data'!I60)))</f>
        <v/>
      </c>
      <c r="DN66" s="319" t="str">
        <f ca="true">+IF(OFFSET('Sanitation Data'!$I$32,0,10*ROW('Sanitation Data'!I60))="","",OFFSET('Sanitation Data'!$I$32,0,10*ROW('Sanitation Data'!I60)))</f>
        <v/>
      </c>
      <c r="DO66" s="319" t="str">
        <f ca="true">+IF(OFFSET('Hygiene Data'!$D$11,0,10*ROW('Hygiene Data'!D60))="","",OFFSET('Hygiene Data'!$D$11,0,10*ROW('Hygiene Data'!D60)))</f>
        <v/>
      </c>
      <c r="DP66" s="319" t="str">
        <f ca="true">+IF(OFFSET('Hygiene Data'!$D$12,0,10*ROW('Hygiene Data'!D60))="","",OFFSET('Hygiene Data'!$D$12,0,10*ROW('Hygiene Data'!D60)))</f>
        <v/>
      </c>
      <c r="DQ66" s="319" t="str">
        <f ca="true">+IF(OFFSET('Hygiene Data'!$D$13,0,10*ROW('Hygiene Data'!D60))="","",OFFSET('Hygiene Data'!$D$13,0,10*ROW('Hygiene Data'!D60)))</f>
        <v/>
      </c>
      <c r="DR66" s="319" t="str">
        <f ca="true">+IF(OFFSET('Hygiene Data'!$E$11,0,10*ROW('Hygiene Data'!E60))="","",OFFSET('Hygiene Data'!$E$11,0,10*ROW('Hygiene Data'!E60)))</f>
        <v/>
      </c>
      <c r="DS66" s="319" t="str">
        <f ca="true">+IF(OFFSET('Hygiene Data'!$E$12,0,10*ROW('Hygiene Data'!E60))="","",OFFSET('Hygiene Data'!$E$12,0,10*ROW('Hygiene Data'!E60)))</f>
        <v/>
      </c>
      <c r="DT66" s="319" t="str">
        <f ca="true">+IF(OFFSET('Hygiene Data'!$E$13,0,10*ROW('Hygiene Data'!E60))="","",OFFSET('Hygiene Data'!$E$13,0,10*ROW('Hygiene Data'!E60)))</f>
        <v/>
      </c>
      <c r="DU66" s="319" t="str">
        <f ca="true">+IF(OFFSET('Hygiene Data'!$F$11,0,10*ROW('Hygiene Data'!F60))="","",OFFSET('Hygiene Data'!$F$11,0,10*ROW('Hygiene Data'!F60)))</f>
        <v/>
      </c>
      <c r="DV66" s="319" t="str">
        <f ca="true">+IF(OFFSET('Hygiene Data'!$F$12,0,10*ROW('Hygiene Data'!F60))="","",OFFSET('Hygiene Data'!$F$12,0,10*ROW('Hygiene Data'!F60)))</f>
        <v/>
      </c>
      <c r="DW66" s="319" t="str">
        <f ca="true">+IF(OFFSET('Hygiene Data'!$F$13,0,10*ROW('Hygiene Data'!F60))="","",OFFSET('Hygiene Data'!$F$13,0,10*ROW('Hygiene Data'!F60)))</f>
        <v/>
      </c>
      <c r="DX66" s="319" t="str">
        <f ca="true">+IF(OFFSET('Hygiene Data'!$G$11,0,10*ROW('Hygiene Data'!G60))="","",OFFSET('Hygiene Data'!$G$11,0,10*ROW('Hygiene Data'!G60)))</f>
        <v/>
      </c>
      <c r="DY66" s="319" t="str">
        <f ca="true">+IF(OFFSET('Hygiene Data'!$G$12,0,10*ROW('Hygiene Data'!G60))="","",OFFSET('Hygiene Data'!$G$12,0,10*ROW('Hygiene Data'!G60)))</f>
        <v/>
      </c>
      <c r="DZ66" s="319" t="str">
        <f ca="true">+IF(OFFSET('Hygiene Data'!$G$13,0,10*ROW('Hygiene Data'!G60))="","",OFFSET('Hygiene Data'!$G$13,0,10*ROW('Hygiene Data'!G60)))</f>
        <v/>
      </c>
      <c r="EA66" s="319" t="str">
        <f ca="true">+IF(OFFSET('Hygiene Data'!$H$11,0,10*ROW('Hygiene Data'!H60))="","",OFFSET('Hygiene Data'!$H$11,0,10*ROW('Hygiene Data'!H60)))</f>
        <v/>
      </c>
      <c r="EB66" s="319" t="str">
        <f ca="true">+IF(OFFSET('Hygiene Data'!$H$12,0,10*ROW('Hygiene Data'!H60))="","",OFFSET('Hygiene Data'!$H$12,0,10*ROW('Hygiene Data'!H60)))</f>
        <v/>
      </c>
      <c r="EC66" s="319" t="str">
        <f ca="true">+IF(OFFSET('Hygiene Data'!$H$13,0,10*ROW('Hygiene Data'!H60))="","",OFFSET('Hygiene Data'!$H$13,0,10*ROW('Hygiene Data'!H60)))</f>
        <v/>
      </c>
      <c r="ED66" s="319" t="str">
        <f ca="true">+IF(OFFSET('Hygiene Data'!$I$11,0,10*ROW('Hygiene Data'!I60))="","",OFFSET('Hygiene Data'!$I$11,0,10*ROW('Hygiene Data'!I60)))</f>
        <v/>
      </c>
      <c r="EE66" s="319" t="str">
        <f ca="true">+IF(OFFSET('Hygiene Data'!$I$12,0,10*ROW('Hygiene Data'!I60))="","",OFFSET('Hygiene Data'!$I$12,0,10*ROW('Hygiene Data'!I60)))</f>
        <v/>
      </c>
      <c r="EF66" s="319"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75"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19"/>
      <c r="BS67" s="319" t="str">
        <f ca="true">+IF(OFFSET('Water Data'!$D$27,0,10*ROW('Water Data'!D61))="","",OFFSET('Water Data'!$D$27,0,10*ROW('Water Data'!D61)))</f>
        <v/>
      </c>
      <c r="BT67" s="319" t="str">
        <f ca="true">+IF(OFFSET('Water Data'!$D$28,0,10*ROW('Water Data'!D61))="","",OFFSET('Water Data'!$D$28,0,10*ROW('Water Data'!D61)))</f>
        <v/>
      </c>
      <c r="BU67" s="319" t="str">
        <f ca="true">+IF(OFFSET('Water Data'!$D$29,0,10*ROW('Water Data'!D61))="","",OFFSET('Water Data'!$D$29,0,10*ROW('Water Data'!D61)))</f>
        <v/>
      </c>
      <c r="BV67" s="319" t="str">
        <f ca="true">+IF(OFFSET('Water Data'!$E$27,0,10*ROW('Water Data'!E61))="","",OFFSET('Water Data'!$E$27,0,10*ROW('Water Data'!E61)))</f>
        <v/>
      </c>
      <c r="BW67" s="319" t="str">
        <f ca="true">+IF(OFFSET('Water Data'!$E$28,0,10*ROW('Water Data'!E61))="","",OFFSET('Water Data'!$E$28,0,10*ROW('Water Data'!E61)))</f>
        <v/>
      </c>
      <c r="BX67" s="319" t="str">
        <f ca="true">+IF(OFFSET('Water Data'!$E$29,0,10*ROW('Water Data'!E61))="","",OFFSET('Water Data'!$E$29,0,10*ROW('Water Data'!E61)))</f>
        <v/>
      </c>
      <c r="BY67" s="319" t="str">
        <f ca="true">+IF(OFFSET('Water Data'!$F$27,0,10*ROW('Water Data'!F61))="","",OFFSET('Water Data'!$F$27,0,10*ROW('Water Data'!F61)))</f>
        <v/>
      </c>
      <c r="BZ67" s="319" t="str">
        <f ca="true">+IF(OFFSET('Water Data'!$F$28,0,10*ROW('Water Data'!F61))="","",OFFSET('Water Data'!$F$28,0,10*ROW('Water Data'!F61)))</f>
        <v/>
      </c>
      <c r="CA67" s="319" t="str">
        <f ca="true">+IF(OFFSET('Water Data'!$F$29,0,10*ROW('Water Data'!F61))="","",OFFSET('Water Data'!$F$29,0,10*ROW('Water Data'!F61)))</f>
        <v/>
      </c>
      <c r="CB67" s="319" t="str">
        <f ca="true">+IF(OFFSET('Water Data'!$G$27,0,10*ROW('Water Data'!G61))="","",OFFSET('Water Data'!$G$27,0,10*ROW('Water Data'!G61)))</f>
        <v/>
      </c>
      <c r="CC67" s="319" t="str">
        <f ca="true">+IF(OFFSET('Water Data'!$G$28,0,10*ROW('Water Data'!G61))="","",OFFSET('Water Data'!$G$28,0,10*ROW('Water Data'!G61)))</f>
        <v/>
      </c>
      <c r="CD67" s="319" t="str">
        <f ca="true">+IF(OFFSET('Water Data'!$G$29,0,10*ROW('Water Data'!G61))="","",OFFSET('Water Data'!$G$29,0,10*ROW('Water Data'!G61)))</f>
        <v/>
      </c>
      <c r="CE67" s="319" t="str">
        <f ca="true">+IF(OFFSET('Water Data'!$H$27,0,10*ROW('Water Data'!H61))="","",OFFSET('Water Data'!$H$27,0,10*ROW('Water Data'!H61)))</f>
        <v/>
      </c>
      <c r="CF67" s="319" t="str">
        <f ca="true">+IF(OFFSET('Water Data'!$H$28,0,10*ROW('Water Data'!H61))="","",OFFSET('Water Data'!$H$28,0,10*ROW('Water Data'!H61)))</f>
        <v/>
      </c>
      <c r="CG67" s="319" t="str">
        <f ca="true">+IF(OFFSET('Water Data'!$H$29,0,10*ROW('Water Data'!H61))="","",OFFSET('Water Data'!$H$29,0,10*ROW('Water Data'!H61)))</f>
        <v/>
      </c>
      <c r="CH67" s="319" t="str">
        <f ca="true">+IF(OFFSET('Water Data'!$I$27,0,10*ROW('Water Data'!I61))="","",OFFSET('Water Data'!$I$27,0,10*ROW('Water Data'!I61)))</f>
        <v/>
      </c>
      <c r="CI67" s="319" t="str">
        <f ca="true">+IF(OFFSET('Water Data'!$I$28,0,10*ROW('Water Data'!I61))="","",OFFSET('Water Data'!$I$28,0,10*ROW('Water Data'!I61)))</f>
        <v/>
      </c>
      <c r="CJ67" s="319" t="str">
        <f ca="true">+IF(OFFSET('Water Data'!$I$29,0,10*ROW('Water Data'!I61))="","",OFFSET('Water Data'!$I$29,0,10*ROW('Water Data'!I61)))</f>
        <v/>
      </c>
      <c r="CK67" s="319" t="str">
        <f ca="true">+IF(OFFSET('Sanitation Data'!$D$28,0,10*ROW('Sanitation Data'!D61))="","",OFFSET('Sanitation Data'!$D$28,0,10*ROW('Sanitation Data'!D61)))</f>
        <v/>
      </c>
      <c r="CL67" s="319" t="str">
        <f ca="true">+IF(OFFSET('Sanitation Data'!$D$29,0,10*ROW('Sanitation Data'!D61))="","",OFFSET('Sanitation Data'!$D$29,0,10*ROW('Sanitation Data'!D61)))</f>
        <v/>
      </c>
      <c r="CM67" s="319" t="str">
        <f ca="true">+IF(OFFSET('Sanitation Data'!$D$30,0,10*ROW('Sanitation Data'!D61))="","",OFFSET('Sanitation Data'!$D$30,0,10*ROW('Sanitation Data'!D61)))</f>
        <v/>
      </c>
      <c r="CN67" s="319" t="str">
        <f ca="true">+IF(OFFSET('Sanitation Data'!$D$31,0,10*ROW('Sanitation Data'!D61))="","",OFFSET('Sanitation Data'!$D$31,0,10*ROW('Sanitation Data'!D61)))</f>
        <v/>
      </c>
      <c r="CO67" s="319" t="str">
        <f ca="true">+IF(OFFSET('Sanitation Data'!$D$32,0,10*ROW('Sanitation Data'!D61))="","",OFFSET('Sanitation Data'!$D$32,0,10*ROW('Sanitation Data'!D61)))</f>
        <v/>
      </c>
      <c r="CP67" s="319" t="str">
        <f ca="true">+IF(OFFSET('Sanitation Data'!$E$28,0,10*ROW('Sanitation Data'!E61))="","",OFFSET('Sanitation Data'!$E$28,0,10*ROW('Sanitation Data'!E61)))</f>
        <v/>
      </c>
      <c r="CQ67" s="319" t="str">
        <f ca="true">+IF(OFFSET('Sanitation Data'!$E$29,0,10*ROW('Sanitation Data'!E61))="","",OFFSET('Sanitation Data'!$E$29,0,10*ROW('Sanitation Data'!E61)))</f>
        <v/>
      </c>
      <c r="CR67" s="319" t="str">
        <f ca="true">+IF(OFFSET('Sanitation Data'!$E$30,0,10*ROW('Sanitation Data'!E61))="","",OFFSET('Sanitation Data'!$E$30,0,10*ROW('Sanitation Data'!E61)))</f>
        <v/>
      </c>
      <c r="CS67" s="319" t="str">
        <f ca="true">+IF(OFFSET('Sanitation Data'!$E$31,0,10*ROW('Sanitation Data'!E61))="","",OFFSET('Sanitation Data'!$E$31,0,10*ROW('Sanitation Data'!E61)))</f>
        <v/>
      </c>
      <c r="CT67" s="319" t="str">
        <f ca="true">+IF(OFFSET('Sanitation Data'!$E$32,0,10*ROW('Sanitation Data'!E61))="","",OFFSET('Sanitation Data'!$E$32,0,10*ROW('Sanitation Data'!E61)))</f>
        <v/>
      </c>
      <c r="CU67" s="319" t="str">
        <f ca="true">+IF(OFFSET('Sanitation Data'!$F$28,0,10*ROW('Sanitation Data'!F61))="","",OFFSET('Sanitation Data'!$F$28,0,10*ROW('Sanitation Data'!F61)))</f>
        <v/>
      </c>
      <c r="CV67" s="319" t="str">
        <f ca="true">+IF(OFFSET('Sanitation Data'!$F$29,0,10*ROW('Sanitation Data'!F61))="","",OFFSET('Sanitation Data'!$F$29,0,10*ROW('Sanitation Data'!F61)))</f>
        <v/>
      </c>
      <c r="CW67" s="319" t="str">
        <f ca="true">+IF(OFFSET('Sanitation Data'!$F$30,0,10*ROW('Sanitation Data'!F61))="","",OFFSET('Sanitation Data'!$F$30,0,10*ROW('Sanitation Data'!F61)))</f>
        <v/>
      </c>
      <c r="CX67" s="319" t="str">
        <f ca="true">+IF(OFFSET('Sanitation Data'!$F$31,0,10*ROW('Sanitation Data'!F61))="","",OFFSET('Sanitation Data'!$F$31,0,10*ROW('Sanitation Data'!F61)))</f>
        <v/>
      </c>
      <c r="CY67" s="319" t="str">
        <f ca="true">+IF(OFFSET('Sanitation Data'!$F$32,0,10*ROW('Sanitation Data'!F61))="","",OFFSET('Sanitation Data'!$F$32,0,10*ROW('Sanitation Data'!F61)))</f>
        <v/>
      </c>
      <c r="CZ67" s="319" t="str">
        <f ca="true">+IF(OFFSET('Sanitation Data'!$G$28,0,10*ROW('Sanitation Data'!G61))="","",OFFSET('Sanitation Data'!$G$28,0,10*ROW('Sanitation Data'!G61)))</f>
        <v/>
      </c>
      <c r="DA67" s="319" t="str">
        <f ca="true">+IF(OFFSET('Sanitation Data'!$G$29,0,10*ROW('Sanitation Data'!G61))="","",OFFSET('Sanitation Data'!$G$29,0,10*ROW('Sanitation Data'!G61)))</f>
        <v/>
      </c>
      <c r="DB67" s="319" t="str">
        <f ca="true">+IF(OFFSET('Sanitation Data'!$G$30,0,10*ROW('Sanitation Data'!G61))="","",OFFSET('Sanitation Data'!$G$30,0,10*ROW('Sanitation Data'!G61)))</f>
        <v/>
      </c>
      <c r="DC67" s="319" t="str">
        <f ca="true">+IF(OFFSET('Sanitation Data'!$G$31,0,10*ROW('Sanitation Data'!G61))="","",OFFSET('Sanitation Data'!$G$31,0,10*ROW('Sanitation Data'!G61)))</f>
        <v/>
      </c>
      <c r="DD67" s="319" t="str">
        <f ca="true">+IF(OFFSET('Sanitation Data'!$G$32,0,10*ROW('Sanitation Data'!G61))="","",OFFSET('Sanitation Data'!$G$32,0,10*ROW('Sanitation Data'!G61)))</f>
        <v/>
      </c>
      <c r="DE67" s="319" t="str">
        <f ca="true">+IF(OFFSET('Sanitation Data'!$H$28,0,10*ROW('Sanitation Data'!H61))="","",OFFSET('Sanitation Data'!$H$28,0,10*ROW('Sanitation Data'!H61)))</f>
        <v/>
      </c>
      <c r="DF67" s="319" t="str">
        <f ca="true">+IF(OFFSET('Sanitation Data'!$H$29,0,10*ROW('Sanitation Data'!H61))="","",OFFSET('Sanitation Data'!$H$29,0,10*ROW('Sanitation Data'!H61)))</f>
        <v/>
      </c>
      <c r="DG67" s="319" t="str">
        <f ca="true">+IF(OFFSET('Sanitation Data'!$H$30,0,10*ROW('Sanitation Data'!H61))="","",OFFSET('Sanitation Data'!$H$30,0,10*ROW('Sanitation Data'!H61)))</f>
        <v/>
      </c>
      <c r="DH67" s="319" t="str">
        <f ca="true">+IF(OFFSET('Sanitation Data'!$H$31,0,10*ROW('Sanitation Data'!H61))="","",OFFSET('Sanitation Data'!$H$31,0,10*ROW('Sanitation Data'!H61)))</f>
        <v/>
      </c>
      <c r="DI67" s="319" t="str">
        <f ca="true">+IF(OFFSET('Sanitation Data'!$H$32,0,10*ROW('Sanitation Data'!H61))="","",OFFSET('Sanitation Data'!$H$32,0,10*ROW('Sanitation Data'!H61)))</f>
        <v/>
      </c>
      <c r="DJ67" s="319" t="str">
        <f ca="true">+IF(OFFSET('Sanitation Data'!$I$28,0,10*ROW('Sanitation Data'!I61))="","",OFFSET('Sanitation Data'!$I$28,0,10*ROW('Sanitation Data'!I61)))</f>
        <v/>
      </c>
      <c r="DK67" s="319" t="str">
        <f ca="true">+IF(OFFSET('Sanitation Data'!$I$29,0,10*ROW('Sanitation Data'!I61))="","",OFFSET('Sanitation Data'!$I$29,0,10*ROW('Sanitation Data'!I61)))</f>
        <v/>
      </c>
      <c r="DL67" s="319" t="str">
        <f ca="true">+IF(OFFSET('Sanitation Data'!$I$30,0,10*ROW('Sanitation Data'!I61))="","",OFFSET('Sanitation Data'!$I$30,0,10*ROW('Sanitation Data'!I61)))</f>
        <v/>
      </c>
      <c r="DM67" s="319" t="str">
        <f ca="true">+IF(OFFSET('Sanitation Data'!$I$31,0,10*ROW('Sanitation Data'!I61))="","",OFFSET('Sanitation Data'!$I$31,0,10*ROW('Sanitation Data'!I61)))</f>
        <v/>
      </c>
      <c r="DN67" s="319" t="str">
        <f ca="true">+IF(OFFSET('Sanitation Data'!$I$32,0,10*ROW('Sanitation Data'!I61))="","",OFFSET('Sanitation Data'!$I$32,0,10*ROW('Sanitation Data'!I61)))</f>
        <v/>
      </c>
      <c r="DO67" s="319" t="str">
        <f ca="true">+IF(OFFSET('Hygiene Data'!$D$11,0,10*ROW('Hygiene Data'!D61))="","",OFFSET('Hygiene Data'!$D$11,0,10*ROW('Hygiene Data'!D61)))</f>
        <v/>
      </c>
      <c r="DP67" s="319" t="str">
        <f ca="true">+IF(OFFSET('Hygiene Data'!$D$12,0,10*ROW('Hygiene Data'!D61))="","",OFFSET('Hygiene Data'!$D$12,0,10*ROW('Hygiene Data'!D61)))</f>
        <v/>
      </c>
      <c r="DQ67" s="319" t="str">
        <f ca="true">+IF(OFFSET('Hygiene Data'!$D$13,0,10*ROW('Hygiene Data'!D61))="","",OFFSET('Hygiene Data'!$D$13,0,10*ROW('Hygiene Data'!D61)))</f>
        <v/>
      </c>
      <c r="DR67" s="319" t="str">
        <f ca="true">+IF(OFFSET('Hygiene Data'!$E$11,0,10*ROW('Hygiene Data'!E61))="","",OFFSET('Hygiene Data'!$E$11,0,10*ROW('Hygiene Data'!E61)))</f>
        <v/>
      </c>
      <c r="DS67" s="319" t="str">
        <f ca="true">+IF(OFFSET('Hygiene Data'!$E$12,0,10*ROW('Hygiene Data'!E61))="","",OFFSET('Hygiene Data'!$E$12,0,10*ROW('Hygiene Data'!E61)))</f>
        <v/>
      </c>
      <c r="DT67" s="319" t="str">
        <f ca="true">+IF(OFFSET('Hygiene Data'!$E$13,0,10*ROW('Hygiene Data'!E61))="","",OFFSET('Hygiene Data'!$E$13,0,10*ROW('Hygiene Data'!E61)))</f>
        <v/>
      </c>
      <c r="DU67" s="319" t="str">
        <f ca="true">+IF(OFFSET('Hygiene Data'!$F$11,0,10*ROW('Hygiene Data'!F61))="","",OFFSET('Hygiene Data'!$F$11,0,10*ROW('Hygiene Data'!F61)))</f>
        <v/>
      </c>
      <c r="DV67" s="319" t="str">
        <f ca="true">+IF(OFFSET('Hygiene Data'!$F$12,0,10*ROW('Hygiene Data'!F61))="","",OFFSET('Hygiene Data'!$F$12,0,10*ROW('Hygiene Data'!F61)))</f>
        <v/>
      </c>
      <c r="DW67" s="319" t="str">
        <f ca="true">+IF(OFFSET('Hygiene Data'!$F$13,0,10*ROW('Hygiene Data'!F61))="","",OFFSET('Hygiene Data'!$F$13,0,10*ROW('Hygiene Data'!F61)))</f>
        <v/>
      </c>
      <c r="DX67" s="319" t="str">
        <f ca="true">+IF(OFFSET('Hygiene Data'!$G$11,0,10*ROW('Hygiene Data'!G61))="","",OFFSET('Hygiene Data'!$G$11,0,10*ROW('Hygiene Data'!G61)))</f>
        <v/>
      </c>
      <c r="DY67" s="319" t="str">
        <f ca="true">+IF(OFFSET('Hygiene Data'!$G$12,0,10*ROW('Hygiene Data'!G61))="","",OFFSET('Hygiene Data'!$G$12,0,10*ROW('Hygiene Data'!G61)))</f>
        <v/>
      </c>
      <c r="DZ67" s="319" t="str">
        <f ca="true">+IF(OFFSET('Hygiene Data'!$G$13,0,10*ROW('Hygiene Data'!G61))="","",OFFSET('Hygiene Data'!$G$13,0,10*ROW('Hygiene Data'!G61)))</f>
        <v/>
      </c>
      <c r="EA67" s="319" t="str">
        <f ca="true">+IF(OFFSET('Hygiene Data'!$H$11,0,10*ROW('Hygiene Data'!H61))="","",OFFSET('Hygiene Data'!$H$11,0,10*ROW('Hygiene Data'!H61)))</f>
        <v/>
      </c>
      <c r="EB67" s="319" t="str">
        <f ca="true">+IF(OFFSET('Hygiene Data'!$H$12,0,10*ROW('Hygiene Data'!H61))="","",OFFSET('Hygiene Data'!$H$12,0,10*ROW('Hygiene Data'!H61)))</f>
        <v/>
      </c>
      <c r="EC67" s="319" t="str">
        <f ca="true">+IF(OFFSET('Hygiene Data'!$H$13,0,10*ROW('Hygiene Data'!H61))="","",OFFSET('Hygiene Data'!$H$13,0,10*ROW('Hygiene Data'!H61)))</f>
        <v/>
      </c>
      <c r="ED67" s="319" t="str">
        <f ca="true">+IF(OFFSET('Hygiene Data'!$I$11,0,10*ROW('Hygiene Data'!I61))="","",OFFSET('Hygiene Data'!$I$11,0,10*ROW('Hygiene Data'!I61)))</f>
        <v/>
      </c>
      <c r="EE67" s="319" t="str">
        <f ca="true">+IF(OFFSET('Hygiene Data'!$I$12,0,10*ROW('Hygiene Data'!I61))="","",OFFSET('Hygiene Data'!$I$12,0,10*ROW('Hygiene Data'!I61)))</f>
        <v/>
      </c>
      <c r="EF67" s="319"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75"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19"/>
      <c r="BS68" s="319" t="str">
        <f ca="true">+IF(OFFSET('Water Data'!$D$27,0,10*ROW('Water Data'!D62))="","",OFFSET('Water Data'!$D$27,0,10*ROW('Water Data'!D62)))</f>
        <v/>
      </c>
      <c r="BT68" s="319" t="str">
        <f ca="true">+IF(OFFSET('Water Data'!$D$28,0,10*ROW('Water Data'!D62))="","",OFFSET('Water Data'!$D$28,0,10*ROW('Water Data'!D62)))</f>
        <v/>
      </c>
      <c r="BU68" s="319" t="str">
        <f ca="true">+IF(OFFSET('Water Data'!$D$29,0,10*ROW('Water Data'!D62))="","",OFFSET('Water Data'!$D$29,0,10*ROW('Water Data'!D62)))</f>
        <v/>
      </c>
      <c r="BV68" s="319" t="str">
        <f ca="true">+IF(OFFSET('Water Data'!$E$27,0,10*ROW('Water Data'!E62))="","",OFFSET('Water Data'!$E$27,0,10*ROW('Water Data'!E62)))</f>
        <v/>
      </c>
      <c r="BW68" s="319" t="str">
        <f ca="true">+IF(OFFSET('Water Data'!$E$28,0,10*ROW('Water Data'!E62))="","",OFFSET('Water Data'!$E$28,0,10*ROW('Water Data'!E62)))</f>
        <v/>
      </c>
      <c r="BX68" s="319" t="str">
        <f ca="true">+IF(OFFSET('Water Data'!$E$29,0,10*ROW('Water Data'!E62))="","",OFFSET('Water Data'!$E$29,0,10*ROW('Water Data'!E62)))</f>
        <v/>
      </c>
      <c r="BY68" s="319" t="str">
        <f ca="true">+IF(OFFSET('Water Data'!$F$27,0,10*ROW('Water Data'!F62))="","",OFFSET('Water Data'!$F$27,0,10*ROW('Water Data'!F62)))</f>
        <v/>
      </c>
      <c r="BZ68" s="319" t="str">
        <f ca="true">+IF(OFFSET('Water Data'!$F$28,0,10*ROW('Water Data'!F62))="","",OFFSET('Water Data'!$F$28,0,10*ROW('Water Data'!F62)))</f>
        <v/>
      </c>
      <c r="CA68" s="319" t="str">
        <f ca="true">+IF(OFFSET('Water Data'!$F$29,0,10*ROW('Water Data'!F62))="","",OFFSET('Water Data'!$F$29,0,10*ROW('Water Data'!F62)))</f>
        <v/>
      </c>
      <c r="CB68" s="319" t="str">
        <f ca="true">+IF(OFFSET('Water Data'!$G$27,0,10*ROW('Water Data'!G62))="","",OFFSET('Water Data'!$G$27,0,10*ROW('Water Data'!G62)))</f>
        <v/>
      </c>
      <c r="CC68" s="319" t="str">
        <f ca="true">+IF(OFFSET('Water Data'!$G$28,0,10*ROW('Water Data'!G62))="","",OFFSET('Water Data'!$G$28,0,10*ROW('Water Data'!G62)))</f>
        <v/>
      </c>
      <c r="CD68" s="319" t="str">
        <f ca="true">+IF(OFFSET('Water Data'!$G$29,0,10*ROW('Water Data'!G62))="","",OFFSET('Water Data'!$G$29,0,10*ROW('Water Data'!G62)))</f>
        <v/>
      </c>
      <c r="CE68" s="319" t="str">
        <f ca="true">+IF(OFFSET('Water Data'!$H$27,0,10*ROW('Water Data'!H62))="","",OFFSET('Water Data'!$H$27,0,10*ROW('Water Data'!H62)))</f>
        <v/>
      </c>
      <c r="CF68" s="319" t="str">
        <f ca="true">+IF(OFFSET('Water Data'!$H$28,0,10*ROW('Water Data'!H62))="","",OFFSET('Water Data'!$H$28,0,10*ROW('Water Data'!H62)))</f>
        <v/>
      </c>
      <c r="CG68" s="319" t="str">
        <f ca="true">+IF(OFFSET('Water Data'!$H$29,0,10*ROW('Water Data'!H62))="","",OFFSET('Water Data'!$H$29,0,10*ROW('Water Data'!H62)))</f>
        <v/>
      </c>
      <c r="CH68" s="319" t="str">
        <f ca="true">+IF(OFFSET('Water Data'!$I$27,0,10*ROW('Water Data'!I62))="","",OFFSET('Water Data'!$I$27,0,10*ROW('Water Data'!I62)))</f>
        <v/>
      </c>
      <c r="CI68" s="319" t="str">
        <f ca="true">+IF(OFFSET('Water Data'!$I$28,0,10*ROW('Water Data'!I62))="","",OFFSET('Water Data'!$I$28,0,10*ROW('Water Data'!I62)))</f>
        <v/>
      </c>
      <c r="CJ68" s="319" t="str">
        <f ca="true">+IF(OFFSET('Water Data'!$I$29,0,10*ROW('Water Data'!I62))="","",OFFSET('Water Data'!$I$29,0,10*ROW('Water Data'!I62)))</f>
        <v/>
      </c>
      <c r="CK68" s="319" t="str">
        <f ca="true">+IF(OFFSET('Sanitation Data'!$D$28,0,10*ROW('Sanitation Data'!D62))="","",OFFSET('Sanitation Data'!$D$28,0,10*ROW('Sanitation Data'!D62)))</f>
        <v/>
      </c>
      <c r="CL68" s="319" t="str">
        <f ca="true">+IF(OFFSET('Sanitation Data'!$D$29,0,10*ROW('Sanitation Data'!D62))="","",OFFSET('Sanitation Data'!$D$29,0,10*ROW('Sanitation Data'!D62)))</f>
        <v/>
      </c>
      <c r="CM68" s="319" t="str">
        <f ca="true">+IF(OFFSET('Sanitation Data'!$D$30,0,10*ROW('Sanitation Data'!D62))="","",OFFSET('Sanitation Data'!$D$30,0,10*ROW('Sanitation Data'!D62)))</f>
        <v/>
      </c>
      <c r="CN68" s="319" t="str">
        <f ca="true">+IF(OFFSET('Sanitation Data'!$D$31,0,10*ROW('Sanitation Data'!D62))="","",OFFSET('Sanitation Data'!$D$31,0,10*ROW('Sanitation Data'!D62)))</f>
        <v/>
      </c>
      <c r="CO68" s="319" t="str">
        <f ca="true">+IF(OFFSET('Sanitation Data'!$D$32,0,10*ROW('Sanitation Data'!D62))="","",OFFSET('Sanitation Data'!$D$32,0,10*ROW('Sanitation Data'!D62)))</f>
        <v/>
      </c>
      <c r="CP68" s="319" t="str">
        <f ca="true">+IF(OFFSET('Sanitation Data'!$E$28,0,10*ROW('Sanitation Data'!E62))="","",OFFSET('Sanitation Data'!$E$28,0,10*ROW('Sanitation Data'!E62)))</f>
        <v/>
      </c>
      <c r="CQ68" s="319" t="str">
        <f ca="true">+IF(OFFSET('Sanitation Data'!$E$29,0,10*ROW('Sanitation Data'!E62))="","",OFFSET('Sanitation Data'!$E$29,0,10*ROW('Sanitation Data'!E62)))</f>
        <v/>
      </c>
      <c r="CR68" s="319" t="str">
        <f ca="true">+IF(OFFSET('Sanitation Data'!$E$30,0,10*ROW('Sanitation Data'!E62))="","",OFFSET('Sanitation Data'!$E$30,0,10*ROW('Sanitation Data'!E62)))</f>
        <v/>
      </c>
      <c r="CS68" s="319" t="str">
        <f ca="true">+IF(OFFSET('Sanitation Data'!$E$31,0,10*ROW('Sanitation Data'!E62))="","",OFFSET('Sanitation Data'!$E$31,0,10*ROW('Sanitation Data'!E62)))</f>
        <v/>
      </c>
      <c r="CT68" s="319" t="str">
        <f ca="true">+IF(OFFSET('Sanitation Data'!$E$32,0,10*ROW('Sanitation Data'!E62))="","",OFFSET('Sanitation Data'!$E$32,0,10*ROW('Sanitation Data'!E62)))</f>
        <v/>
      </c>
      <c r="CU68" s="319" t="str">
        <f ca="true">+IF(OFFSET('Sanitation Data'!$F$28,0,10*ROW('Sanitation Data'!F62))="","",OFFSET('Sanitation Data'!$F$28,0,10*ROW('Sanitation Data'!F62)))</f>
        <v/>
      </c>
      <c r="CV68" s="319" t="str">
        <f ca="true">+IF(OFFSET('Sanitation Data'!$F$29,0,10*ROW('Sanitation Data'!F62))="","",OFFSET('Sanitation Data'!$F$29,0,10*ROW('Sanitation Data'!F62)))</f>
        <v/>
      </c>
      <c r="CW68" s="319" t="str">
        <f ca="true">+IF(OFFSET('Sanitation Data'!$F$30,0,10*ROW('Sanitation Data'!F62))="","",OFFSET('Sanitation Data'!$F$30,0,10*ROW('Sanitation Data'!F62)))</f>
        <v/>
      </c>
      <c r="CX68" s="319" t="str">
        <f ca="true">+IF(OFFSET('Sanitation Data'!$F$31,0,10*ROW('Sanitation Data'!F62))="","",OFFSET('Sanitation Data'!$F$31,0,10*ROW('Sanitation Data'!F62)))</f>
        <v/>
      </c>
      <c r="CY68" s="319" t="str">
        <f ca="true">+IF(OFFSET('Sanitation Data'!$F$32,0,10*ROW('Sanitation Data'!F62))="","",OFFSET('Sanitation Data'!$F$32,0,10*ROW('Sanitation Data'!F62)))</f>
        <v/>
      </c>
      <c r="CZ68" s="319" t="str">
        <f ca="true">+IF(OFFSET('Sanitation Data'!$G$28,0,10*ROW('Sanitation Data'!G62))="","",OFFSET('Sanitation Data'!$G$28,0,10*ROW('Sanitation Data'!G62)))</f>
        <v/>
      </c>
      <c r="DA68" s="319" t="str">
        <f ca="true">+IF(OFFSET('Sanitation Data'!$G$29,0,10*ROW('Sanitation Data'!G62))="","",OFFSET('Sanitation Data'!$G$29,0,10*ROW('Sanitation Data'!G62)))</f>
        <v/>
      </c>
      <c r="DB68" s="319" t="str">
        <f ca="true">+IF(OFFSET('Sanitation Data'!$G$30,0,10*ROW('Sanitation Data'!G62))="","",OFFSET('Sanitation Data'!$G$30,0,10*ROW('Sanitation Data'!G62)))</f>
        <v/>
      </c>
      <c r="DC68" s="319" t="str">
        <f ca="true">+IF(OFFSET('Sanitation Data'!$G$31,0,10*ROW('Sanitation Data'!G62))="","",OFFSET('Sanitation Data'!$G$31,0,10*ROW('Sanitation Data'!G62)))</f>
        <v/>
      </c>
      <c r="DD68" s="319" t="str">
        <f ca="true">+IF(OFFSET('Sanitation Data'!$G$32,0,10*ROW('Sanitation Data'!G62))="","",OFFSET('Sanitation Data'!$G$32,0,10*ROW('Sanitation Data'!G62)))</f>
        <v/>
      </c>
      <c r="DE68" s="319" t="str">
        <f ca="true">+IF(OFFSET('Sanitation Data'!$H$28,0,10*ROW('Sanitation Data'!H62))="","",OFFSET('Sanitation Data'!$H$28,0,10*ROW('Sanitation Data'!H62)))</f>
        <v/>
      </c>
      <c r="DF68" s="319" t="str">
        <f ca="true">+IF(OFFSET('Sanitation Data'!$H$29,0,10*ROW('Sanitation Data'!H62))="","",OFFSET('Sanitation Data'!$H$29,0,10*ROW('Sanitation Data'!H62)))</f>
        <v/>
      </c>
      <c r="DG68" s="319" t="str">
        <f ca="true">+IF(OFFSET('Sanitation Data'!$H$30,0,10*ROW('Sanitation Data'!H62))="","",OFFSET('Sanitation Data'!$H$30,0,10*ROW('Sanitation Data'!H62)))</f>
        <v/>
      </c>
      <c r="DH68" s="319" t="str">
        <f ca="true">+IF(OFFSET('Sanitation Data'!$H$31,0,10*ROW('Sanitation Data'!H62))="","",OFFSET('Sanitation Data'!$H$31,0,10*ROW('Sanitation Data'!H62)))</f>
        <v/>
      </c>
      <c r="DI68" s="319" t="str">
        <f ca="true">+IF(OFFSET('Sanitation Data'!$H$32,0,10*ROW('Sanitation Data'!H62))="","",OFFSET('Sanitation Data'!$H$32,0,10*ROW('Sanitation Data'!H62)))</f>
        <v/>
      </c>
      <c r="DJ68" s="319" t="str">
        <f ca="true">+IF(OFFSET('Sanitation Data'!$I$28,0,10*ROW('Sanitation Data'!I62))="","",OFFSET('Sanitation Data'!$I$28,0,10*ROW('Sanitation Data'!I62)))</f>
        <v/>
      </c>
      <c r="DK68" s="319" t="str">
        <f ca="true">+IF(OFFSET('Sanitation Data'!$I$29,0,10*ROW('Sanitation Data'!I62))="","",OFFSET('Sanitation Data'!$I$29,0,10*ROW('Sanitation Data'!I62)))</f>
        <v/>
      </c>
      <c r="DL68" s="319" t="str">
        <f ca="true">+IF(OFFSET('Sanitation Data'!$I$30,0,10*ROW('Sanitation Data'!I62))="","",OFFSET('Sanitation Data'!$I$30,0,10*ROW('Sanitation Data'!I62)))</f>
        <v/>
      </c>
      <c r="DM68" s="319" t="str">
        <f ca="true">+IF(OFFSET('Sanitation Data'!$I$31,0,10*ROW('Sanitation Data'!I62))="","",OFFSET('Sanitation Data'!$I$31,0,10*ROW('Sanitation Data'!I62)))</f>
        <v/>
      </c>
      <c r="DN68" s="319" t="str">
        <f ca="true">+IF(OFFSET('Sanitation Data'!$I$32,0,10*ROW('Sanitation Data'!I62))="","",OFFSET('Sanitation Data'!$I$32,0,10*ROW('Sanitation Data'!I62)))</f>
        <v/>
      </c>
      <c r="DO68" s="319" t="str">
        <f ca="true">+IF(OFFSET('Hygiene Data'!$D$11,0,10*ROW('Hygiene Data'!D62))="","",OFFSET('Hygiene Data'!$D$11,0,10*ROW('Hygiene Data'!D62)))</f>
        <v/>
      </c>
      <c r="DP68" s="319" t="str">
        <f ca="true">+IF(OFFSET('Hygiene Data'!$D$12,0,10*ROW('Hygiene Data'!D62))="","",OFFSET('Hygiene Data'!$D$12,0,10*ROW('Hygiene Data'!D62)))</f>
        <v/>
      </c>
      <c r="DQ68" s="319" t="str">
        <f ca="true">+IF(OFFSET('Hygiene Data'!$D$13,0,10*ROW('Hygiene Data'!D62))="","",OFFSET('Hygiene Data'!$D$13,0,10*ROW('Hygiene Data'!D62)))</f>
        <v/>
      </c>
      <c r="DR68" s="319" t="str">
        <f ca="true">+IF(OFFSET('Hygiene Data'!$E$11,0,10*ROW('Hygiene Data'!E62))="","",OFFSET('Hygiene Data'!$E$11,0,10*ROW('Hygiene Data'!E62)))</f>
        <v/>
      </c>
      <c r="DS68" s="319" t="str">
        <f ca="true">+IF(OFFSET('Hygiene Data'!$E$12,0,10*ROW('Hygiene Data'!E62))="","",OFFSET('Hygiene Data'!$E$12,0,10*ROW('Hygiene Data'!E62)))</f>
        <v/>
      </c>
      <c r="DT68" s="319" t="str">
        <f ca="true">+IF(OFFSET('Hygiene Data'!$E$13,0,10*ROW('Hygiene Data'!E62))="","",OFFSET('Hygiene Data'!$E$13,0,10*ROW('Hygiene Data'!E62)))</f>
        <v/>
      </c>
      <c r="DU68" s="319" t="str">
        <f ca="true">+IF(OFFSET('Hygiene Data'!$F$11,0,10*ROW('Hygiene Data'!F62))="","",OFFSET('Hygiene Data'!$F$11,0,10*ROW('Hygiene Data'!F62)))</f>
        <v/>
      </c>
      <c r="DV68" s="319" t="str">
        <f ca="true">+IF(OFFSET('Hygiene Data'!$F$12,0,10*ROW('Hygiene Data'!F62))="","",OFFSET('Hygiene Data'!$F$12,0,10*ROW('Hygiene Data'!F62)))</f>
        <v/>
      </c>
      <c r="DW68" s="319" t="str">
        <f ca="true">+IF(OFFSET('Hygiene Data'!$F$13,0,10*ROW('Hygiene Data'!F62))="","",OFFSET('Hygiene Data'!$F$13,0,10*ROW('Hygiene Data'!F62)))</f>
        <v/>
      </c>
      <c r="DX68" s="319" t="str">
        <f ca="true">+IF(OFFSET('Hygiene Data'!$G$11,0,10*ROW('Hygiene Data'!G62))="","",OFFSET('Hygiene Data'!$G$11,0,10*ROW('Hygiene Data'!G62)))</f>
        <v/>
      </c>
      <c r="DY68" s="319" t="str">
        <f ca="true">+IF(OFFSET('Hygiene Data'!$G$12,0,10*ROW('Hygiene Data'!G62))="","",OFFSET('Hygiene Data'!$G$12,0,10*ROW('Hygiene Data'!G62)))</f>
        <v/>
      </c>
      <c r="DZ68" s="319" t="str">
        <f ca="true">+IF(OFFSET('Hygiene Data'!$G$13,0,10*ROW('Hygiene Data'!G62))="","",OFFSET('Hygiene Data'!$G$13,0,10*ROW('Hygiene Data'!G62)))</f>
        <v/>
      </c>
      <c r="EA68" s="319" t="str">
        <f ca="true">+IF(OFFSET('Hygiene Data'!$H$11,0,10*ROW('Hygiene Data'!H62))="","",OFFSET('Hygiene Data'!$H$11,0,10*ROW('Hygiene Data'!H62)))</f>
        <v/>
      </c>
      <c r="EB68" s="319" t="str">
        <f ca="true">+IF(OFFSET('Hygiene Data'!$H$12,0,10*ROW('Hygiene Data'!H62))="","",OFFSET('Hygiene Data'!$H$12,0,10*ROW('Hygiene Data'!H62)))</f>
        <v/>
      </c>
      <c r="EC68" s="319" t="str">
        <f ca="true">+IF(OFFSET('Hygiene Data'!$H$13,0,10*ROW('Hygiene Data'!H62))="","",OFFSET('Hygiene Data'!$H$13,0,10*ROW('Hygiene Data'!H62)))</f>
        <v/>
      </c>
      <c r="ED68" s="319" t="str">
        <f ca="true">+IF(OFFSET('Hygiene Data'!$I$11,0,10*ROW('Hygiene Data'!I62))="","",OFFSET('Hygiene Data'!$I$11,0,10*ROW('Hygiene Data'!I62)))</f>
        <v/>
      </c>
      <c r="EE68" s="319" t="str">
        <f ca="true">+IF(OFFSET('Hygiene Data'!$I$12,0,10*ROW('Hygiene Data'!I62))="","",OFFSET('Hygiene Data'!$I$12,0,10*ROW('Hygiene Data'!I62)))</f>
        <v/>
      </c>
      <c r="EF68" s="319"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75"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19"/>
      <c r="BS69" s="319" t="str">
        <f ca="true">+IF(OFFSET('Water Data'!$D$27,0,10*ROW('Water Data'!D63))="","",OFFSET('Water Data'!$D$27,0,10*ROW('Water Data'!D63)))</f>
        <v/>
      </c>
      <c r="BT69" s="319" t="str">
        <f ca="true">+IF(OFFSET('Water Data'!$D$28,0,10*ROW('Water Data'!D63))="","",OFFSET('Water Data'!$D$28,0,10*ROW('Water Data'!D63)))</f>
        <v/>
      </c>
      <c r="BU69" s="319" t="str">
        <f ca="true">+IF(OFFSET('Water Data'!$D$29,0,10*ROW('Water Data'!D63))="","",OFFSET('Water Data'!$D$29,0,10*ROW('Water Data'!D63)))</f>
        <v/>
      </c>
      <c r="BV69" s="319" t="str">
        <f ca="true">+IF(OFFSET('Water Data'!$E$27,0,10*ROW('Water Data'!E63))="","",OFFSET('Water Data'!$E$27,0,10*ROW('Water Data'!E63)))</f>
        <v/>
      </c>
      <c r="BW69" s="319" t="str">
        <f ca="true">+IF(OFFSET('Water Data'!$E$28,0,10*ROW('Water Data'!E63))="","",OFFSET('Water Data'!$E$28,0,10*ROW('Water Data'!E63)))</f>
        <v/>
      </c>
      <c r="BX69" s="319" t="str">
        <f ca="true">+IF(OFFSET('Water Data'!$E$29,0,10*ROW('Water Data'!E63))="","",OFFSET('Water Data'!$E$29,0,10*ROW('Water Data'!E63)))</f>
        <v/>
      </c>
      <c r="BY69" s="319" t="str">
        <f ca="true">+IF(OFFSET('Water Data'!$F$27,0,10*ROW('Water Data'!F63))="","",OFFSET('Water Data'!$F$27,0,10*ROW('Water Data'!F63)))</f>
        <v/>
      </c>
      <c r="BZ69" s="319" t="str">
        <f ca="true">+IF(OFFSET('Water Data'!$F$28,0,10*ROW('Water Data'!F63))="","",OFFSET('Water Data'!$F$28,0,10*ROW('Water Data'!F63)))</f>
        <v/>
      </c>
      <c r="CA69" s="319" t="str">
        <f ca="true">+IF(OFFSET('Water Data'!$F$29,0,10*ROW('Water Data'!F63))="","",OFFSET('Water Data'!$F$29,0,10*ROW('Water Data'!F63)))</f>
        <v/>
      </c>
      <c r="CB69" s="319" t="str">
        <f ca="true">+IF(OFFSET('Water Data'!$G$27,0,10*ROW('Water Data'!G63))="","",OFFSET('Water Data'!$G$27,0,10*ROW('Water Data'!G63)))</f>
        <v/>
      </c>
      <c r="CC69" s="319" t="str">
        <f ca="true">+IF(OFFSET('Water Data'!$G$28,0,10*ROW('Water Data'!G63))="","",OFFSET('Water Data'!$G$28,0,10*ROW('Water Data'!G63)))</f>
        <v/>
      </c>
      <c r="CD69" s="319" t="str">
        <f ca="true">+IF(OFFSET('Water Data'!$G$29,0,10*ROW('Water Data'!G63))="","",OFFSET('Water Data'!$G$29,0,10*ROW('Water Data'!G63)))</f>
        <v/>
      </c>
      <c r="CE69" s="319" t="str">
        <f ca="true">+IF(OFFSET('Water Data'!$H$27,0,10*ROW('Water Data'!H63))="","",OFFSET('Water Data'!$H$27,0,10*ROW('Water Data'!H63)))</f>
        <v/>
      </c>
      <c r="CF69" s="319" t="str">
        <f ca="true">+IF(OFFSET('Water Data'!$H$28,0,10*ROW('Water Data'!H63))="","",OFFSET('Water Data'!$H$28,0,10*ROW('Water Data'!H63)))</f>
        <v/>
      </c>
      <c r="CG69" s="319" t="str">
        <f ca="true">+IF(OFFSET('Water Data'!$H$29,0,10*ROW('Water Data'!H63))="","",OFFSET('Water Data'!$H$29,0,10*ROW('Water Data'!H63)))</f>
        <v/>
      </c>
      <c r="CH69" s="319" t="str">
        <f ca="true">+IF(OFFSET('Water Data'!$I$27,0,10*ROW('Water Data'!I63))="","",OFFSET('Water Data'!$I$27,0,10*ROW('Water Data'!I63)))</f>
        <v/>
      </c>
      <c r="CI69" s="319" t="str">
        <f ca="true">+IF(OFFSET('Water Data'!$I$28,0,10*ROW('Water Data'!I63))="","",OFFSET('Water Data'!$I$28,0,10*ROW('Water Data'!I63)))</f>
        <v/>
      </c>
      <c r="CJ69" s="319" t="str">
        <f ca="true">+IF(OFFSET('Water Data'!$I$29,0,10*ROW('Water Data'!I63))="","",OFFSET('Water Data'!$I$29,0,10*ROW('Water Data'!I63)))</f>
        <v/>
      </c>
      <c r="CK69" s="319" t="str">
        <f ca="true">+IF(OFFSET('Sanitation Data'!$D$28,0,10*ROW('Sanitation Data'!D63))="","",OFFSET('Sanitation Data'!$D$28,0,10*ROW('Sanitation Data'!D63)))</f>
        <v/>
      </c>
      <c r="CL69" s="319" t="str">
        <f ca="true">+IF(OFFSET('Sanitation Data'!$D$29,0,10*ROW('Sanitation Data'!D63))="","",OFFSET('Sanitation Data'!$D$29,0,10*ROW('Sanitation Data'!D63)))</f>
        <v/>
      </c>
      <c r="CM69" s="319" t="str">
        <f ca="true">+IF(OFFSET('Sanitation Data'!$D$30,0,10*ROW('Sanitation Data'!D63))="","",OFFSET('Sanitation Data'!$D$30,0,10*ROW('Sanitation Data'!D63)))</f>
        <v/>
      </c>
      <c r="CN69" s="319" t="str">
        <f ca="true">+IF(OFFSET('Sanitation Data'!$D$31,0,10*ROW('Sanitation Data'!D63))="","",OFFSET('Sanitation Data'!$D$31,0,10*ROW('Sanitation Data'!D63)))</f>
        <v/>
      </c>
      <c r="CO69" s="319" t="str">
        <f ca="true">+IF(OFFSET('Sanitation Data'!$D$32,0,10*ROW('Sanitation Data'!D63))="","",OFFSET('Sanitation Data'!$D$32,0,10*ROW('Sanitation Data'!D63)))</f>
        <v/>
      </c>
      <c r="CP69" s="319" t="str">
        <f ca="true">+IF(OFFSET('Sanitation Data'!$E$28,0,10*ROW('Sanitation Data'!E63))="","",OFFSET('Sanitation Data'!$E$28,0,10*ROW('Sanitation Data'!E63)))</f>
        <v/>
      </c>
      <c r="CQ69" s="319" t="str">
        <f ca="true">+IF(OFFSET('Sanitation Data'!$E$29,0,10*ROW('Sanitation Data'!E63))="","",OFFSET('Sanitation Data'!$E$29,0,10*ROW('Sanitation Data'!E63)))</f>
        <v/>
      </c>
      <c r="CR69" s="319" t="str">
        <f ca="true">+IF(OFFSET('Sanitation Data'!$E$30,0,10*ROW('Sanitation Data'!E63))="","",OFFSET('Sanitation Data'!$E$30,0,10*ROW('Sanitation Data'!E63)))</f>
        <v/>
      </c>
      <c r="CS69" s="319" t="str">
        <f ca="true">+IF(OFFSET('Sanitation Data'!$E$31,0,10*ROW('Sanitation Data'!E63))="","",OFFSET('Sanitation Data'!$E$31,0,10*ROW('Sanitation Data'!E63)))</f>
        <v/>
      </c>
      <c r="CT69" s="319" t="str">
        <f ca="true">+IF(OFFSET('Sanitation Data'!$E$32,0,10*ROW('Sanitation Data'!E63))="","",OFFSET('Sanitation Data'!$E$32,0,10*ROW('Sanitation Data'!E63)))</f>
        <v/>
      </c>
      <c r="CU69" s="319" t="str">
        <f ca="true">+IF(OFFSET('Sanitation Data'!$F$28,0,10*ROW('Sanitation Data'!F63))="","",OFFSET('Sanitation Data'!$F$28,0,10*ROW('Sanitation Data'!F63)))</f>
        <v/>
      </c>
      <c r="CV69" s="319" t="str">
        <f ca="true">+IF(OFFSET('Sanitation Data'!$F$29,0,10*ROW('Sanitation Data'!F63))="","",OFFSET('Sanitation Data'!$F$29,0,10*ROW('Sanitation Data'!F63)))</f>
        <v/>
      </c>
      <c r="CW69" s="319" t="str">
        <f ca="true">+IF(OFFSET('Sanitation Data'!$F$30,0,10*ROW('Sanitation Data'!F63))="","",OFFSET('Sanitation Data'!$F$30,0,10*ROW('Sanitation Data'!F63)))</f>
        <v/>
      </c>
      <c r="CX69" s="319" t="str">
        <f ca="true">+IF(OFFSET('Sanitation Data'!$F$31,0,10*ROW('Sanitation Data'!F63))="","",OFFSET('Sanitation Data'!$F$31,0,10*ROW('Sanitation Data'!F63)))</f>
        <v/>
      </c>
      <c r="CY69" s="319" t="str">
        <f ca="true">+IF(OFFSET('Sanitation Data'!$F$32,0,10*ROW('Sanitation Data'!F63))="","",OFFSET('Sanitation Data'!$F$32,0,10*ROW('Sanitation Data'!F63)))</f>
        <v/>
      </c>
      <c r="CZ69" s="319" t="str">
        <f ca="true">+IF(OFFSET('Sanitation Data'!$G$28,0,10*ROW('Sanitation Data'!G63))="","",OFFSET('Sanitation Data'!$G$28,0,10*ROW('Sanitation Data'!G63)))</f>
        <v/>
      </c>
      <c r="DA69" s="319" t="str">
        <f ca="true">+IF(OFFSET('Sanitation Data'!$G$29,0,10*ROW('Sanitation Data'!G63))="","",OFFSET('Sanitation Data'!$G$29,0,10*ROW('Sanitation Data'!G63)))</f>
        <v/>
      </c>
      <c r="DB69" s="319" t="str">
        <f ca="true">+IF(OFFSET('Sanitation Data'!$G$30,0,10*ROW('Sanitation Data'!G63))="","",OFFSET('Sanitation Data'!$G$30,0,10*ROW('Sanitation Data'!G63)))</f>
        <v/>
      </c>
      <c r="DC69" s="319" t="str">
        <f ca="true">+IF(OFFSET('Sanitation Data'!$G$31,0,10*ROW('Sanitation Data'!G63))="","",OFFSET('Sanitation Data'!$G$31,0,10*ROW('Sanitation Data'!G63)))</f>
        <v/>
      </c>
      <c r="DD69" s="319" t="str">
        <f ca="true">+IF(OFFSET('Sanitation Data'!$G$32,0,10*ROW('Sanitation Data'!G63))="","",OFFSET('Sanitation Data'!$G$32,0,10*ROW('Sanitation Data'!G63)))</f>
        <v/>
      </c>
      <c r="DE69" s="319" t="str">
        <f ca="true">+IF(OFFSET('Sanitation Data'!$H$28,0,10*ROW('Sanitation Data'!H63))="","",OFFSET('Sanitation Data'!$H$28,0,10*ROW('Sanitation Data'!H63)))</f>
        <v/>
      </c>
      <c r="DF69" s="319" t="str">
        <f ca="true">+IF(OFFSET('Sanitation Data'!$H$29,0,10*ROW('Sanitation Data'!H63))="","",OFFSET('Sanitation Data'!$H$29,0,10*ROW('Sanitation Data'!H63)))</f>
        <v/>
      </c>
      <c r="DG69" s="319" t="str">
        <f ca="true">+IF(OFFSET('Sanitation Data'!$H$30,0,10*ROW('Sanitation Data'!H63))="","",OFFSET('Sanitation Data'!$H$30,0,10*ROW('Sanitation Data'!H63)))</f>
        <v/>
      </c>
      <c r="DH69" s="319" t="str">
        <f ca="true">+IF(OFFSET('Sanitation Data'!$H$31,0,10*ROW('Sanitation Data'!H63))="","",OFFSET('Sanitation Data'!$H$31,0,10*ROW('Sanitation Data'!H63)))</f>
        <v/>
      </c>
      <c r="DI69" s="319" t="str">
        <f ca="true">+IF(OFFSET('Sanitation Data'!$H$32,0,10*ROW('Sanitation Data'!H63))="","",OFFSET('Sanitation Data'!$H$32,0,10*ROW('Sanitation Data'!H63)))</f>
        <v/>
      </c>
      <c r="DJ69" s="319" t="str">
        <f ca="true">+IF(OFFSET('Sanitation Data'!$I$28,0,10*ROW('Sanitation Data'!I63))="","",OFFSET('Sanitation Data'!$I$28,0,10*ROW('Sanitation Data'!I63)))</f>
        <v/>
      </c>
      <c r="DK69" s="319" t="str">
        <f ca="true">+IF(OFFSET('Sanitation Data'!$I$29,0,10*ROW('Sanitation Data'!I63))="","",OFFSET('Sanitation Data'!$I$29,0,10*ROW('Sanitation Data'!I63)))</f>
        <v/>
      </c>
      <c r="DL69" s="319" t="str">
        <f ca="true">+IF(OFFSET('Sanitation Data'!$I$30,0,10*ROW('Sanitation Data'!I63))="","",OFFSET('Sanitation Data'!$I$30,0,10*ROW('Sanitation Data'!I63)))</f>
        <v/>
      </c>
      <c r="DM69" s="319" t="str">
        <f ca="true">+IF(OFFSET('Sanitation Data'!$I$31,0,10*ROW('Sanitation Data'!I63))="","",OFFSET('Sanitation Data'!$I$31,0,10*ROW('Sanitation Data'!I63)))</f>
        <v/>
      </c>
      <c r="DN69" s="319" t="str">
        <f ca="true">+IF(OFFSET('Sanitation Data'!$I$32,0,10*ROW('Sanitation Data'!I63))="","",OFFSET('Sanitation Data'!$I$32,0,10*ROW('Sanitation Data'!I63)))</f>
        <v/>
      </c>
      <c r="DO69" s="319" t="str">
        <f ca="true">+IF(OFFSET('Hygiene Data'!$D$11,0,10*ROW('Hygiene Data'!D63))="","",OFFSET('Hygiene Data'!$D$11,0,10*ROW('Hygiene Data'!D63)))</f>
        <v/>
      </c>
      <c r="DP69" s="319" t="str">
        <f ca="true">+IF(OFFSET('Hygiene Data'!$D$12,0,10*ROW('Hygiene Data'!D63))="","",OFFSET('Hygiene Data'!$D$12,0,10*ROW('Hygiene Data'!D63)))</f>
        <v/>
      </c>
      <c r="DQ69" s="319" t="str">
        <f ca="true">+IF(OFFSET('Hygiene Data'!$D$13,0,10*ROW('Hygiene Data'!D63))="","",OFFSET('Hygiene Data'!$D$13,0,10*ROW('Hygiene Data'!D63)))</f>
        <v/>
      </c>
      <c r="DR69" s="319" t="str">
        <f ca="true">+IF(OFFSET('Hygiene Data'!$E$11,0,10*ROW('Hygiene Data'!E63))="","",OFFSET('Hygiene Data'!$E$11,0,10*ROW('Hygiene Data'!E63)))</f>
        <v/>
      </c>
      <c r="DS69" s="319" t="str">
        <f ca="true">+IF(OFFSET('Hygiene Data'!$E$12,0,10*ROW('Hygiene Data'!E63))="","",OFFSET('Hygiene Data'!$E$12,0,10*ROW('Hygiene Data'!E63)))</f>
        <v/>
      </c>
      <c r="DT69" s="319" t="str">
        <f ca="true">+IF(OFFSET('Hygiene Data'!$E$13,0,10*ROW('Hygiene Data'!E63))="","",OFFSET('Hygiene Data'!$E$13,0,10*ROW('Hygiene Data'!E63)))</f>
        <v/>
      </c>
      <c r="DU69" s="319" t="str">
        <f ca="true">+IF(OFFSET('Hygiene Data'!$F$11,0,10*ROW('Hygiene Data'!F63))="","",OFFSET('Hygiene Data'!$F$11,0,10*ROW('Hygiene Data'!F63)))</f>
        <v/>
      </c>
      <c r="DV69" s="319" t="str">
        <f ca="true">+IF(OFFSET('Hygiene Data'!$F$12,0,10*ROW('Hygiene Data'!F63))="","",OFFSET('Hygiene Data'!$F$12,0,10*ROW('Hygiene Data'!F63)))</f>
        <v/>
      </c>
      <c r="DW69" s="319" t="str">
        <f ca="true">+IF(OFFSET('Hygiene Data'!$F$13,0,10*ROW('Hygiene Data'!F63))="","",OFFSET('Hygiene Data'!$F$13,0,10*ROW('Hygiene Data'!F63)))</f>
        <v/>
      </c>
      <c r="DX69" s="319" t="str">
        <f ca="true">+IF(OFFSET('Hygiene Data'!$G$11,0,10*ROW('Hygiene Data'!G63))="","",OFFSET('Hygiene Data'!$G$11,0,10*ROW('Hygiene Data'!G63)))</f>
        <v/>
      </c>
      <c r="DY69" s="319" t="str">
        <f ca="true">+IF(OFFSET('Hygiene Data'!$G$12,0,10*ROW('Hygiene Data'!G63))="","",OFFSET('Hygiene Data'!$G$12,0,10*ROW('Hygiene Data'!G63)))</f>
        <v/>
      </c>
      <c r="DZ69" s="319" t="str">
        <f ca="true">+IF(OFFSET('Hygiene Data'!$G$13,0,10*ROW('Hygiene Data'!G63))="","",OFFSET('Hygiene Data'!$G$13,0,10*ROW('Hygiene Data'!G63)))</f>
        <v/>
      </c>
      <c r="EA69" s="319" t="str">
        <f ca="true">+IF(OFFSET('Hygiene Data'!$H$11,0,10*ROW('Hygiene Data'!H63))="","",OFFSET('Hygiene Data'!$H$11,0,10*ROW('Hygiene Data'!H63)))</f>
        <v/>
      </c>
      <c r="EB69" s="319" t="str">
        <f ca="true">+IF(OFFSET('Hygiene Data'!$H$12,0,10*ROW('Hygiene Data'!H63))="","",OFFSET('Hygiene Data'!$H$12,0,10*ROW('Hygiene Data'!H63)))</f>
        <v/>
      </c>
      <c r="EC69" s="319" t="str">
        <f ca="true">+IF(OFFSET('Hygiene Data'!$H$13,0,10*ROW('Hygiene Data'!H63))="","",OFFSET('Hygiene Data'!$H$13,0,10*ROW('Hygiene Data'!H63)))</f>
        <v/>
      </c>
      <c r="ED69" s="319" t="str">
        <f ca="true">+IF(OFFSET('Hygiene Data'!$I$11,0,10*ROW('Hygiene Data'!I63))="","",OFFSET('Hygiene Data'!$I$11,0,10*ROW('Hygiene Data'!I63)))</f>
        <v/>
      </c>
      <c r="EE69" s="319" t="str">
        <f ca="true">+IF(OFFSET('Hygiene Data'!$I$12,0,10*ROW('Hygiene Data'!I63))="","",OFFSET('Hygiene Data'!$I$12,0,10*ROW('Hygiene Data'!I63)))</f>
        <v/>
      </c>
      <c r="EF69" s="319"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75"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19"/>
      <c r="BS70" s="319" t="str">
        <f ca="true">+IF(OFFSET('Water Data'!$D$27,0,10*ROW('Water Data'!D64))="","",OFFSET('Water Data'!$D$27,0,10*ROW('Water Data'!D64)))</f>
        <v/>
      </c>
      <c r="BT70" s="319" t="str">
        <f ca="true">+IF(OFFSET('Water Data'!$D$28,0,10*ROW('Water Data'!D64))="","",OFFSET('Water Data'!$D$28,0,10*ROW('Water Data'!D64)))</f>
        <v/>
      </c>
      <c r="BU70" s="319" t="str">
        <f ca="true">+IF(OFFSET('Water Data'!$D$29,0,10*ROW('Water Data'!D64))="","",OFFSET('Water Data'!$D$29,0,10*ROW('Water Data'!D64)))</f>
        <v/>
      </c>
      <c r="BV70" s="319" t="str">
        <f ca="true">+IF(OFFSET('Water Data'!$E$27,0,10*ROW('Water Data'!E64))="","",OFFSET('Water Data'!$E$27,0,10*ROW('Water Data'!E64)))</f>
        <v/>
      </c>
      <c r="BW70" s="319" t="str">
        <f ca="true">+IF(OFFSET('Water Data'!$E$28,0,10*ROW('Water Data'!E64))="","",OFFSET('Water Data'!$E$28,0,10*ROW('Water Data'!E64)))</f>
        <v/>
      </c>
      <c r="BX70" s="319" t="str">
        <f ca="true">+IF(OFFSET('Water Data'!$E$29,0,10*ROW('Water Data'!E64))="","",OFFSET('Water Data'!$E$29,0,10*ROW('Water Data'!E64)))</f>
        <v/>
      </c>
      <c r="BY70" s="319" t="str">
        <f ca="true">+IF(OFFSET('Water Data'!$F$27,0,10*ROW('Water Data'!F64))="","",OFFSET('Water Data'!$F$27,0,10*ROW('Water Data'!F64)))</f>
        <v/>
      </c>
      <c r="BZ70" s="319" t="str">
        <f ca="true">+IF(OFFSET('Water Data'!$F$28,0,10*ROW('Water Data'!F64))="","",OFFSET('Water Data'!$F$28,0,10*ROW('Water Data'!F64)))</f>
        <v/>
      </c>
      <c r="CA70" s="319" t="str">
        <f ca="true">+IF(OFFSET('Water Data'!$F$29,0,10*ROW('Water Data'!F64))="","",OFFSET('Water Data'!$F$29,0,10*ROW('Water Data'!F64)))</f>
        <v/>
      </c>
      <c r="CB70" s="319" t="str">
        <f ca="true">+IF(OFFSET('Water Data'!$G$27,0,10*ROW('Water Data'!G64))="","",OFFSET('Water Data'!$G$27,0,10*ROW('Water Data'!G64)))</f>
        <v/>
      </c>
      <c r="CC70" s="319" t="str">
        <f ca="true">+IF(OFFSET('Water Data'!$G$28,0,10*ROW('Water Data'!G64))="","",OFFSET('Water Data'!$G$28,0,10*ROW('Water Data'!G64)))</f>
        <v/>
      </c>
      <c r="CD70" s="319" t="str">
        <f ca="true">+IF(OFFSET('Water Data'!$G$29,0,10*ROW('Water Data'!G64))="","",OFFSET('Water Data'!$G$29,0,10*ROW('Water Data'!G64)))</f>
        <v/>
      </c>
      <c r="CE70" s="319" t="str">
        <f ca="true">+IF(OFFSET('Water Data'!$H$27,0,10*ROW('Water Data'!H64))="","",OFFSET('Water Data'!$H$27,0,10*ROW('Water Data'!H64)))</f>
        <v/>
      </c>
      <c r="CF70" s="319" t="str">
        <f ca="true">+IF(OFFSET('Water Data'!$H$28,0,10*ROW('Water Data'!H64))="","",OFFSET('Water Data'!$H$28,0,10*ROW('Water Data'!H64)))</f>
        <v/>
      </c>
      <c r="CG70" s="319" t="str">
        <f ca="true">+IF(OFFSET('Water Data'!$H$29,0,10*ROW('Water Data'!H64))="","",OFFSET('Water Data'!$H$29,0,10*ROW('Water Data'!H64)))</f>
        <v/>
      </c>
      <c r="CH70" s="319" t="str">
        <f ca="true">+IF(OFFSET('Water Data'!$I$27,0,10*ROW('Water Data'!I64))="","",OFFSET('Water Data'!$I$27,0,10*ROW('Water Data'!I64)))</f>
        <v/>
      </c>
      <c r="CI70" s="319" t="str">
        <f ca="true">+IF(OFFSET('Water Data'!$I$28,0,10*ROW('Water Data'!I64))="","",OFFSET('Water Data'!$I$28,0,10*ROW('Water Data'!I64)))</f>
        <v/>
      </c>
      <c r="CJ70" s="319" t="str">
        <f ca="true">+IF(OFFSET('Water Data'!$I$29,0,10*ROW('Water Data'!I64))="","",OFFSET('Water Data'!$I$29,0,10*ROW('Water Data'!I64)))</f>
        <v/>
      </c>
      <c r="CK70" s="319" t="str">
        <f ca="true">+IF(OFFSET('Sanitation Data'!$D$28,0,10*ROW('Sanitation Data'!D64))="","",OFFSET('Sanitation Data'!$D$28,0,10*ROW('Sanitation Data'!D64)))</f>
        <v/>
      </c>
      <c r="CL70" s="319" t="str">
        <f ca="true">+IF(OFFSET('Sanitation Data'!$D$29,0,10*ROW('Sanitation Data'!D64))="","",OFFSET('Sanitation Data'!$D$29,0,10*ROW('Sanitation Data'!D64)))</f>
        <v/>
      </c>
      <c r="CM70" s="319" t="str">
        <f ca="true">+IF(OFFSET('Sanitation Data'!$D$30,0,10*ROW('Sanitation Data'!D64))="","",OFFSET('Sanitation Data'!$D$30,0,10*ROW('Sanitation Data'!D64)))</f>
        <v/>
      </c>
      <c r="CN70" s="319" t="str">
        <f ca="true">+IF(OFFSET('Sanitation Data'!$D$31,0,10*ROW('Sanitation Data'!D64))="","",OFFSET('Sanitation Data'!$D$31,0,10*ROW('Sanitation Data'!D64)))</f>
        <v/>
      </c>
      <c r="CO70" s="319" t="str">
        <f ca="true">+IF(OFFSET('Sanitation Data'!$D$32,0,10*ROW('Sanitation Data'!D64))="","",OFFSET('Sanitation Data'!$D$32,0,10*ROW('Sanitation Data'!D64)))</f>
        <v/>
      </c>
      <c r="CP70" s="319" t="str">
        <f ca="true">+IF(OFFSET('Sanitation Data'!$E$28,0,10*ROW('Sanitation Data'!E64))="","",OFFSET('Sanitation Data'!$E$28,0,10*ROW('Sanitation Data'!E64)))</f>
        <v/>
      </c>
      <c r="CQ70" s="319" t="str">
        <f ca="true">+IF(OFFSET('Sanitation Data'!$E$29,0,10*ROW('Sanitation Data'!E64))="","",OFFSET('Sanitation Data'!$E$29,0,10*ROW('Sanitation Data'!E64)))</f>
        <v/>
      </c>
      <c r="CR70" s="319" t="str">
        <f ca="true">+IF(OFFSET('Sanitation Data'!$E$30,0,10*ROW('Sanitation Data'!E64))="","",OFFSET('Sanitation Data'!$E$30,0,10*ROW('Sanitation Data'!E64)))</f>
        <v/>
      </c>
      <c r="CS70" s="319" t="str">
        <f ca="true">+IF(OFFSET('Sanitation Data'!$E$31,0,10*ROW('Sanitation Data'!E64))="","",OFFSET('Sanitation Data'!$E$31,0,10*ROW('Sanitation Data'!E64)))</f>
        <v/>
      </c>
      <c r="CT70" s="319" t="str">
        <f ca="true">+IF(OFFSET('Sanitation Data'!$E$32,0,10*ROW('Sanitation Data'!E64))="","",OFFSET('Sanitation Data'!$E$32,0,10*ROW('Sanitation Data'!E64)))</f>
        <v/>
      </c>
      <c r="CU70" s="319" t="str">
        <f ca="true">+IF(OFFSET('Sanitation Data'!$F$28,0,10*ROW('Sanitation Data'!F64))="","",OFFSET('Sanitation Data'!$F$28,0,10*ROW('Sanitation Data'!F64)))</f>
        <v/>
      </c>
      <c r="CV70" s="319" t="str">
        <f ca="true">+IF(OFFSET('Sanitation Data'!$F$29,0,10*ROW('Sanitation Data'!F64))="","",OFFSET('Sanitation Data'!$F$29,0,10*ROW('Sanitation Data'!F64)))</f>
        <v/>
      </c>
      <c r="CW70" s="319" t="str">
        <f ca="true">+IF(OFFSET('Sanitation Data'!$F$30,0,10*ROW('Sanitation Data'!F64))="","",OFFSET('Sanitation Data'!$F$30,0,10*ROW('Sanitation Data'!F64)))</f>
        <v/>
      </c>
      <c r="CX70" s="319" t="str">
        <f ca="true">+IF(OFFSET('Sanitation Data'!$F$31,0,10*ROW('Sanitation Data'!F64))="","",OFFSET('Sanitation Data'!$F$31,0,10*ROW('Sanitation Data'!F64)))</f>
        <v/>
      </c>
      <c r="CY70" s="319" t="str">
        <f ca="true">+IF(OFFSET('Sanitation Data'!$F$32,0,10*ROW('Sanitation Data'!F64))="","",OFFSET('Sanitation Data'!$F$32,0,10*ROW('Sanitation Data'!F64)))</f>
        <v/>
      </c>
      <c r="CZ70" s="319" t="str">
        <f ca="true">+IF(OFFSET('Sanitation Data'!$G$28,0,10*ROW('Sanitation Data'!G64))="","",OFFSET('Sanitation Data'!$G$28,0,10*ROW('Sanitation Data'!G64)))</f>
        <v/>
      </c>
      <c r="DA70" s="319" t="str">
        <f ca="true">+IF(OFFSET('Sanitation Data'!$G$29,0,10*ROW('Sanitation Data'!G64))="","",OFFSET('Sanitation Data'!$G$29,0,10*ROW('Sanitation Data'!G64)))</f>
        <v/>
      </c>
      <c r="DB70" s="319" t="str">
        <f ca="true">+IF(OFFSET('Sanitation Data'!$G$30,0,10*ROW('Sanitation Data'!G64))="","",OFFSET('Sanitation Data'!$G$30,0,10*ROW('Sanitation Data'!G64)))</f>
        <v/>
      </c>
      <c r="DC70" s="319" t="str">
        <f ca="true">+IF(OFFSET('Sanitation Data'!$G$31,0,10*ROW('Sanitation Data'!G64))="","",OFFSET('Sanitation Data'!$G$31,0,10*ROW('Sanitation Data'!G64)))</f>
        <v/>
      </c>
      <c r="DD70" s="319" t="str">
        <f ca="true">+IF(OFFSET('Sanitation Data'!$G$32,0,10*ROW('Sanitation Data'!G64))="","",OFFSET('Sanitation Data'!$G$32,0,10*ROW('Sanitation Data'!G64)))</f>
        <v/>
      </c>
      <c r="DE70" s="319" t="str">
        <f ca="true">+IF(OFFSET('Sanitation Data'!$H$28,0,10*ROW('Sanitation Data'!H64))="","",OFFSET('Sanitation Data'!$H$28,0,10*ROW('Sanitation Data'!H64)))</f>
        <v/>
      </c>
      <c r="DF70" s="319" t="str">
        <f ca="true">+IF(OFFSET('Sanitation Data'!$H$29,0,10*ROW('Sanitation Data'!H64))="","",OFFSET('Sanitation Data'!$H$29,0,10*ROW('Sanitation Data'!H64)))</f>
        <v/>
      </c>
      <c r="DG70" s="319" t="str">
        <f ca="true">+IF(OFFSET('Sanitation Data'!$H$30,0,10*ROW('Sanitation Data'!H64))="","",OFFSET('Sanitation Data'!$H$30,0,10*ROW('Sanitation Data'!H64)))</f>
        <v/>
      </c>
      <c r="DH70" s="319" t="str">
        <f ca="true">+IF(OFFSET('Sanitation Data'!$H$31,0,10*ROW('Sanitation Data'!H64))="","",OFFSET('Sanitation Data'!$H$31,0,10*ROW('Sanitation Data'!H64)))</f>
        <v/>
      </c>
      <c r="DI70" s="319" t="str">
        <f ca="true">+IF(OFFSET('Sanitation Data'!$H$32,0,10*ROW('Sanitation Data'!H64))="","",OFFSET('Sanitation Data'!$H$32,0,10*ROW('Sanitation Data'!H64)))</f>
        <v/>
      </c>
      <c r="DJ70" s="319" t="str">
        <f ca="true">+IF(OFFSET('Sanitation Data'!$I$28,0,10*ROW('Sanitation Data'!I64))="","",OFFSET('Sanitation Data'!$I$28,0,10*ROW('Sanitation Data'!I64)))</f>
        <v/>
      </c>
      <c r="DK70" s="319" t="str">
        <f ca="true">+IF(OFFSET('Sanitation Data'!$I$29,0,10*ROW('Sanitation Data'!I64))="","",OFFSET('Sanitation Data'!$I$29,0,10*ROW('Sanitation Data'!I64)))</f>
        <v/>
      </c>
      <c r="DL70" s="319" t="str">
        <f ca="true">+IF(OFFSET('Sanitation Data'!$I$30,0,10*ROW('Sanitation Data'!I64))="","",OFFSET('Sanitation Data'!$I$30,0,10*ROW('Sanitation Data'!I64)))</f>
        <v/>
      </c>
      <c r="DM70" s="319" t="str">
        <f ca="true">+IF(OFFSET('Sanitation Data'!$I$31,0,10*ROW('Sanitation Data'!I64))="","",OFFSET('Sanitation Data'!$I$31,0,10*ROW('Sanitation Data'!I64)))</f>
        <v/>
      </c>
      <c r="DN70" s="319" t="str">
        <f ca="true">+IF(OFFSET('Sanitation Data'!$I$32,0,10*ROW('Sanitation Data'!I64))="","",OFFSET('Sanitation Data'!$I$32,0,10*ROW('Sanitation Data'!I64)))</f>
        <v/>
      </c>
      <c r="DO70" s="319" t="str">
        <f ca="true">+IF(OFFSET('Hygiene Data'!$D$11,0,10*ROW('Hygiene Data'!D64))="","",OFFSET('Hygiene Data'!$D$11,0,10*ROW('Hygiene Data'!D64)))</f>
        <v/>
      </c>
      <c r="DP70" s="319" t="str">
        <f ca="true">+IF(OFFSET('Hygiene Data'!$D$12,0,10*ROW('Hygiene Data'!D64))="","",OFFSET('Hygiene Data'!$D$12,0,10*ROW('Hygiene Data'!D64)))</f>
        <v/>
      </c>
      <c r="DQ70" s="319" t="str">
        <f ca="true">+IF(OFFSET('Hygiene Data'!$D$13,0,10*ROW('Hygiene Data'!D64))="","",OFFSET('Hygiene Data'!$D$13,0,10*ROW('Hygiene Data'!D64)))</f>
        <v/>
      </c>
      <c r="DR70" s="319" t="str">
        <f ca="true">+IF(OFFSET('Hygiene Data'!$E$11,0,10*ROW('Hygiene Data'!E64))="","",OFFSET('Hygiene Data'!$E$11,0,10*ROW('Hygiene Data'!E64)))</f>
        <v/>
      </c>
      <c r="DS70" s="319" t="str">
        <f ca="true">+IF(OFFSET('Hygiene Data'!$E$12,0,10*ROW('Hygiene Data'!E64))="","",OFFSET('Hygiene Data'!$E$12,0,10*ROW('Hygiene Data'!E64)))</f>
        <v/>
      </c>
      <c r="DT70" s="319" t="str">
        <f ca="true">+IF(OFFSET('Hygiene Data'!$E$13,0,10*ROW('Hygiene Data'!E64))="","",OFFSET('Hygiene Data'!$E$13,0,10*ROW('Hygiene Data'!E64)))</f>
        <v/>
      </c>
      <c r="DU70" s="319" t="str">
        <f ca="true">+IF(OFFSET('Hygiene Data'!$F$11,0,10*ROW('Hygiene Data'!F64))="","",OFFSET('Hygiene Data'!$F$11,0,10*ROW('Hygiene Data'!F64)))</f>
        <v/>
      </c>
      <c r="DV70" s="319" t="str">
        <f ca="true">+IF(OFFSET('Hygiene Data'!$F$12,0,10*ROW('Hygiene Data'!F64))="","",OFFSET('Hygiene Data'!$F$12,0,10*ROW('Hygiene Data'!F64)))</f>
        <v/>
      </c>
      <c r="DW70" s="319" t="str">
        <f ca="true">+IF(OFFSET('Hygiene Data'!$F$13,0,10*ROW('Hygiene Data'!F64))="","",OFFSET('Hygiene Data'!$F$13,0,10*ROW('Hygiene Data'!F64)))</f>
        <v/>
      </c>
      <c r="DX70" s="319" t="str">
        <f ca="true">+IF(OFFSET('Hygiene Data'!$G$11,0,10*ROW('Hygiene Data'!G64))="","",OFFSET('Hygiene Data'!$G$11,0,10*ROW('Hygiene Data'!G64)))</f>
        <v/>
      </c>
      <c r="DY70" s="319" t="str">
        <f ca="true">+IF(OFFSET('Hygiene Data'!$G$12,0,10*ROW('Hygiene Data'!G64))="","",OFFSET('Hygiene Data'!$G$12,0,10*ROW('Hygiene Data'!G64)))</f>
        <v/>
      </c>
      <c r="DZ70" s="319" t="str">
        <f ca="true">+IF(OFFSET('Hygiene Data'!$G$13,0,10*ROW('Hygiene Data'!G64))="","",OFFSET('Hygiene Data'!$G$13,0,10*ROW('Hygiene Data'!G64)))</f>
        <v/>
      </c>
      <c r="EA70" s="319" t="str">
        <f ca="true">+IF(OFFSET('Hygiene Data'!$H$11,0,10*ROW('Hygiene Data'!H64))="","",OFFSET('Hygiene Data'!$H$11,0,10*ROW('Hygiene Data'!H64)))</f>
        <v/>
      </c>
      <c r="EB70" s="319" t="str">
        <f ca="true">+IF(OFFSET('Hygiene Data'!$H$12,0,10*ROW('Hygiene Data'!H64))="","",OFFSET('Hygiene Data'!$H$12,0,10*ROW('Hygiene Data'!H64)))</f>
        <v/>
      </c>
      <c r="EC70" s="319" t="str">
        <f ca="true">+IF(OFFSET('Hygiene Data'!$H$13,0,10*ROW('Hygiene Data'!H64))="","",OFFSET('Hygiene Data'!$H$13,0,10*ROW('Hygiene Data'!H64)))</f>
        <v/>
      </c>
      <c r="ED70" s="319" t="str">
        <f ca="true">+IF(OFFSET('Hygiene Data'!$I$11,0,10*ROW('Hygiene Data'!I64))="","",OFFSET('Hygiene Data'!$I$11,0,10*ROW('Hygiene Data'!I64)))</f>
        <v/>
      </c>
      <c r="EE70" s="319" t="str">
        <f ca="true">+IF(OFFSET('Hygiene Data'!$I$12,0,10*ROW('Hygiene Data'!I64))="","",OFFSET('Hygiene Data'!$I$12,0,10*ROW('Hygiene Data'!I64)))</f>
        <v/>
      </c>
      <c r="EF70" s="319"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75"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19"/>
      <c r="BS71" s="319" t="str">
        <f ca="true">+IF(OFFSET('Water Data'!$D$27,0,10*ROW('Water Data'!D65))="","",OFFSET('Water Data'!$D$27,0,10*ROW('Water Data'!D65)))</f>
        <v/>
      </c>
      <c r="BT71" s="319" t="str">
        <f ca="true">+IF(OFFSET('Water Data'!$D$28,0,10*ROW('Water Data'!D65))="","",OFFSET('Water Data'!$D$28,0,10*ROW('Water Data'!D65)))</f>
        <v/>
      </c>
      <c r="BU71" s="319" t="str">
        <f ca="true">+IF(OFFSET('Water Data'!$D$29,0,10*ROW('Water Data'!D65))="","",OFFSET('Water Data'!$D$29,0,10*ROW('Water Data'!D65)))</f>
        <v/>
      </c>
      <c r="BV71" s="319" t="str">
        <f ca="true">+IF(OFFSET('Water Data'!$E$27,0,10*ROW('Water Data'!E65))="","",OFFSET('Water Data'!$E$27,0,10*ROW('Water Data'!E65)))</f>
        <v/>
      </c>
      <c r="BW71" s="319" t="str">
        <f ca="true">+IF(OFFSET('Water Data'!$E$28,0,10*ROW('Water Data'!E65))="","",OFFSET('Water Data'!$E$28,0,10*ROW('Water Data'!E65)))</f>
        <v/>
      </c>
      <c r="BX71" s="319" t="str">
        <f ca="true">+IF(OFFSET('Water Data'!$E$29,0,10*ROW('Water Data'!E65))="","",OFFSET('Water Data'!$E$29,0,10*ROW('Water Data'!E65)))</f>
        <v/>
      </c>
      <c r="BY71" s="319" t="str">
        <f ca="true">+IF(OFFSET('Water Data'!$F$27,0,10*ROW('Water Data'!F65))="","",OFFSET('Water Data'!$F$27,0,10*ROW('Water Data'!F65)))</f>
        <v/>
      </c>
      <c r="BZ71" s="319" t="str">
        <f ca="true">+IF(OFFSET('Water Data'!$F$28,0,10*ROW('Water Data'!F65))="","",OFFSET('Water Data'!$F$28,0,10*ROW('Water Data'!F65)))</f>
        <v/>
      </c>
      <c r="CA71" s="319" t="str">
        <f ca="true">+IF(OFFSET('Water Data'!$F$29,0,10*ROW('Water Data'!F65))="","",OFFSET('Water Data'!$F$29,0,10*ROW('Water Data'!F65)))</f>
        <v/>
      </c>
      <c r="CB71" s="319" t="str">
        <f ca="true">+IF(OFFSET('Water Data'!$G$27,0,10*ROW('Water Data'!G65))="","",OFFSET('Water Data'!$G$27,0,10*ROW('Water Data'!G65)))</f>
        <v/>
      </c>
      <c r="CC71" s="319" t="str">
        <f ca="true">+IF(OFFSET('Water Data'!$G$28,0,10*ROW('Water Data'!G65))="","",OFFSET('Water Data'!$G$28,0,10*ROW('Water Data'!G65)))</f>
        <v/>
      </c>
      <c r="CD71" s="319" t="str">
        <f ca="true">+IF(OFFSET('Water Data'!$G$29,0,10*ROW('Water Data'!G65))="","",OFFSET('Water Data'!$G$29,0,10*ROW('Water Data'!G65)))</f>
        <v/>
      </c>
      <c r="CE71" s="319" t="str">
        <f ca="true">+IF(OFFSET('Water Data'!$H$27,0,10*ROW('Water Data'!H65))="","",OFFSET('Water Data'!$H$27,0,10*ROW('Water Data'!H65)))</f>
        <v/>
      </c>
      <c r="CF71" s="319" t="str">
        <f ca="true">+IF(OFFSET('Water Data'!$H$28,0,10*ROW('Water Data'!H65))="","",OFFSET('Water Data'!$H$28,0,10*ROW('Water Data'!H65)))</f>
        <v/>
      </c>
      <c r="CG71" s="319" t="str">
        <f ca="true">+IF(OFFSET('Water Data'!$H$29,0,10*ROW('Water Data'!H65))="","",OFFSET('Water Data'!$H$29,0,10*ROW('Water Data'!H65)))</f>
        <v/>
      </c>
      <c r="CH71" s="319" t="str">
        <f ca="true">+IF(OFFSET('Water Data'!$I$27,0,10*ROW('Water Data'!I65))="","",OFFSET('Water Data'!$I$27,0,10*ROW('Water Data'!I65)))</f>
        <v/>
      </c>
      <c r="CI71" s="319" t="str">
        <f ca="true">+IF(OFFSET('Water Data'!$I$28,0,10*ROW('Water Data'!I65))="","",OFFSET('Water Data'!$I$28,0,10*ROW('Water Data'!I65)))</f>
        <v/>
      </c>
      <c r="CJ71" s="319" t="str">
        <f ca="true">+IF(OFFSET('Water Data'!$I$29,0,10*ROW('Water Data'!I65))="","",OFFSET('Water Data'!$I$29,0,10*ROW('Water Data'!I65)))</f>
        <v/>
      </c>
      <c r="CK71" s="319" t="str">
        <f ca="true">+IF(OFFSET('Sanitation Data'!$D$28,0,10*ROW('Sanitation Data'!D65))="","",OFFSET('Sanitation Data'!$D$28,0,10*ROW('Sanitation Data'!D65)))</f>
        <v/>
      </c>
      <c r="CL71" s="319" t="str">
        <f ca="true">+IF(OFFSET('Sanitation Data'!$D$29,0,10*ROW('Sanitation Data'!D65))="","",OFFSET('Sanitation Data'!$D$29,0,10*ROW('Sanitation Data'!D65)))</f>
        <v/>
      </c>
      <c r="CM71" s="319" t="str">
        <f ca="true">+IF(OFFSET('Sanitation Data'!$D$30,0,10*ROW('Sanitation Data'!D65))="","",OFFSET('Sanitation Data'!$D$30,0,10*ROW('Sanitation Data'!D65)))</f>
        <v/>
      </c>
      <c r="CN71" s="319" t="str">
        <f ca="true">+IF(OFFSET('Sanitation Data'!$D$31,0,10*ROW('Sanitation Data'!D65))="","",OFFSET('Sanitation Data'!$D$31,0,10*ROW('Sanitation Data'!D65)))</f>
        <v/>
      </c>
      <c r="CO71" s="319" t="str">
        <f ca="true">+IF(OFFSET('Sanitation Data'!$D$32,0,10*ROW('Sanitation Data'!D65))="","",OFFSET('Sanitation Data'!$D$32,0,10*ROW('Sanitation Data'!D65)))</f>
        <v/>
      </c>
      <c r="CP71" s="319" t="str">
        <f ca="true">+IF(OFFSET('Sanitation Data'!$E$28,0,10*ROW('Sanitation Data'!E65))="","",OFFSET('Sanitation Data'!$E$28,0,10*ROW('Sanitation Data'!E65)))</f>
        <v/>
      </c>
      <c r="CQ71" s="319" t="str">
        <f ca="true">+IF(OFFSET('Sanitation Data'!$E$29,0,10*ROW('Sanitation Data'!E65))="","",OFFSET('Sanitation Data'!$E$29,0,10*ROW('Sanitation Data'!E65)))</f>
        <v/>
      </c>
      <c r="CR71" s="319" t="str">
        <f ca="true">+IF(OFFSET('Sanitation Data'!$E$30,0,10*ROW('Sanitation Data'!E65))="","",OFFSET('Sanitation Data'!$E$30,0,10*ROW('Sanitation Data'!E65)))</f>
        <v/>
      </c>
      <c r="CS71" s="319" t="str">
        <f ca="true">+IF(OFFSET('Sanitation Data'!$E$31,0,10*ROW('Sanitation Data'!E65))="","",OFFSET('Sanitation Data'!$E$31,0,10*ROW('Sanitation Data'!E65)))</f>
        <v/>
      </c>
      <c r="CT71" s="319" t="str">
        <f ca="true">+IF(OFFSET('Sanitation Data'!$E$32,0,10*ROW('Sanitation Data'!E65))="","",OFFSET('Sanitation Data'!$E$32,0,10*ROW('Sanitation Data'!E65)))</f>
        <v/>
      </c>
      <c r="CU71" s="319" t="str">
        <f ca="true">+IF(OFFSET('Sanitation Data'!$F$28,0,10*ROW('Sanitation Data'!F65))="","",OFFSET('Sanitation Data'!$F$28,0,10*ROW('Sanitation Data'!F65)))</f>
        <v/>
      </c>
      <c r="CV71" s="319" t="str">
        <f ca="true">+IF(OFFSET('Sanitation Data'!$F$29,0,10*ROW('Sanitation Data'!F65))="","",OFFSET('Sanitation Data'!$F$29,0,10*ROW('Sanitation Data'!F65)))</f>
        <v/>
      </c>
      <c r="CW71" s="319" t="str">
        <f ca="true">+IF(OFFSET('Sanitation Data'!$F$30,0,10*ROW('Sanitation Data'!F65))="","",OFFSET('Sanitation Data'!$F$30,0,10*ROW('Sanitation Data'!F65)))</f>
        <v/>
      </c>
      <c r="CX71" s="319" t="str">
        <f ca="true">+IF(OFFSET('Sanitation Data'!$F$31,0,10*ROW('Sanitation Data'!F65))="","",OFFSET('Sanitation Data'!$F$31,0,10*ROW('Sanitation Data'!F65)))</f>
        <v/>
      </c>
      <c r="CY71" s="319" t="str">
        <f ca="true">+IF(OFFSET('Sanitation Data'!$F$32,0,10*ROW('Sanitation Data'!F65))="","",OFFSET('Sanitation Data'!$F$32,0,10*ROW('Sanitation Data'!F65)))</f>
        <v/>
      </c>
      <c r="CZ71" s="319" t="str">
        <f ca="true">+IF(OFFSET('Sanitation Data'!$G$28,0,10*ROW('Sanitation Data'!G65))="","",OFFSET('Sanitation Data'!$G$28,0,10*ROW('Sanitation Data'!G65)))</f>
        <v/>
      </c>
      <c r="DA71" s="319" t="str">
        <f ca="true">+IF(OFFSET('Sanitation Data'!$G$29,0,10*ROW('Sanitation Data'!G65))="","",OFFSET('Sanitation Data'!$G$29,0,10*ROW('Sanitation Data'!G65)))</f>
        <v/>
      </c>
      <c r="DB71" s="319" t="str">
        <f ca="true">+IF(OFFSET('Sanitation Data'!$G$30,0,10*ROW('Sanitation Data'!G65))="","",OFFSET('Sanitation Data'!$G$30,0,10*ROW('Sanitation Data'!G65)))</f>
        <v/>
      </c>
      <c r="DC71" s="319" t="str">
        <f ca="true">+IF(OFFSET('Sanitation Data'!$G$31,0,10*ROW('Sanitation Data'!G65))="","",OFFSET('Sanitation Data'!$G$31,0,10*ROW('Sanitation Data'!G65)))</f>
        <v/>
      </c>
      <c r="DD71" s="319" t="str">
        <f ca="true">+IF(OFFSET('Sanitation Data'!$G$32,0,10*ROW('Sanitation Data'!G65))="","",OFFSET('Sanitation Data'!$G$32,0,10*ROW('Sanitation Data'!G65)))</f>
        <v/>
      </c>
      <c r="DE71" s="319" t="str">
        <f ca="true">+IF(OFFSET('Sanitation Data'!$H$28,0,10*ROW('Sanitation Data'!H65))="","",OFFSET('Sanitation Data'!$H$28,0,10*ROW('Sanitation Data'!H65)))</f>
        <v/>
      </c>
      <c r="DF71" s="319" t="str">
        <f ca="true">+IF(OFFSET('Sanitation Data'!$H$29,0,10*ROW('Sanitation Data'!H65))="","",OFFSET('Sanitation Data'!$H$29,0,10*ROW('Sanitation Data'!H65)))</f>
        <v/>
      </c>
      <c r="DG71" s="319" t="str">
        <f ca="true">+IF(OFFSET('Sanitation Data'!$H$30,0,10*ROW('Sanitation Data'!H65))="","",OFFSET('Sanitation Data'!$H$30,0,10*ROW('Sanitation Data'!H65)))</f>
        <v/>
      </c>
      <c r="DH71" s="319" t="str">
        <f ca="true">+IF(OFFSET('Sanitation Data'!$H$31,0,10*ROW('Sanitation Data'!H65))="","",OFFSET('Sanitation Data'!$H$31,0,10*ROW('Sanitation Data'!H65)))</f>
        <v/>
      </c>
      <c r="DI71" s="319" t="str">
        <f ca="true">+IF(OFFSET('Sanitation Data'!$H$32,0,10*ROW('Sanitation Data'!H65))="","",OFFSET('Sanitation Data'!$H$32,0,10*ROW('Sanitation Data'!H65)))</f>
        <v/>
      </c>
      <c r="DJ71" s="319" t="str">
        <f ca="true">+IF(OFFSET('Sanitation Data'!$I$28,0,10*ROW('Sanitation Data'!I65))="","",OFFSET('Sanitation Data'!$I$28,0,10*ROW('Sanitation Data'!I65)))</f>
        <v/>
      </c>
      <c r="DK71" s="319" t="str">
        <f ca="true">+IF(OFFSET('Sanitation Data'!$I$29,0,10*ROW('Sanitation Data'!I65))="","",OFFSET('Sanitation Data'!$I$29,0,10*ROW('Sanitation Data'!I65)))</f>
        <v/>
      </c>
      <c r="DL71" s="319" t="str">
        <f ca="true">+IF(OFFSET('Sanitation Data'!$I$30,0,10*ROW('Sanitation Data'!I65))="","",OFFSET('Sanitation Data'!$I$30,0,10*ROW('Sanitation Data'!I65)))</f>
        <v/>
      </c>
      <c r="DM71" s="319" t="str">
        <f ca="true">+IF(OFFSET('Sanitation Data'!$I$31,0,10*ROW('Sanitation Data'!I65))="","",OFFSET('Sanitation Data'!$I$31,0,10*ROW('Sanitation Data'!I65)))</f>
        <v/>
      </c>
      <c r="DN71" s="319" t="str">
        <f ca="true">+IF(OFFSET('Sanitation Data'!$I$32,0,10*ROW('Sanitation Data'!I65))="","",OFFSET('Sanitation Data'!$I$32,0,10*ROW('Sanitation Data'!I65)))</f>
        <v/>
      </c>
      <c r="DO71" s="319" t="str">
        <f ca="true">+IF(OFFSET('Hygiene Data'!$D$11,0,10*ROW('Hygiene Data'!D65))="","",OFFSET('Hygiene Data'!$D$11,0,10*ROW('Hygiene Data'!D65)))</f>
        <v/>
      </c>
      <c r="DP71" s="319" t="str">
        <f ca="true">+IF(OFFSET('Hygiene Data'!$D$12,0,10*ROW('Hygiene Data'!D65))="","",OFFSET('Hygiene Data'!$D$12,0,10*ROW('Hygiene Data'!D65)))</f>
        <v/>
      </c>
      <c r="DQ71" s="319" t="str">
        <f ca="true">+IF(OFFSET('Hygiene Data'!$D$13,0,10*ROW('Hygiene Data'!D65))="","",OFFSET('Hygiene Data'!$D$13,0,10*ROW('Hygiene Data'!D65)))</f>
        <v/>
      </c>
      <c r="DR71" s="319" t="str">
        <f ca="true">+IF(OFFSET('Hygiene Data'!$E$11,0,10*ROW('Hygiene Data'!E65))="","",OFFSET('Hygiene Data'!$E$11,0,10*ROW('Hygiene Data'!E65)))</f>
        <v/>
      </c>
      <c r="DS71" s="319" t="str">
        <f ca="true">+IF(OFFSET('Hygiene Data'!$E$12,0,10*ROW('Hygiene Data'!E65))="","",OFFSET('Hygiene Data'!$E$12,0,10*ROW('Hygiene Data'!E65)))</f>
        <v/>
      </c>
      <c r="DT71" s="319" t="str">
        <f ca="true">+IF(OFFSET('Hygiene Data'!$E$13,0,10*ROW('Hygiene Data'!E65))="","",OFFSET('Hygiene Data'!$E$13,0,10*ROW('Hygiene Data'!E65)))</f>
        <v/>
      </c>
      <c r="DU71" s="319" t="str">
        <f ca="true">+IF(OFFSET('Hygiene Data'!$F$11,0,10*ROW('Hygiene Data'!F65))="","",OFFSET('Hygiene Data'!$F$11,0,10*ROW('Hygiene Data'!F65)))</f>
        <v/>
      </c>
      <c r="DV71" s="319" t="str">
        <f ca="true">+IF(OFFSET('Hygiene Data'!$F$12,0,10*ROW('Hygiene Data'!F65))="","",OFFSET('Hygiene Data'!$F$12,0,10*ROW('Hygiene Data'!F65)))</f>
        <v/>
      </c>
      <c r="DW71" s="319" t="str">
        <f ca="true">+IF(OFFSET('Hygiene Data'!$F$13,0,10*ROW('Hygiene Data'!F65))="","",OFFSET('Hygiene Data'!$F$13,0,10*ROW('Hygiene Data'!F65)))</f>
        <v/>
      </c>
      <c r="DX71" s="319" t="str">
        <f ca="true">+IF(OFFSET('Hygiene Data'!$G$11,0,10*ROW('Hygiene Data'!G65))="","",OFFSET('Hygiene Data'!$G$11,0,10*ROW('Hygiene Data'!G65)))</f>
        <v/>
      </c>
      <c r="DY71" s="319" t="str">
        <f ca="true">+IF(OFFSET('Hygiene Data'!$G$12,0,10*ROW('Hygiene Data'!G65))="","",OFFSET('Hygiene Data'!$G$12,0,10*ROW('Hygiene Data'!G65)))</f>
        <v/>
      </c>
      <c r="DZ71" s="319" t="str">
        <f ca="true">+IF(OFFSET('Hygiene Data'!$G$13,0,10*ROW('Hygiene Data'!G65))="","",OFFSET('Hygiene Data'!$G$13,0,10*ROW('Hygiene Data'!G65)))</f>
        <v/>
      </c>
      <c r="EA71" s="319" t="str">
        <f ca="true">+IF(OFFSET('Hygiene Data'!$H$11,0,10*ROW('Hygiene Data'!H65))="","",OFFSET('Hygiene Data'!$H$11,0,10*ROW('Hygiene Data'!H65)))</f>
        <v/>
      </c>
      <c r="EB71" s="319" t="str">
        <f ca="true">+IF(OFFSET('Hygiene Data'!$H$12,0,10*ROW('Hygiene Data'!H65))="","",OFFSET('Hygiene Data'!$H$12,0,10*ROW('Hygiene Data'!H65)))</f>
        <v/>
      </c>
      <c r="EC71" s="319" t="str">
        <f ca="true">+IF(OFFSET('Hygiene Data'!$H$13,0,10*ROW('Hygiene Data'!H65))="","",OFFSET('Hygiene Data'!$H$13,0,10*ROW('Hygiene Data'!H65)))</f>
        <v/>
      </c>
      <c r="ED71" s="319" t="str">
        <f ca="true">+IF(OFFSET('Hygiene Data'!$I$11,0,10*ROW('Hygiene Data'!I65))="","",OFFSET('Hygiene Data'!$I$11,0,10*ROW('Hygiene Data'!I65)))</f>
        <v/>
      </c>
      <c r="EE71" s="319" t="str">
        <f ca="true">+IF(OFFSET('Hygiene Data'!$I$12,0,10*ROW('Hygiene Data'!I65))="","",OFFSET('Hygiene Data'!$I$12,0,10*ROW('Hygiene Data'!I65)))</f>
        <v/>
      </c>
      <c r="EF71" s="319"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75"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19"/>
      <c r="BS72" s="319" t="str">
        <f ca="true">+IF(OFFSET('Water Data'!$D$27,0,10*ROW('Water Data'!D66))="","",OFFSET('Water Data'!$D$27,0,10*ROW('Water Data'!D66)))</f>
        <v/>
      </c>
      <c r="BT72" s="319" t="str">
        <f ca="true">+IF(OFFSET('Water Data'!$D$28,0,10*ROW('Water Data'!D66))="","",OFFSET('Water Data'!$D$28,0,10*ROW('Water Data'!D66)))</f>
        <v/>
      </c>
      <c r="BU72" s="319" t="str">
        <f ca="true">+IF(OFFSET('Water Data'!$D$29,0,10*ROW('Water Data'!D66))="","",OFFSET('Water Data'!$D$29,0,10*ROW('Water Data'!D66)))</f>
        <v/>
      </c>
      <c r="BV72" s="319" t="str">
        <f ca="true">+IF(OFFSET('Water Data'!$E$27,0,10*ROW('Water Data'!E66))="","",OFFSET('Water Data'!$E$27,0,10*ROW('Water Data'!E66)))</f>
        <v/>
      </c>
      <c r="BW72" s="319" t="str">
        <f ca="true">+IF(OFFSET('Water Data'!$E$28,0,10*ROW('Water Data'!E66))="","",OFFSET('Water Data'!$E$28,0,10*ROW('Water Data'!E66)))</f>
        <v/>
      </c>
      <c r="BX72" s="319" t="str">
        <f ca="true">+IF(OFFSET('Water Data'!$E$29,0,10*ROW('Water Data'!E66))="","",OFFSET('Water Data'!$E$29,0,10*ROW('Water Data'!E66)))</f>
        <v/>
      </c>
      <c r="BY72" s="319" t="str">
        <f ca="true">+IF(OFFSET('Water Data'!$F$27,0,10*ROW('Water Data'!F66))="","",OFFSET('Water Data'!$F$27,0,10*ROW('Water Data'!F66)))</f>
        <v/>
      </c>
      <c r="BZ72" s="319" t="str">
        <f ca="true">+IF(OFFSET('Water Data'!$F$28,0,10*ROW('Water Data'!F66))="","",OFFSET('Water Data'!$F$28,0,10*ROW('Water Data'!F66)))</f>
        <v/>
      </c>
      <c r="CA72" s="319" t="str">
        <f ca="true">+IF(OFFSET('Water Data'!$F$29,0,10*ROW('Water Data'!F66))="","",OFFSET('Water Data'!$F$29,0,10*ROW('Water Data'!F66)))</f>
        <v/>
      </c>
      <c r="CB72" s="319" t="str">
        <f ca="true">+IF(OFFSET('Water Data'!$G$27,0,10*ROW('Water Data'!G66))="","",OFFSET('Water Data'!$G$27,0,10*ROW('Water Data'!G66)))</f>
        <v/>
      </c>
      <c r="CC72" s="319" t="str">
        <f ca="true">+IF(OFFSET('Water Data'!$G$28,0,10*ROW('Water Data'!G66))="","",OFFSET('Water Data'!$G$28,0,10*ROW('Water Data'!G66)))</f>
        <v/>
      </c>
      <c r="CD72" s="319" t="str">
        <f ca="true">+IF(OFFSET('Water Data'!$G$29,0,10*ROW('Water Data'!G66))="","",OFFSET('Water Data'!$G$29,0,10*ROW('Water Data'!G66)))</f>
        <v/>
      </c>
      <c r="CE72" s="319" t="str">
        <f ca="true">+IF(OFFSET('Water Data'!$H$27,0,10*ROW('Water Data'!H66))="","",OFFSET('Water Data'!$H$27,0,10*ROW('Water Data'!H66)))</f>
        <v/>
      </c>
      <c r="CF72" s="319" t="str">
        <f ca="true">+IF(OFFSET('Water Data'!$H$28,0,10*ROW('Water Data'!H66))="","",OFFSET('Water Data'!$H$28,0,10*ROW('Water Data'!H66)))</f>
        <v/>
      </c>
      <c r="CG72" s="319" t="str">
        <f ca="true">+IF(OFFSET('Water Data'!$H$29,0,10*ROW('Water Data'!H66))="","",OFFSET('Water Data'!$H$29,0,10*ROW('Water Data'!H66)))</f>
        <v/>
      </c>
      <c r="CH72" s="319" t="str">
        <f ca="true">+IF(OFFSET('Water Data'!$I$27,0,10*ROW('Water Data'!I66))="","",OFFSET('Water Data'!$I$27,0,10*ROW('Water Data'!I66)))</f>
        <v/>
      </c>
      <c r="CI72" s="319" t="str">
        <f ca="true">+IF(OFFSET('Water Data'!$I$28,0,10*ROW('Water Data'!I66))="","",OFFSET('Water Data'!$I$28,0,10*ROW('Water Data'!I66)))</f>
        <v/>
      </c>
      <c r="CJ72" s="319" t="str">
        <f ca="true">+IF(OFFSET('Water Data'!$I$29,0,10*ROW('Water Data'!I66))="","",OFFSET('Water Data'!$I$29,0,10*ROW('Water Data'!I66)))</f>
        <v/>
      </c>
      <c r="CK72" s="319" t="str">
        <f ca="true">+IF(OFFSET('Sanitation Data'!$D$28,0,10*ROW('Sanitation Data'!D66))="","",OFFSET('Sanitation Data'!$D$28,0,10*ROW('Sanitation Data'!D66)))</f>
        <v/>
      </c>
      <c r="CL72" s="319" t="str">
        <f ca="true">+IF(OFFSET('Sanitation Data'!$D$29,0,10*ROW('Sanitation Data'!D66))="","",OFFSET('Sanitation Data'!$D$29,0,10*ROW('Sanitation Data'!D66)))</f>
        <v/>
      </c>
      <c r="CM72" s="319" t="str">
        <f ca="true">+IF(OFFSET('Sanitation Data'!$D$30,0,10*ROW('Sanitation Data'!D66))="","",OFFSET('Sanitation Data'!$D$30,0,10*ROW('Sanitation Data'!D66)))</f>
        <v/>
      </c>
      <c r="CN72" s="319" t="str">
        <f ca="true">+IF(OFFSET('Sanitation Data'!$D$31,0,10*ROW('Sanitation Data'!D66))="","",OFFSET('Sanitation Data'!$D$31,0,10*ROW('Sanitation Data'!D66)))</f>
        <v/>
      </c>
      <c r="CO72" s="319" t="str">
        <f ca="true">+IF(OFFSET('Sanitation Data'!$D$32,0,10*ROW('Sanitation Data'!D66))="","",OFFSET('Sanitation Data'!$D$32,0,10*ROW('Sanitation Data'!D66)))</f>
        <v/>
      </c>
      <c r="CP72" s="319" t="str">
        <f ca="true">+IF(OFFSET('Sanitation Data'!$E$28,0,10*ROW('Sanitation Data'!E66))="","",OFFSET('Sanitation Data'!$E$28,0,10*ROW('Sanitation Data'!E66)))</f>
        <v/>
      </c>
      <c r="CQ72" s="319" t="str">
        <f ca="true">+IF(OFFSET('Sanitation Data'!$E$29,0,10*ROW('Sanitation Data'!E66))="","",OFFSET('Sanitation Data'!$E$29,0,10*ROW('Sanitation Data'!E66)))</f>
        <v/>
      </c>
      <c r="CR72" s="319" t="str">
        <f ca="true">+IF(OFFSET('Sanitation Data'!$E$30,0,10*ROW('Sanitation Data'!E66))="","",OFFSET('Sanitation Data'!$E$30,0,10*ROW('Sanitation Data'!E66)))</f>
        <v/>
      </c>
      <c r="CS72" s="319" t="str">
        <f ca="true">+IF(OFFSET('Sanitation Data'!$E$31,0,10*ROW('Sanitation Data'!E66))="","",OFFSET('Sanitation Data'!$E$31,0,10*ROW('Sanitation Data'!E66)))</f>
        <v/>
      </c>
      <c r="CT72" s="319" t="str">
        <f ca="true">+IF(OFFSET('Sanitation Data'!$E$32,0,10*ROW('Sanitation Data'!E66))="","",OFFSET('Sanitation Data'!$E$32,0,10*ROW('Sanitation Data'!E66)))</f>
        <v/>
      </c>
      <c r="CU72" s="319" t="str">
        <f ca="true">+IF(OFFSET('Sanitation Data'!$F$28,0,10*ROW('Sanitation Data'!F66))="","",OFFSET('Sanitation Data'!$F$28,0,10*ROW('Sanitation Data'!F66)))</f>
        <v/>
      </c>
      <c r="CV72" s="319" t="str">
        <f ca="true">+IF(OFFSET('Sanitation Data'!$F$29,0,10*ROW('Sanitation Data'!F66))="","",OFFSET('Sanitation Data'!$F$29,0,10*ROW('Sanitation Data'!F66)))</f>
        <v/>
      </c>
      <c r="CW72" s="319" t="str">
        <f ca="true">+IF(OFFSET('Sanitation Data'!$F$30,0,10*ROW('Sanitation Data'!F66))="","",OFFSET('Sanitation Data'!$F$30,0,10*ROW('Sanitation Data'!F66)))</f>
        <v/>
      </c>
      <c r="CX72" s="319" t="str">
        <f ca="true">+IF(OFFSET('Sanitation Data'!$F$31,0,10*ROW('Sanitation Data'!F66))="","",OFFSET('Sanitation Data'!$F$31,0,10*ROW('Sanitation Data'!F66)))</f>
        <v/>
      </c>
      <c r="CY72" s="319" t="str">
        <f ca="true">+IF(OFFSET('Sanitation Data'!$F$32,0,10*ROW('Sanitation Data'!F66))="","",OFFSET('Sanitation Data'!$F$32,0,10*ROW('Sanitation Data'!F66)))</f>
        <v/>
      </c>
      <c r="CZ72" s="319" t="str">
        <f ca="true">+IF(OFFSET('Sanitation Data'!$G$28,0,10*ROW('Sanitation Data'!G66))="","",OFFSET('Sanitation Data'!$G$28,0,10*ROW('Sanitation Data'!G66)))</f>
        <v/>
      </c>
      <c r="DA72" s="319" t="str">
        <f ca="true">+IF(OFFSET('Sanitation Data'!$G$29,0,10*ROW('Sanitation Data'!G66))="","",OFFSET('Sanitation Data'!$G$29,0,10*ROW('Sanitation Data'!G66)))</f>
        <v/>
      </c>
      <c r="DB72" s="319" t="str">
        <f ca="true">+IF(OFFSET('Sanitation Data'!$G$30,0,10*ROW('Sanitation Data'!G66))="","",OFFSET('Sanitation Data'!$G$30,0,10*ROW('Sanitation Data'!G66)))</f>
        <v/>
      </c>
      <c r="DC72" s="319" t="str">
        <f ca="true">+IF(OFFSET('Sanitation Data'!$G$31,0,10*ROW('Sanitation Data'!G66))="","",OFFSET('Sanitation Data'!$G$31,0,10*ROW('Sanitation Data'!G66)))</f>
        <v/>
      </c>
      <c r="DD72" s="319" t="str">
        <f ca="true">+IF(OFFSET('Sanitation Data'!$G$32,0,10*ROW('Sanitation Data'!G66))="","",OFFSET('Sanitation Data'!$G$32,0,10*ROW('Sanitation Data'!G66)))</f>
        <v/>
      </c>
      <c r="DE72" s="319" t="str">
        <f ca="true">+IF(OFFSET('Sanitation Data'!$H$28,0,10*ROW('Sanitation Data'!H66))="","",OFFSET('Sanitation Data'!$H$28,0,10*ROW('Sanitation Data'!H66)))</f>
        <v/>
      </c>
      <c r="DF72" s="319" t="str">
        <f ca="true">+IF(OFFSET('Sanitation Data'!$H$29,0,10*ROW('Sanitation Data'!H66))="","",OFFSET('Sanitation Data'!$H$29,0,10*ROW('Sanitation Data'!H66)))</f>
        <v/>
      </c>
      <c r="DG72" s="319" t="str">
        <f ca="true">+IF(OFFSET('Sanitation Data'!$H$30,0,10*ROW('Sanitation Data'!H66))="","",OFFSET('Sanitation Data'!$H$30,0,10*ROW('Sanitation Data'!H66)))</f>
        <v/>
      </c>
      <c r="DH72" s="319" t="str">
        <f ca="true">+IF(OFFSET('Sanitation Data'!$H$31,0,10*ROW('Sanitation Data'!H66))="","",OFFSET('Sanitation Data'!$H$31,0,10*ROW('Sanitation Data'!H66)))</f>
        <v/>
      </c>
      <c r="DI72" s="319" t="str">
        <f ca="true">+IF(OFFSET('Sanitation Data'!$H$32,0,10*ROW('Sanitation Data'!H66))="","",OFFSET('Sanitation Data'!$H$32,0,10*ROW('Sanitation Data'!H66)))</f>
        <v/>
      </c>
      <c r="DJ72" s="319" t="str">
        <f ca="true">+IF(OFFSET('Sanitation Data'!$I$28,0,10*ROW('Sanitation Data'!I66))="","",OFFSET('Sanitation Data'!$I$28,0,10*ROW('Sanitation Data'!I66)))</f>
        <v/>
      </c>
      <c r="DK72" s="319" t="str">
        <f ca="true">+IF(OFFSET('Sanitation Data'!$I$29,0,10*ROW('Sanitation Data'!I66))="","",OFFSET('Sanitation Data'!$I$29,0,10*ROW('Sanitation Data'!I66)))</f>
        <v/>
      </c>
      <c r="DL72" s="319" t="str">
        <f ca="true">+IF(OFFSET('Sanitation Data'!$I$30,0,10*ROW('Sanitation Data'!I66))="","",OFFSET('Sanitation Data'!$I$30,0,10*ROW('Sanitation Data'!I66)))</f>
        <v/>
      </c>
      <c r="DM72" s="319" t="str">
        <f ca="true">+IF(OFFSET('Sanitation Data'!$I$31,0,10*ROW('Sanitation Data'!I66))="","",OFFSET('Sanitation Data'!$I$31,0,10*ROW('Sanitation Data'!I66)))</f>
        <v/>
      </c>
      <c r="DN72" s="319" t="str">
        <f ca="true">+IF(OFFSET('Sanitation Data'!$I$32,0,10*ROW('Sanitation Data'!I66))="","",OFFSET('Sanitation Data'!$I$32,0,10*ROW('Sanitation Data'!I66)))</f>
        <v/>
      </c>
      <c r="DO72" s="319" t="str">
        <f ca="true">+IF(OFFSET('Hygiene Data'!$D$11,0,10*ROW('Hygiene Data'!D66))="","",OFFSET('Hygiene Data'!$D$11,0,10*ROW('Hygiene Data'!D66)))</f>
        <v/>
      </c>
      <c r="DP72" s="319" t="str">
        <f ca="true">+IF(OFFSET('Hygiene Data'!$D$12,0,10*ROW('Hygiene Data'!D66))="","",OFFSET('Hygiene Data'!$D$12,0,10*ROW('Hygiene Data'!D66)))</f>
        <v/>
      </c>
      <c r="DQ72" s="319" t="str">
        <f ca="true">+IF(OFFSET('Hygiene Data'!$D$13,0,10*ROW('Hygiene Data'!D66))="","",OFFSET('Hygiene Data'!$D$13,0,10*ROW('Hygiene Data'!D66)))</f>
        <v/>
      </c>
      <c r="DR72" s="319" t="str">
        <f ca="true">+IF(OFFSET('Hygiene Data'!$E$11,0,10*ROW('Hygiene Data'!E66))="","",OFFSET('Hygiene Data'!$E$11,0,10*ROW('Hygiene Data'!E66)))</f>
        <v/>
      </c>
      <c r="DS72" s="319" t="str">
        <f ca="true">+IF(OFFSET('Hygiene Data'!$E$12,0,10*ROW('Hygiene Data'!E66))="","",OFFSET('Hygiene Data'!$E$12,0,10*ROW('Hygiene Data'!E66)))</f>
        <v/>
      </c>
      <c r="DT72" s="319" t="str">
        <f ca="true">+IF(OFFSET('Hygiene Data'!$E$13,0,10*ROW('Hygiene Data'!E66))="","",OFFSET('Hygiene Data'!$E$13,0,10*ROW('Hygiene Data'!E66)))</f>
        <v/>
      </c>
      <c r="DU72" s="319" t="str">
        <f ca="true">+IF(OFFSET('Hygiene Data'!$F$11,0,10*ROW('Hygiene Data'!F66))="","",OFFSET('Hygiene Data'!$F$11,0,10*ROW('Hygiene Data'!F66)))</f>
        <v/>
      </c>
      <c r="DV72" s="319" t="str">
        <f ca="true">+IF(OFFSET('Hygiene Data'!$F$12,0,10*ROW('Hygiene Data'!F66))="","",OFFSET('Hygiene Data'!$F$12,0,10*ROW('Hygiene Data'!F66)))</f>
        <v/>
      </c>
      <c r="DW72" s="319" t="str">
        <f ca="true">+IF(OFFSET('Hygiene Data'!$F$13,0,10*ROW('Hygiene Data'!F66))="","",OFFSET('Hygiene Data'!$F$13,0,10*ROW('Hygiene Data'!F66)))</f>
        <v/>
      </c>
      <c r="DX72" s="319" t="str">
        <f ca="true">+IF(OFFSET('Hygiene Data'!$G$11,0,10*ROW('Hygiene Data'!G66))="","",OFFSET('Hygiene Data'!$G$11,0,10*ROW('Hygiene Data'!G66)))</f>
        <v/>
      </c>
      <c r="DY72" s="319" t="str">
        <f ca="true">+IF(OFFSET('Hygiene Data'!$G$12,0,10*ROW('Hygiene Data'!G66))="","",OFFSET('Hygiene Data'!$G$12,0,10*ROW('Hygiene Data'!G66)))</f>
        <v/>
      </c>
      <c r="DZ72" s="319" t="str">
        <f ca="true">+IF(OFFSET('Hygiene Data'!$G$13,0,10*ROW('Hygiene Data'!G66))="","",OFFSET('Hygiene Data'!$G$13,0,10*ROW('Hygiene Data'!G66)))</f>
        <v/>
      </c>
      <c r="EA72" s="319" t="str">
        <f ca="true">+IF(OFFSET('Hygiene Data'!$H$11,0,10*ROW('Hygiene Data'!H66))="","",OFFSET('Hygiene Data'!$H$11,0,10*ROW('Hygiene Data'!H66)))</f>
        <v/>
      </c>
      <c r="EB72" s="319" t="str">
        <f ca="true">+IF(OFFSET('Hygiene Data'!$H$12,0,10*ROW('Hygiene Data'!H66))="","",OFFSET('Hygiene Data'!$H$12,0,10*ROW('Hygiene Data'!H66)))</f>
        <v/>
      </c>
      <c r="EC72" s="319" t="str">
        <f ca="true">+IF(OFFSET('Hygiene Data'!$H$13,0,10*ROW('Hygiene Data'!H66))="","",OFFSET('Hygiene Data'!$H$13,0,10*ROW('Hygiene Data'!H66)))</f>
        <v/>
      </c>
      <c r="ED72" s="319" t="str">
        <f ca="true">+IF(OFFSET('Hygiene Data'!$I$11,0,10*ROW('Hygiene Data'!I66))="","",OFFSET('Hygiene Data'!$I$11,0,10*ROW('Hygiene Data'!I66)))</f>
        <v/>
      </c>
      <c r="EE72" s="319" t="str">
        <f ca="true">+IF(OFFSET('Hygiene Data'!$I$12,0,10*ROW('Hygiene Data'!I66))="","",OFFSET('Hygiene Data'!$I$12,0,10*ROW('Hygiene Data'!I66)))</f>
        <v/>
      </c>
      <c r="EF72" s="319"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75"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19"/>
      <c r="BS73" s="319" t="str">
        <f ca="true">+IF(OFFSET('Water Data'!$D$27,0,10*ROW('Water Data'!D67))="","",OFFSET('Water Data'!$D$27,0,10*ROW('Water Data'!D67)))</f>
        <v/>
      </c>
      <c r="BT73" s="319" t="str">
        <f ca="true">+IF(OFFSET('Water Data'!$D$28,0,10*ROW('Water Data'!D67))="","",OFFSET('Water Data'!$D$28,0,10*ROW('Water Data'!D67)))</f>
        <v/>
      </c>
      <c r="BU73" s="319" t="str">
        <f ca="true">+IF(OFFSET('Water Data'!$D$29,0,10*ROW('Water Data'!D67))="","",OFFSET('Water Data'!$D$29,0,10*ROW('Water Data'!D67)))</f>
        <v/>
      </c>
      <c r="BV73" s="319" t="str">
        <f ca="true">+IF(OFFSET('Water Data'!$E$27,0,10*ROW('Water Data'!E67))="","",OFFSET('Water Data'!$E$27,0,10*ROW('Water Data'!E67)))</f>
        <v/>
      </c>
      <c r="BW73" s="319" t="str">
        <f ca="true">+IF(OFFSET('Water Data'!$E$28,0,10*ROW('Water Data'!E67))="","",OFFSET('Water Data'!$E$28,0,10*ROW('Water Data'!E67)))</f>
        <v/>
      </c>
      <c r="BX73" s="319" t="str">
        <f ca="true">+IF(OFFSET('Water Data'!$E$29,0,10*ROW('Water Data'!E67))="","",OFFSET('Water Data'!$E$29,0,10*ROW('Water Data'!E67)))</f>
        <v/>
      </c>
      <c r="BY73" s="319" t="str">
        <f ca="true">+IF(OFFSET('Water Data'!$F$27,0,10*ROW('Water Data'!F67))="","",OFFSET('Water Data'!$F$27,0,10*ROW('Water Data'!F67)))</f>
        <v/>
      </c>
      <c r="BZ73" s="319" t="str">
        <f ca="true">+IF(OFFSET('Water Data'!$F$28,0,10*ROW('Water Data'!F67))="","",OFFSET('Water Data'!$F$28,0,10*ROW('Water Data'!F67)))</f>
        <v/>
      </c>
      <c r="CA73" s="319" t="str">
        <f ca="true">+IF(OFFSET('Water Data'!$F$29,0,10*ROW('Water Data'!F67))="","",OFFSET('Water Data'!$F$29,0,10*ROW('Water Data'!F67)))</f>
        <v/>
      </c>
      <c r="CB73" s="319" t="str">
        <f ca="true">+IF(OFFSET('Water Data'!$G$27,0,10*ROW('Water Data'!G67))="","",OFFSET('Water Data'!$G$27,0,10*ROW('Water Data'!G67)))</f>
        <v/>
      </c>
      <c r="CC73" s="319" t="str">
        <f ca="true">+IF(OFFSET('Water Data'!$G$28,0,10*ROW('Water Data'!G67))="","",OFFSET('Water Data'!$G$28,0,10*ROW('Water Data'!G67)))</f>
        <v/>
      </c>
      <c r="CD73" s="319" t="str">
        <f ca="true">+IF(OFFSET('Water Data'!$G$29,0,10*ROW('Water Data'!G67))="","",OFFSET('Water Data'!$G$29,0,10*ROW('Water Data'!G67)))</f>
        <v/>
      </c>
      <c r="CE73" s="319" t="str">
        <f ca="true">+IF(OFFSET('Water Data'!$H$27,0,10*ROW('Water Data'!H67))="","",OFFSET('Water Data'!$H$27,0,10*ROW('Water Data'!H67)))</f>
        <v/>
      </c>
      <c r="CF73" s="319" t="str">
        <f ca="true">+IF(OFFSET('Water Data'!$H$28,0,10*ROW('Water Data'!H67))="","",OFFSET('Water Data'!$H$28,0,10*ROW('Water Data'!H67)))</f>
        <v/>
      </c>
      <c r="CG73" s="319" t="str">
        <f ca="true">+IF(OFFSET('Water Data'!$H$29,0,10*ROW('Water Data'!H67))="","",OFFSET('Water Data'!$H$29,0,10*ROW('Water Data'!H67)))</f>
        <v/>
      </c>
      <c r="CH73" s="319" t="str">
        <f ca="true">+IF(OFFSET('Water Data'!$I$27,0,10*ROW('Water Data'!I67))="","",OFFSET('Water Data'!$I$27,0,10*ROW('Water Data'!I67)))</f>
        <v/>
      </c>
      <c r="CI73" s="319" t="str">
        <f ca="true">+IF(OFFSET('Water Data'!$I$28,0,10*ROW('Water Data'!I67))="","",OFFSET('Water Data'!$I$28,0,10*ROW('Water Data'!I67)))</f>
        <v/>
      </c>
      <c r="CJ73" s="319" t="str">
        <f ca="true">+IF(OFFSET('Water Data'!$I$29,0,10*ROW('Water Data'!I67))="","",OFFSET('Water Data'!$I$29,0,10*ROW('Water Data'!I67)))</f>
        <v/>
      </c>
      <c r="CK73" s="319" t="str">
        <f ca="true">+IF(OFFSET('Sanitation Data'!$D$28,0,10*ROW('Sanitation Data'!D67))="","",OFFSET('Sanitation Data'!$D$28,0,10*ROW('Sanitation Data'!D67)))</f>
        <v/>
      </c>
      <c r="CL73" s="319" t="str">
        <f ca="true">+IF(OFFSET('Sanitation Data'!$D$29,0,10*ROW('Sanitation Data'!D67))="","",OFFSET('Sanitation Data'!$D$29,0,10*ROW('Sanitation Data'!D67)))</f>
        <v/>
      </c>
      <c r="CM73" s="319" t="str">
        <f ca="true">+IF(OFFSET('Sanitation Data'!$D$30,0,10*ROW('Sanitation Data'!D67))="","",OFFSET('Sanitation Data'!$D$30,0,10*ROW('Sanitation Data'!D67)))</f>
        <v/>
      </c>
      <c r="CN73" s="319" t="str">
        <f ca="true">+IF(OFFSET('Sanitation Data'!$D$31,0,10*ROW('Sanitation Data'!D67))="","",OFFSET('Sanitation Data'!$D$31,0,10*ROW('Sanitation Data'!D67)))</f>
        <v/>
      </c>
      <c r="CO73" s="319" t="str">
        <f ca="true">+IF(OFFSET('Sanitation Data'!$D$32,0,10*ROW('Sanitation Data'!D67))="","",OFFSET('Sanitation Data'!$D$32,0,10*ROW('Sanitation Data'!D67)))</f>
        <v/>
      </c>
      <c r="CP73" s="319" t="str">
        <f ca="true">+IF(OFFSET('Sanitation Data'!$E$28,0,10*ROW('Sanitation Data'!E67))="","",OFFSET('Sanitation Data'!$E$28,0,10*ROW('Sanitation Data'!E67)))</f>
        <v/>
      </c>
      <c r="CQ73" s="319" t="str">
        <f ca="true">+IF(OFFSET('Sanitation Data'!$E$29,0,10*ROW('Sanitation Data'!E67))="","",OFFSET('Sanitation Data'!$E$29,0,10*ROW('Sanitation Data'!E67)))</f>
        <v/>
      </c>
      <c r="CR73" s="319" t="str">
        <f ca="true">+IF(OFFSET('Sanitation Data'!$E$30,0,10*ROW('Sanitation Data'!E67))="","",OFFSET('Sanitation Data'!$E$30,0,10*ROW('Sanitation Data'!E67)))</f>
        <v/>
      </c>
      <c r="CS73" s="319" t="str">
        <f ca="true">+IF(OFFSET('Sanitation Data'!$E$31,0,10*ROW('Sanitation Data'!E67))="","",OFFSET('Sanitation Data'!$E$31,0,10*ROW('Sanitation Data'!E67)))</f>
        <v/>
      </c>
      <c r="CT73" s="319" t="str">
        <f ca="true">+IF(OFFSET('Sanitation Data'!$E$32,0,10*ROW('Sanitation Data'!E67))="","",OFFSET('Sanitation Data'!$E$32,0,10*ROW('Sanitation Data'!E67)))</f>
        <v/>
      </c>
      <c r="CU73" s="319" t="str">
        <f ca="true">+IF(OFFSET('Sanitation Data'!$F$28,0,10*ROW('Sanitation Data'!F67))="","",OFFSET('Sanitation Data'!$F$28,0,10*ROW('Sanitation Data'!F67)))</f>
        <v/>
      </c>
      <c r="CV73" s="319" t="str">
        <f ca="true">+IF(OFFSET('Sanitation Data'!$F$29,0,10*ROW('Sanitation Data'!F67))="","",OFFSET('Sanitation Data'!$F$29,0,10*ROW('Sanitation Data'!F67)))</f>
        <v/>
      </c>
      <c r="CW73" s="319" t="str">
        <f ca="true">+IF(OFFSET('Sanitation Data'!$F$30,0,10*ROW('Sanitation Data'!F67))="","",OFFSET('Sanitation Data'!$F$30,0,10*ROW('Sanitation Data'!F67)))</f>
        <v/>
      </c>
      <c r="CX73" s="319" t="str">
        <f ca="true">+IF(OFFSET('Sanitation Data'!$F$31,0,10*ROW('Sanitation Data'!F67))="","",OFFSET('Sanitation Data'!$F$31,0,10*ROW('Sanitation Data'!F67)))</f>
        <v/>
      </c>
      <c r="CY73" s="319" t="str">
        <f ca="true">+IF(OFFSET('Sanitation Data'!$F$32,0,10*ROW('Sanitation Data'!F67))="","",OFFSET('Sanitation Data'!$F$32,0,10*ROW('Sanitation Data'!F67)))</f>
        <v/>
      </c>
      <c r="CZ73" s="319" t="str">
        <f ca="true">+IF(OFFSET('Sanitation Data'!$G$28,0,10*ROW('Sanitation Data'!G67))="","",OFFSET('Sanitation Data'!$G$28,0,10*ROW('Sanitation Data'!G67)))</f>
        <v/>
      </c>
      <c r="DA73" s="319" t="str">
        <f ca="true">+IF(OFFSET('Sanitation Data'!$G$29,0,10*ROW('Sanitation Data'!G67))="","",OFFSET('Sanitation Data'!$G$29,0,10*ROW('Sanitation Data'!G67)))</f>
        <v/>
      </c>
      <c r="DB73" s="319" t="str">
        <f ca="true">+IF(OFFSET('Sanitation Data'!$G$30,0,10*ROW('Sanitation Data'!G67))="","",OFFSET('Sanitation Data'!$G$30,0,10*ROW('Sanitation Data'!G67)))</f>
        <v/>
      </c>
      <c r="DC73" s="319" t="str">
        <f ca="true">+IF(OFFSET('Sanitation Data'!$G$31,0,10*ROW('Sanitation Data'!G67))="","",OFFSET('Sanitation Data'!$G$31,0,10*ROW('Sanitation Data'!G67)))</f>
        <v/>
      </c>
      <c r="DD73" s="319" t="str">
        <f ca="true">+IF(OFFSET('Sanitation Data'!$G$32,0,10*ROW('Sanitation Data'!G67))="","",OFFSET('Sanitation Data'!$G$32,0,10*ROW('Sanitation Data'!G67)))</f>
        <v/>
      </c>
      <c r="DE73" s="319" t="str">
        <f ca="true">+IF(OFFSET('Sanitation Data'!$H$28,0,10*ROW('Sanitation Data'!H67))="","",OFFSET('Sanitation Data'!$H$28,0,10*ROW('Sanitation Data'!H67)))</f>
        <v/>
      </c>
      <c r="DF73" s="319" t="str">
        <f ca="true">+IF(OFFSET('Sanitation Data'!$H$29,0,10*ROW('Sanitation Data'!H67))="","",OFFSET('Sanitation Data'!$H$29,0,10*ROW('Sanitation Data'!H67)))</f>
        <v/>
      </c>
      <c r="DG73" s="319" t="str">
        <f ca="true">+IF(OFFSET('Sanitation Data'!$H$30,0,10*ROW('Sanitation Data'!H67))="","",OFFSET('Sanitation Data'!$H$30,0,10*ROW('Sanitation Data'!H67)))</f>
        <v/>
      </c>
      <c r="DH73" s="319" t="str">
        <f ca="true">+IF(OFFSET('Sanitation Data'!$H$31,0,10*ROW('Sanitation Data'!H67))="","",OFFSET('Sanitation Data'!$H$31,0,10*ROW('Sanitation Data'!H67)))</f>
        <v/>
      </c>
      <c r="DI73" s="319" t="str">
        <f ca="true">+IF(OFFSET('Sanitation Data'!$H$32,0,10*ROW('Sanitation Data'!H67))="","",OFFSET('Sanitation Data'!$H$32,0,10*ROW('Sanitation Data'!H67)))</f>
        <v/>
      </c>
      <c r="DJ73" s="319" t="str">
        <f ca="true">+IF(OFFSET('Sanitation Data'!$I$28,0,10*ROW('Sanitation Data'!I67))="","",OFFSET('Sanitation Data'!$I$28,0,10*ROW('Sanitation Data'!I67)))</f>
        <v/>
      </c>
      <c r="DK73" s="319" t="str">
        <f ca="true">+IF(OFFSET('Sanitation Data'!$I$29,0,10*ROW('Sanitation Data'!I67))="","",OFFSET('Sanitation Data'!$I$29,0,10*ROW('Sanitation Data'!I67)))</f>
        <v/>
      </c>
      <c r="DL73" s="319" t="str">
        <f ca="true">+IF(OFFSET('Sanitation Data'!$I$30,0,10*ROW('Sanitation Data'!I67))="","",OFFSET('Sanitation Data'!$I$30,0,10*ROW('Sanitation Data'!I67)))</f>
        <v/>
      </c>
      <c r="DM73" s="319" t="str">
        <f ca="true">+IF(OFFSET('Sanitation Data'!$I$31,0,10*ROW('Sanitation Data'!I67))="","",OFFSET('Sanitation Data'!$I$31,0,10*ROW('Sanitation Data'!I67)))</f>
        <v/>
      </c>
      <c r="DN73" s="319" t="str">
        <f ca="true">+IF(OFFSET('Sanitation Data'!$I$32,0,10*ROW('Sanitation Data'!I67))="","",OFFSET('Sanitation Data'!$I$32,0,10*ROW('Sanitation Data'!I67)))</f>
        <v/>
      </c>
      <c r="DO73" s="319" t="str">
        <f ca="true">+IF(OFFSET('Hygiene Data'!$D$11,0,10*ROW('Hygiene Data'!D67))="","",OFFSET('Hygiene Data'!$D$11,0,10*ROW('Hygiene Data'!D67)))</f>
        <v/>
      </c>
      <c r="DP73" s="319" t="str">
        <f ca="true">+IF(OFFSET('Hygiene Data'!$D$12,0,10*ROW('Hygiene Data'!D67))="","",OFFSET('Hygiene Data'!$D$12,0,10*ROW('Hygiene Data'!D67)))</f>
        <v/>
      </c>
      <c r="DQ73" s="319" t="str">
        <f ca="true">+IF(OFFSET('Hygiene Data'!$D$13,0,10*ROW('Hygiene Data'!D67))="","",OFFSET('Hygiene Data'!$D$13,0,10*ROW('Hygiene Data'!D67)))</f>
        <v/>
      </c>
      <c r="DR73" s="319" t="str">
        <f ca="true">+IF(OFFSET('Hygiene Data'!$E$11,0,10*ROW('Hygiene Data'!E67))="","",OFFSET('Hygiene Data'!$E$11,0,10*ROW('Hygiene Data'!E67)))</f>
        <v/>
      </c>
      <c r="DS73" s="319" t="str">
        <f ca="true">+IF(OFFSET('Hygiene Data'!$E$12,0,10*ROW('Hygiene Data'!E67))="","",OFFSET('Hygiene Data'!$E$12,0,10*ROW('Hygiene Data'!E67)))</f>
        <v/>
      </c>
      <c r="DT73" s="319" t="str">
        <f ca="true">+IF(OFFSET('Hygiene Data'!$E$13,0,10*ROW('Hygiene Data'!E67))="","",OFFSET('Hygiene Data'!$E$13,0,10*ROW('Hygiene Data'!E67)))</f>
        <v/>
      </c>
      <c r="DU73" s="319" t="str">
        <f ca="true">+IF(OFFSET('Hygiene Data'!$F$11,0,10*ROW('Hygiene Data'!F67))="","",OFFSET('Hygiene Data'!$F$11,0,10*ROW('Hygiene Data'!F67)))</f>
        <v/>
      </c>
      <c r="DV73" s="319" t="str">
        <f ca="true">+IF(OFFSET('Hygiene Data'!$F$12,0,10*ROW('Hygiene Data'!F67))="","",OFFSET('Hygiene Data'!$F$12,0,10*ROW('Hygiene Data'!F67)))</f>
        <v/>
      </c>
      <c r="DW73" s="319" t="str">
        <f ca="true">+IF(OFFSET('Hygiene Data'!$F$13,0,10*ROW('Hygiene Data'!F67))="","",OFFSET('Hygiene Data'!$F$13,0,10*ROW('Hygiene Data'!F67)))</f>
        <v/>
      </c>
      <c r="DX73" s="319" t="str">
        <f ca="true">+IF(OFFSET('Hygiene Data'!$G$11,0,10*ROW('Hygiene Data'!G67))="","",OFFSET('Hygiene Data'!$G$11,0,10*ROW('Hygiene Data'!G67)))</f>
        <v/>
      </c>
      <c r="DY73" s="319" t="str">
        <f ca="true">+IF(OFFSET('Hygiene Data'!$G$12,0,10*ROW('Hygiene Data'!G67))="","",OFFSET('Hygiene Data'!$G$12,0,10*ROW('Hygiene Data'!G67)))</f>
        <v/>
      </c>
      <c r="DZ73" s="319" t="str">
        <f ca="true">+IF(OFFSET('Hygiene Data'!$G$13,0,10*ROW('Hygiene Data'!G67))="","",OFFSET('Hygiene Data'!$G$13,0,10*ROW('Hygiene Data'!G67)))</f>
        <v/>
      </c>
      <c r="EA73" s="319" t="str">
        <f ca="true">+IF(OFFSET('Hygiene Data'!$H$11,0,10*ROW('Hygiene Data'!H67))="","",OFFSET('Hygiene Data'!$H$11,0,10*ROW('Hygiene Data'!H67)))</f>
        <v/>
      </c>
      <c r="EB73" s="319" t="str">
        <f ca="true">+IF(OFFSET('Hygiene Data'!$H$12,0,10*ROW('Hygiene Data'!H67))="","",OFFSET('Hygiene Data'!$H$12,0,10*ROW('Hygiene Data'!H67)))</f>
        <v/>
      </c>
      <c r="EC73" s="319" t="str">
        <f ca="true">+IF(OFFSET('Hygiene Data'!$H$13,0,10*ROW('Hygiene Data'!H67))="","",OFFSET('Hygiene Data'!$H$13,0,10*ROW('Hygiene Data'!H67)))</f>
        <v/>
      </c>
      <c r="ED73" s="319" t="str">
        <f ca="true">+IF(OFFSET('Hygiene Data'!$I$11,0,10*ROW('Hygiene Data'!I67))="","",OFFSET('Hygiene Data'!$I$11,0,10*ROW('Hygiene Data'!I67)))</f>
        <v/>
      </c>
      <c r="EE73" s="319" t="str">
        <f ca="true">+IF(OFFSET('Hygiene Data'!$I$12,0,10*ROW('Hygiene Data'!I67))="","",OFFSET('Hygiene Data'!$I$12,0,10*ROW('Hygiene Data'!I67)))</f>
        <v/>
      </c>
      <c r="EF73" s="319"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75"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19"/>
      <c r="BS74" s="319" t="str">
        <f ca="true">+IF(OFFSET('Water Data'!$D$27,0,10*ROW('Water Data'!D68))="","",OFFSET('Water Data'!$D$27,0,10*ROW('Water Data'!D68)))</f>
        <v/>
      </c>
      <c r="BT74" s="319" t="str">
        <f ca="true">+IF(OFFSET('Water Data'!$D$28,0,10*ROW('Water Data'!D68))="","",OFFSET('Water Data'!$D$28,0,10*ROW('Water Data'!D68)))</f>
        <v/>
      </c>
      <c r="BU74" s="319" t="str">
        <f ca="true">+IF(OFFSET('Water Data'!$D$29,0,10*ROW('Water Data'!D68))="","",OFFSET('Water Data'!$D$29,0,10*ROW('Water Data'!D68)))</f>
        <v/>
      </c>
      <c r="BV74" s="319" t="str">
        <f ca="true">+IF(OFFSET('Water Data'!$E$27,0,10*ROW('Water Data'!E68))="","",OFFSET('Water Data'!$E$27,0,10*ROW('Water Data'!E68)))</f>
        <v/>
      </c>
      <c r="BW74" s="319" t="str">
        <f ca="true">+IF(OFFSET('Water Data'!$E$28,0,10*ROW('Water Data'!E68))="","",OFFSET('Water Data'!$E$28,0,10*ROW('Water Data'!E68)))</f>
        <v/>
      </c>
      <c r="BX74" s="319" t="str">
        <f ca="true">+IF(OFFSET('Water Data'!$E$29,0,10*ROW('Water Data'!E68))="","",OFFSET('Water Data'!$E$29,0,10*ROW('Water Data'!E68)))</f>
        <v/>
      </c>
      <c r="BY74" s="319" t="str">
        <f ca="true">+IF(OFFSET('Water Data'!$F$27,0,10*ROW('Water Data'!F68))="","",OFFSET('Water Data'!$F$27,0,10*ROW('Water Data'!F68)))</f>
        <v/>
      </c>
      <c r="BZ74" s="319" t="str">
        <f ca="true">+IF(OFFSET('Water Data'!$F$28,0,10*ROW('Water Data'!F68))="","",OFFSET('Water Data'!$F$28,0,10*ROW('Water Data'!F68)))</f>
        <v/>
      </c>
      <c r="CA74" s="319" t="str">
        <f ca="true">+IF(OFFSET('Water Data'!$F$29,0,10*ROW('Water Data'!F68))="","",OFFSET('Water Data'!$F$29,0,10*ROW('Water Data'!F68)))</f>
        <v/>
      </c>
      <c r="CB74" s="319" t="str">
        <f ca="true">+IF(OFFSET('Water Data'!$G$27,0,10*ROW('Water Data'!G68))="","",OFFSET('Water Data'!$G$27,0,10*ROW('Water Data'!G68)))</f>
        <v/>
      </c>
      <c r="CC74" s="319" t="str">
        <f ca="true">+IF(OFFSET('Water Data'!$G$28,0,10*ROW('Water Data'!G68))="","",OFFSET('Water Data'!$G$28,0,10*ROW('Water Data'!G68)))</f>
        <v/>
      </c>
      <c r="CD74" s="319" t="str">
        <f ca="true">+IF(OFFSET('Water Data'!$G$29,0,10*ROW('Water Data'!G68))="","",OFFSET('Water Data'!$G$29,0,10*ROW('Water Data'!G68)))</f>
        <v/>
      </c>
      <c r="CE74" s="319" t="str">
        <f ca="true">+IF(OFFSET('Water Data'!$H$27,0,10*ROW('Water Data'!H68))="","",OFFSET('Water Data'!$H$27,0,10*ROW('Water Data'!H68)))</f>
        <v/>
      </c>
      <c r="CF74" s="319" t="str">
        <f ca="true">+IF(OFFSET('Water Data'!$H$28,0,10*ROW('Water Data'!H68))="","",OFFSET('Water Data'!$H$28,0,10*ROW('Water Data'!H68)))</f>
        <v/>
      </c>
      <c r="CG74" s="319" t="str">
        <f ca="true">+IF(OFFSET('Water Data'!$H$29,0,10*ROW('Water Data'!H68))="","",OFFSET('Water Data'!$H$29,0,10*ROW('Water Data'!H68)))</f>
        <v/>
      </c>
      <c r="CH74" s="319" t="str">
        <f ca="true">+IF(OFFSET('Water Data'!$I$27,0,10*ROW('Water Data'!I68))="","",OFFSET('Water Data'!$I$27,0,10*ROW('Water Data'!I68)))</f>
        <v/>
      </c>
      <c r="CI74" s="319" t="str">
        <f ca="true">+IF(OFFSET('Water Data'!$I$28,0,10*ROW('Water Data'!I68))="","",OFFSET('Water Data'!$I$28,0,10*ROW('Water Data'!I68)))</f>
        <v/>
      </c>
      <c r="CJ74" s="319" t="str">
        <f ca="true">+IF(OFFSET('Water Data'!$I$29,0,10*ROW('Water Data'!I68))="","",OFFSET('Water Data'!$I$29,0,10*ROW('Water Data'!I68)))</f>
        <v/>
      </c>
      <c r="CK74" s="319" t="str">
        <f ca="true">+IF(OFFSET('Sanitation Data'!$D$28,0,10*ROW('Sanitation Data'!D68))="","",OFFSET('Sanitation Data'!$D$28,0,10*ROW('Sanitation Data'!D68)))</f>
        <v/>
      </c>
      <c r="CL74" s="319" t="str">
        <f ca="true">+IF(OFFSET('Sanitation Data'!$D$29,0,10*ROW('Sanitation Data'!D68))="","",OFFSET('Sanitation Data'!$D$29,0,10*ROW('Sanitation Data'!D68)))</f>
        <v/>
      </c>
      <c r="CM74" s="319" t="str">
        <f ca="true">+IF(OFFSET('Sanitation Data'!$D$30,0,10*ROW('Sanitation Data'!D68))="","",OFFSET('Sanitation Data'!$D$30,0,10*ROW('Sanitation Data'!D68)))</f>
        <v/>
      </c>
      <c r="CN74" s="319" t="str">
        <f ca="true">+IF(OFFSET('Sanitation Data'!$D$31,0,10*ROW('Sanitation Data'!D68))="","",OFFSET('Sanitation Data'!$D$31,0,10*ROW('Sanitation Data'!D68)))</f>
        <v/>
      </c>
      <c r="CO74" s="319" t="str">
        <f ca="true">+IF(OFFSET('Sanitation Data'!$D$32,0,10*ROW('Sanitation Data'!D68))="","",OFFSET('Sanitation Data'!$D$32,0,10*ROW('Sanitation Data'!D68)))</f>
        <v/>
      </c>
      <c r="CP74" s="319" t="str">
        <f ca="true">+IF(OFFSET('Sanitation Data'!$E$28,0,10*ROW('Sanitation Data'!E68))="","",OFFSET('Sanitation Data'!$E$28,0,10*ROW('Sanitation Data'!E68)))</f>
        <v/>
      </c>
      <c r="CQ74" s="319" t="str">
        <f ca="true">+IF(OFFSET('Sanitation Data'!$E$29,0,10*ROW('Sanitation Data'!E68))="","",OFFSET('Sanitation Data'!$E$29,0,10*ROW('Sanitation Data'!E68)))</f>
        <v/>
      </c>
      <c r="CR74" s="319" t="str">
        <f ca="true">+IF(OFFSET('Sanitation Data'!$E$30,0,10*ROW('Sanitation Data'!E68))="","",OFFSET('Sanitation Data'!$E$30,0,10*ROW('Sanitation Data'!E68)))</f>
        <v/>
      </c>
      <c r="CS74" s="319" t="str">
        <f ca="true">+IF(OFFSET('Sanitation Data'!$E$31,0,10*ROW('Sanitation Data'!E68))="","",OFFSET('Sanitation Data'!$E$31,0,10*ROW('Sanitation Data'!E68)))</f>
        <v/>
      </c>
      <c r="CT74" s="319" t="str">
        <f ca="true">+IF(OFFSET('Sanitation Data'!$E$32,0,10*ROW('Sanitation Data'!E68))="","",OFFSET('Sanitation Data'!$E$32,0,10*ROW('Sanitation Data'!E68)))</f>
        <v/>
      </c>
      <c r="CU74" s="319" t="str">
        <f ca="true">+IF(OFFSET('Sanitation Data'!$F$28,0,10*ROW('Sanitation Data'!F68))="","",OFFSET('Sanitation Data'!$F$28,0,10*ROW('Sanitation Data'!F68)))</f>
        <v/>
      </c>
      <c r="CV74" s="319" t="str">
        <f ca="true">+IF(OFFSET('Sanitation Data'!$F$29,0,10*ROW('Sanitation Data'!F68))="","",OFFSET('Sanitation Data'!$F$29,0,10*ROW('Sanitation Data'!F68)))</f>
        <v/>
      </c>
      <c r="CW74" s="319" t="str">
        <f ca="true">+IF(OFFSET('Sanitation Data'!$F$30,0,10*ROW('Sanitation Data'!F68))="","",OFFSET('Sanitation Data'!$F$30,0,10*ROW('Sanitation Data'!F68)))</f>
        <v/>
      </c>
      <c r="CX74" s="319" t="str">
        <f ca="true">+IF(OFFSET('Sanitation Data'!$F$31,0,10*ROW('Sanitation Data'!F68))="","",OFFSET('Sanitation Data'!$F$31,0,10*ROW('Sanitation Data'!F68)))</f>
        <v/>
      </c>
      <c r="CY74" s="319" t="str">
        <f ca="true">+IF(OFFSET('Sanitation Data'!$F$32,0,10*ROW('Sanitation Data'!F68))="","",OFFSET('Sanitation Data'!$F$32,0,10*ROW('Sanitation Data'!F68)))</f>
        <v/>
      </c>
      <c r="CZ74" s="319" t="str">
        <f ca="true">+IF(OFFSET('Sanitation Data'!$G$28,0,10*ROW('Sanitation Data'!G68))="","",OFFSET('Sanitation Data'!$G$28,0,10*ROW('Sanitation Data'!G68)))</f>
        <v/>
      </c>
      <c r="DA74" s="319" t="str">
        <f ca="true">+IF(OFFSET('Sanitation Data'!$G$29,0,10*ROW('Sanitation Data'!G68))="","",OFFSET('Sanitation Data'!$G$29,0,10*ROW('Sanitation Data'!G68)))</f>
        <v/>
      </c>
      <c r="DB74" s="319" t="str">
        <f ca="true">+IF(OFFSET('Sanitation Data'!$G$30,0,10*ROW('Sanitation Data'!G68))="","",OFFSET('Sanitation Data'!$G$30,0,10*ROW('Sanitation Data'!G68)))</f>
        <v/>
      </c>
      <c r="DC74" s="319" t="str">
        <f ca="true">+IF(OFFSET('Sanitation Data'!$G$31,0,10*ROW('Sanitation Data'!G68))="","",OFFSET('Sanitation Data'!$G$31,0,10*ROW('Sanitation Data'!G68)))</f>
        <v/>
      </c>
      <c r="DD74" s="319" t="str">
        <f ca="true">+IF(OFFSET('Sanitation Data'!$G$32,0,10*ROW('Sanitation Data'!G68))="","",OFFSET('Sanitation Data'!$G$32,0,10*ROW('Sanitation Data'!G68)))</f>
        <v/>
      </c>
      <c r="DE74" s="319" t="str">
        <f ca="true">+IF(OFFSET('Sanitation Data'!$H$28,0,10*ROW('Sanitation Data'!H68))="","",OFFSET('Sanitation Data'!$H$28,0,10*ROW('Sanitation Data'!H68)))</f>
        <v/>
      </c>
      <c r="DF74" s="319" t="str">
        <f ca="true">+IF(OFFSET('Sanitation Data'!$H$29,0,10*ROW('Sanitation Data'!H68))="","",OFFSET('Sanitation Data'!$H$29,0,10*ROW('Sanitation Data'!H68)))</f>
        <v/>
      </c>
      <c r="DG74" s="319" t="str">
        <f ca="true">+IF(OFFSET('Sanitation Data'!$H$30,0,10*ROW('Sanitation Data'!H68))="","",OFFSET('Sanitation Data'!$H$30,0,10*ROW('Sanitation Data'!H68)))</f>
        <v/>
      </c>
      <c r="DH74" s="319" t="str">
        <f ca="true">+IF(OFFSET('Sanitation Data'!$H$31,0,10*ROW('Sanitation Data'!H68))="","",OFFSET('Sanitation Data'!$H$31,0,10*ROW('Sanitation Data'!H68)))</f>
        <v/>
      </c>
      <c r="DI74" s="319" t="str">
        <f ca="true">+IF(OFFSET('Sanitation Data'!$H$32,0,10*ROW('Sanitation Data'!H68))="","",OFFSET('Sanitation Data'!$H$32,0,10*ROW('Sanitation Data'!H68)))</f>
        <v/>
      </c>
      <c r="DJ74" s="319" t="str">
        <f ca="true">+IF(OFFSET('Sanitation Data'!$I$28,0,10*ROW('Sanitation Data'!I68))="","",OFFSET('Sanitation Data'!$I$28,0,10*ROW('Sanitation Data'!I68)))</f>
        <v/>
      </c>
      <c r="DK74" s="319" t="str">
        <f ca="true">+IF(OFFSET('Sanitation Data'!$I$29,0,10*ROW('Sanitation Data'!I68))="","",OFFSET('Sanitation Data'!$I$29,0,10*ROW('Sanitation Data'!I68)))</f>
        <v/>
      </c>
      <c r="DL74" s="319" t="str">
        <f ca="true">+IF(OFFSET('Sanitation Data'!$I$30,0,10*ROW('Sanitation Data'!I68))="","",OFFSET('Sanitation Data'!$I$30,0,10*ROW('Sanitation Data'!I68)))</f>
        <v/>
      </c>
      <c r="DM74" s="319" t="str">
        <f ca="true">+IF(OFFSET('Sanitation Data'!$I$31,0,10*ROW('Sanitation Data'!I68))="","",OFFSET('Sanitation Data'!$I$31,0,10*ROW('Sanitation Data'!I68)))</f>
        <v/>
      </c>
      <c r="DN74" s="319" t="str">
        <f ca="true">+IF(OFFSET('Sanitation Data'!$I$32,0,10*ROW('Sanitation Data'!I68))="","",OFFSET('Sanitation Data'!$I$32,0,10*ROW('Sanitation Data'!I68)))</f>
        <v/>
      </c>
      <c r="DO74" s="319" t="str">
        <f ca="true">+IF(OFFSET('Hygiene Data'!$D$11,0,10*ROW('Hygiene Data'!D68))="","",OFFSET('Hygiene Data'!$D$11,0,10*ROW('Hygiene Data'!D68)))</f>
        <v/>
      </c>
      <c r="DP74" s="319" t="str">
        <f ca="true">+IF(OFFSET('Hygiene Data'!$D$12,0,10*ROW('Hygiene Data'!D68))="","",OFFSET('Hygiene Data'!$D$12,0,10*ROW('Hygiene Data'!D68)))</f>
        <v/>
      </c>
      <c r="DQ74" s="319" t="str">
        <f ca="true">+IF(OFFSET('Hygiene Data'!$D$13,0,10*ROW('Hygiene Data'!D68))="","",OFFSET('Hygiene Data'!$D$13,0,10*ROW('Hygiene Data'!D68)))</f>
        <v/>
      </c>
      <c r="DR74" s="319" t="str">
        <f ca="true">+IF(OFFSET('Hygiene Data'!$E$11,0,10*ROW('Hygiene Data'!E68))="","",OFFSET('Hygiene Data'!$E$11,0,10*ROW('Hygiene Data'!E68)))</f>
        <v/>
      </c>
      <c r="DS74" s="319" t="str">
        <f ca="true">+IF(OFFSET('Hygiene Data'!$E$12,0,10*ROW('Hygiene Data'!E68))="","",OFFSET('Hygiene Data'!$E$12,0,10*ROW('Hygiene Data'!E68)))</f>
        <v/>
      </c>
      <c r="DT74" s="319" t="str">
        <f ca="true">+IF(OFFSET('Hygiene Data'!$E$13,0,10*ROW('Hygiene Data'!E68))="","",OFFSET('Hygiene Data'!$E$13,0,10*ROW('Hygiene Data'!E68)))</f>
        <v/>
      </c>
      <c r="DU74" s="319" t="str">
        <f ca="true">+IF(OFFSET('Hygiene Data'!$F$11,0,10*ROW('Hygiene Data'!F68))="","",OFFSET('Hygiene Data'!$F$11,0,10*ROW('Hygiene Data'!F68)))</f>
        <v/>
      </c>
      <c r="DV74" s="319" t="str">
        <f ca="true">+IF(OFFSET('Hygiene Data'!$F$12,0,10*ROW('Hygiene Data'!F68))="","",OFFSET('Hygiene Data'!$F$12,0,10*ROW('Hygiene Data'!F68)))</f>
        <v/>
      </c>
      <c r="DW74" s="319" t="str">
        <f ca="true">+IF(OFFSET('Hygiene Data'!$F$13,0,10*ROW('Hygiene Data'!F68))="","",OFFSET('Hygiene Data'!$F$13,0,10*ROW('Hygiene Data'!F68)))</f>
        <v/>
      </c>
      <c r="DX74" s="319" t="str">
        <f ca="true">+IF(OFFSET('Hygiene Data'!$G$11,0,10*ROW('Hygiene Data'!G68))="","",OFFSET('Hygiene Data'!$G$11,0,10*ROW('Hygiene Data'!G68)))</f>
        <v/>
      </c>
      <c r="DY74" s="319" t="str">
        <f ca="true">+IF(OFFSET('Hygiene Data'!$G$12,0,10*ROW('Hygiene Data'!G68))="","",OFFSET('Hygiene Data'!$G$12,0,10*ROW('Hygiene Data'!G68)))</f>
        <v/>
      </c>
      <c r="DZ74" s="319" t="str">
        <f ca="true">+IF(OFFSET('Hygiene Data'!$G$13,0,10*ROW('Hygiene Data'!G68))="","",OFFSET('Hygiene Data'!$G$13,0,10*ROW('Hygiene Data'!G68)))</f>
        <v/>
      </c>
      <c r="EA74" s="319" t="str">
        <f ca="true">+IF(OFFSET('Hygiene Data'!$H$11,0,10*ROW('Hygiene Data'!H68))="","",OFFSET('Hygiene Data'!$H$11,0,10*ROW('Hygiene Data'!H68)))</f>
        <v/>
      </c>
      <c r="EB74" s="319" t="str">
        <f ca="true">+IF(OFFSET('Hygiene Data'!$H$12,0,10*ROW('Hygiene Data'!H68))="","",OFFSET('Hygiene Data'!$H$12,0,10*ROW('Hygiene Data'!H68)))</f>
        <v/>
      </c>
      <c r="EC74" s="319" t="str">
        <f ca="true">+IF(OFFSET('Hygiene Data'!$H$13,0,10*ROW('Hygiene Data'!H68))="","",OFFSET('Hygiene Data'!$H$13,0,10*ROW('Hygiene Data'!H68)))</f>
        <v/>
      </c>
      <c r="ED74" s="319" t="str">
        <f ca="true">+IF(OFFSET('Hygiene Data'!$I$11,0,10*ROW('Hygiene Data'!I68))="","",OFFSET('Hygiene Data'!$I$11,0,10*ROW('Hygiene Data'!I68)))</f>
        <v/>
      </c>
      <c r="EE74" s="319" t="str">
        <f ca="true">+IF(OFFSET('Hygiene Data'!$I$12,0,10*ROW('Hygiene Data'!I68))="","",OFFSET('Hygiene Data'!$I$12,0,10*ROW('Hygiene Data'!I68)))</f>
        <v/>
      </c>
      <c r="EF74" s="319"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75"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19"/>
      <c r="BS75" s="319" t="str">
        <f ca="true">+IF(OFFSET('Water Data'!$D$27,0,10*ROW('Water Data'!D69))="","",OFFSET('Water Data'!$D$27,0,10*ROW('Water Data'!D69)))</f>
        <v/>
      </c>
      <c r="BT75" s="319" t="str">
        <f ca="true">+IF(OFFSET('Water Data'!$D$28,0,10*ROW('Water Data'!D69))="","",OFFSET('Water Data'!$D$28,0,10*ROW('Water Data'!D69)))</f>
        <v/>
      </c>
      <c r="BU75" s="319" t="str">
        <f ca="true">+IF(OFFSET('Water Data'!$D$29,0,10*ROW('Water Data'!D69))="","",OFFSET('Water Data'!$D$29,0,10*ROW('Water Data'!D69)))</f>
        <v/>
      </c>
      <c r="BV75" s="319" t="str">
        <f ca="true">+IF(OFFSET('Water Data'!$E$27,0,10*ROW('Water Data'!E69))="","",OFFSET('Water Data'!$E$27,0,10*ROW('Water Data'!E69)))</f>
        <v/>
      </c>
      <c r="BW75" s="319" t="str">
        <f ca="true">+IF(OFFSET('Water Data'!$E$28,0,10*ROW('Water Data'!E69))="","",OFFSET('Water Data'!$E$28,0,10*ROW('Water Data'!E69)))</f>
        <v/>
      </c>
      <c r="BX75" s="319" t="str">
        <f ca="true">+IF(OFFSET('Water Data'!$E$29,0,10*ROW('Water Data'!E69))="","",OFFSET('Water Data'!$E$29,0,10*ROW('Water Data'!E69)))</f>
        <v/>
      </c>
      <c r="BY75" s="319" t="str">
        <f ca="true">+IF(OFFSET('Water Data'!$F$27,0,10*ROW('Water Data'!F69))="","",OFFSET('Water Data'!$F$27,0,10*ROW('Water Data'!F69)))</f>
        <v/>
      </c>
      <c r="BZ75" s="319" t="str">
        <f ca="true">+IF(OFFSET('Water Data'!$F$28,0,10*ROW('Water Data'!F69))="","",OFFSET('Water Data'!$F$28,0,10*ROW('Water Data'!F69)))</f>
        <v/>
      </c>
      <c r="CA75" s="319" t="str">
        <f ca="true">+IF(OFFSET('Water Data'!$F$29,0,10*ROW('Water Data'!F69))="","",OFFSET('Water Data'!$F$29,0,10*ROW('Water Data'!F69)))</f>
        <v/>
      </c>
      <c r="CB75" s="319" t="str">
        <f ca="true">+IF(OFFSET('Water Data'!$G$27,0,10*ROW('Water Data'!G69))="","",OFFSET('Water Data'!$G$27,0,10*ROW('Water Data'!G69)))</f>
        <v/>
      </c>
      <c r="CC75" s="319" t="str">
        <f ca="true">+IF(OFFSET('Water Data'!$G$28,0,10*ROW('Water Data'!G69))="","",OFFSET('Water Data'!$G$28,0,10*ROW('Water Data'!G69)))</f>
        <v/>
      </c>
      <c r="CD75" s="319" t="str">
        <f ca="true">+IF(OFFSET('Water Data'!$G$29,0,10*ROW('Water Data'!G69))="","",OFFSET('Water Data'!$G$29,0,10*ROW('Water Data'!G69)))</f>
        <v/>
      </c>
      <c r="CE75" s="319" t="str">
        <f ca="true">+IF(OFFSET('Water Data'!$H$27,0,10*ROW('Water Data'!H69))="","",OFFSET('Water Data'!$H$27,0,10*ROW('Water Data'!H69)))</f>
        <v/>
      </c>
      <c r="CF75" s="319" t="str">
        <f ca="true">+IF(OFFSET('Water Data'!$H$28,0,10*ROW('Water Data'!H69))="","",OFFSET('Water Data'!$H$28,0,10*ROW('Water Data'!H69)))</f>
        <v/>
      </c>
      <c r="CG75" s="319" t="str">
        <f ca="true">+IF(OFFSET('Water Data'!$H$29,0,10*ROW('Water Data'!H69))="","",OFFSET('Water Data'!$H$29,0,10*ROW('Water Data'!H69)))</f>
        <v/>
      </c>
      <c r="CH75" s="319" t="str">
        <f ca="true">+IF(OFFSET('Water Data'!$I$27,0,10*ROW('Water Data'!I69))="","",OFFSET('Water Data'!$I$27,0,10*ROW('Water Data'!I69)))</f>
        <v/>
      </c>
      <c r="CI75" s="319" t="str">
        <f ca="true">+IF(OFFSET('Water Data'!$I$28,0,10*ROW('Water Data'!I69))="","",OFFSET('Water Data'!$I$28,0,10*ROW('Water Data'!I69)))</f>
        <v/>
      </c>
      <c r="CJ75" s="319" t="str">
        <f ca="true">+IF(OFFSET('Water Data'!$I$29,0,10*ROW('Water Data'!I69))="","",OFFSET('Water Data'!$I$29,0,10*ROW('Water Data'!I69)))</f>
        <v/>
      </c>
      <c r="CK75" s="319" t="str">
        <f ca="true">+IF(OFFSET('Sanitation Data'!$D$28,0,10*ROW('Sanitation Data'!D69))="","",OFFSET('Sanitation Data'!$D$28,0,10*ROW('Sanitation Data'!D69)))</f>
        <v/>
      </c>
      <c r="CL75" s="319" t="str">
        <f ca="true">+IF(OFFSET('Sanitation Data'!$D$29,0,10*ROW('Sanitation Data'!D69))="","",OFFSET('Sanitation Data'!$D$29,0,10*ROW('Sanitation Data'!D69)))</f>
        <v/>
      </c>
      <c r="CM75" s="319" t="str">
        <f ca="true">+IF(OFFSET('Sanitation Data'!$D$30,0,10*ROW('Sanitation Data'!D69))="","",OFFSET('Sanitation Data'!$D$30,0,10*ROW('Sanitation Data'!D69)))</f>
        <v/>
      </c>
      <c r="CN75" s="319" t="str">
        <f ca="true">+IF(OFFSET('Sanitation Data'!$D$31,0,10*ROW('Sanitation Data'!D69))="","",OFFSET('Sanitation Data'!$D$31,0,10*ROW('Sanitation Data'!D69)))</f>
        <v/>
      </c>
      <c r="CO75" s="319" t="str">
        <f ca="true">+IF(OFFSET('Sanitation Data'!$D$32,0,10*ROW('Sanitation Data'!D69))="","",OFFSET('Sanitation Data'!$D$32,0,10*ROW('Sanitation Data'!D69)))</f>
        <v/>
      </c>
      <c r="CP75" s="319" t="str">
        <f ca="true">+IF(OFFSET('Sanitation Data'!$E$28,0,10*ROW('Sanitation Data'!E69))="","",OFFSET('Sanitation Data'!$E$28,0,10*ROW('Sanitation Data'!E69)))</f>
        <v/>
      </c>
      <c r="CQ75" s="319" t="str">
        <f ca="true">+IF(OFFSET('Sanitation Data'!$E$29,0,10*ROW('Sanitation Data'!E69))="","",OFFSET('Sanitation Data'!$E$29,0,10*ROW('Sanitation Data'!E69)))</f>
        <v/>
      </c>
      <c r="CR75" s="319" t="str">
        <f ca="true">+IF(OFFSET('Sanitation Data'!$E$30,0,10*ROW('Sanitation Data'!E69))="","",OFFSET('Sanitation Data'!$E$30,0,10*ROW('Sanitation Data'!E69)))</f>
        <v/>
      </c>
      <c r="CS75" s="319" t="str">
        <f ca="true">+IF(OFFSET('Sanitation Data'!$E$31,0,10*ROW('Sanitation Data'!E69))="","",OFFSET('Sanitation Data'!$E$31,0,10*ROW('Sanitation Data'!E69)))</f>
        <v/>
      </c>
      <c r="CT75" s="319" t="str">
        <f ca="true">+IF(OFFSET('Sanitation Data'!$E$32,0,10*ROW('Sanitation Data'!E69))="","",OFFSET('Sanitation Data'!$E$32,0,10*ROW('Sanitation Data'!E69)))</f>
        <v/>
      </c>
      <c r="CU75" s="319" t="str">
        <f ca="true">+IF(OFFSET('Sanitation Data'!$F$28,0,10*ROW('Sanitation Data'!F69))="","",OFFSET('Sanitation Data'!$F$28,0,10*ROW('Sanitation Data'!F69)))</f>
        <v/>
      </c>
      <c r="CV75" s="319" t="str">
        <f ca="true">+IF(OFFSET('Sanitation Data'!$F$29,0,10*ROW('Sanitation Data'!F69))="","",OFFSET('Sanitation Data'!$F$29,0,10*ROW('Sanitation Data'!F69)))</f>
        <v/>
      </c>
      <c r="CW75" s="319" t="str">
        <f ca="true">+IF(OFFSET('Sanitation Data'!$F$30,0,10*ROW('Sanitation Data'!F69))="","",OFFSET('Sanitation Data'!$F$30,0,10*ROW('Sanitation Data'!F69)))</f>
        <v/>
      </c>
      <c r="CX75" s="319" t="str">
        <f ca="true">+IF(OFFSET('Sanitation Data'!$F$31,0,10*ROW('Sanitation Data'!F69))="","",OFFSET('Sanitation Data'!$F$31,0,10*ROW('Sanitation Data'!F69)))</f>
        <v/>
      </c>
      <c r="CY75" s="319" t="str">
        <f ca="true">+IF(OFFSET('Sanitation Data'!$F$32,0,10*ROW('Sanitation Data'!F69))="","",OFFSET('Sanitation Data'!$F$32,0,10*ROW('Sanitation Data'!F69)))</f>
        <v/>
      </c>
      <c r="CZ75" s="319" t="str">
        <f ca="true">+IF(OFFSET('Sanitation Data'!$G$28,0,10*ROW('Sanitation Data'!G69))="","",OFFSET('Sanitation Data'!$G$28,0,10*ROW('Sanitation Data'!G69)))</f>
        <v/>
      </c>
      <c r="DA75" s="319" t="str">
        <f ca="true">+IF(OFFSET('Sanitation Data'!$G$29,0,10*ROW('Sanitation Data'!G69))="","",OFFSET('Sanitation Data'!$G$29,0,10*ROW('Sanitation Data'!G69)))</f>
        <v/>
      </c>
      <c r="DB75" s="319" t="str">
        <f ca="true">+IF(OFFSET('Sanitation Data'!$G$30,0,10*ROW('Sanitation Data'!G69))="","",OFFSET('Sanitation Data'!$G$30,0,10*ROW('Sanitation Data'!G69)))</f>
        <v/>
      </c>
      <c r="DC75" s="319" t="str">
        <f ca="true">+IF(OFFSET('Sanitation Data'!$G$31,0,10*ROW('Sanitation Data'!G69))="","",OFFSET('Sanitation Data'!$G$31,0,10*ROW('Sanitation Data'!G69)))</f>
        <v/>
      </c>
      <c r="DD75" s="319" t="str">
        <f ca="true">+IF(OFFSET('Sanitation Data'!$G$32,0,10*ROW('Sanitation Data'!G69))="","",OFFSET('Sanitation Data'!$G$32,0,10*ROW('Sanitation Data'!G69)))</f>
        <v/>
      </c>
      <c r="DE75" s="319" t="str">
        <f ca="true">+IF(OFFSET('Sanitation Data'!$H$28,0,10*ROW('Sanitation Data'!H69))="","",OFFSET('Sanitation Data'!$H$28,0,10*ROW('Sanitation Data'!H69)))</f>
        <v/>
      </c>
      <c r="DF75" s="319" t="str">
        <f ca="true">+IF(OFFSET('Sanitation Data'!$H$29,0,10*ROW('Sanitation Data'!H69))="","",OFFSET('Sanitation Data'!$H$29,0,10*ROW('Sanitation Data'!H69)))</f>
        <v/>
      </c>
      <c r="DG75" s="319" t="str">
        <f ca="true">+IF(OFFSET('Sanitation Data'!$H$30,0,10*ROW('Sanitation Data'!H69))="","",OFFSET('Sanitation Data'!$H$30,0,10*ROW('Sanitation Data'!H69)))</f>
        <v/>
      </c>
      <c r="DH75" s="319" t="str">
        <f ca="true">+IF(OFFSET('Sanitation Data'!$H$31,0,10*ROW('Sanitation Data'!H69))="","",OFFSET('Sanitation Data'!$H$31,0,10*ROW('Sanitation Data'!H69)))</f>
        <v/>
      </c>
      <c r="DI75" s="319" t="str">
        <f ca="true">+IF(OFFSET('Sanitation Data'!$H$32,0,10*ROW('Sanitation Data'!H69))="","",OFFSET('Sanitation Data'!$H$32,0,10*ROW('Sanitation Data'!H69)))</f>
        <v/>
      </c>
      <c r="DJ75" s="319" t="str">
        <f ca="true">+IF(OFFSET('Sanitation Data'!$I$28,0,10*ROW('Sanitation Data'!I69))="","",OFFSET('Sanitation Data'!$I$28,0,10*ROW('Sanitation Data'!I69)))</f>
        <v/>
      </c>
      <c r="DK75" s="319" t="str">
        <f ca="true">+IF(OFFSET('Sanitation Data'!$I$29,0,10*ROW('Sanitation Data'!I69))="","",OFFSET('Sanitation Data'!$I$29,0,10*ROW('Sanitation Data'!I69)))</f>
        <v/>
      </c>
      <c r="DL75" s="319" t="str">
        <f ca="true">+IF(OFFSET('Sanitation Data'!$I$30,0,10*ROW('Sanitation Data'!I69))="","",OFFSET('Sanitation Data'!$I$30,0,10*ROW('Sanitation Data'!I69)))</f>
        <v/>
      </c>
      <c r="DM75" s="319" t="str">
        <f ca="true">+IF(OFFSET('Sanitation Data'!$I$31,0,10*ROW('Sanitation Data'!I69))="","",OFFSET('Sanitation Data'!$I$31,0,10*ROW('Sanitation Data'!I69)))</f>
        <v/>
      </c>
      <c r="DN75" s="319" t="str">
        <f ca="true">+IF(OFFSET('Sanitation Data'!$I$32,0,10*ROW('Sanitation Data'!I69))="","",OFFSET('Sanitation Data'!$I$32,0,10*ROW('Sanitation Data'!I69)))</f>
        <v/>
      </c>
      <c r="DO75" s="319" t="str">
        <f ca="true">+IF(OFFSET('Hygiene Data'!$D$11,0,10*ROW('Hygiene Data'!D69))="","",OFFSET('Hygiene Data'!$D$11,0,10*ROW('Hygiene Data'!D69)))</f>
        <v/>
      </c>
      <c r="DP75" s="319" t="str">
        <f ca="true">+IF(OFFSET('Hygiene Data'!$D$12,0,10*ROW('Hygiene Data'!D69))="","",OFFSET('Hygiene Data'!$D$12,0,10*ROW('Hygiene Data'!D69)))</f>
        <v/>
      </c>
      <c r="DQ75" s="319" t="str">
        <f ca="true">+IF(OFFSET('Hygiene Data'!$D$13,0,10*ROW('Hygiene Data'!D69))="","",OFFSET('Hygiene Data'!$D$13,0,10*ROW('Hygiene Data'!D69)))</f>
        <v/>
      </c>
      <c r="DR75" s="319" t="str">
        <f ca="true">+IF(OFFSET('Hygiene Data'!$E$11,0,10*ROW('Hygiene Data'!E69))="","",OFFSET('Hygiene Data'!$E$11,0,10*ROW('Hygiene Data'!E69)))</f>
        <v/>
      </c>
      <c r="DS75" s="319" t="str">
        <f ca="true">+IF(OFFSET('Hygiene Data'!$E$12,0,10*ROW('Hygiene Data'!E69))="","",OFFSET('Hygiene Data'!$E$12,0,10*ROW('Hygiene Data'!E69)))</f>
        <v/>
      </c>
      <c r="DT75" s="319" t="str">
        <f ca="true">+IF(OFFSET('Hygiene Data'!$E$13,0,10*ROW('Hygiene Data'!E69))="","",OFFSET('Hygiene Data'!$E$13,0,10*ROW('Hygiene Data'!E69)))</f>
        <v/>
      </c>
      <c r="DU75" s="319" t="str">
        <f ca="true">+IF(OFFSET('Hygiene Data'!$F$11,0,10*ROW('Hygiene Data'!F69))="","",OFFSET('Hygiene Data'!$F$11,0,10*ROW('Hygiene Data'!F69)))</f>
        <v/>
      </c>
      <c r="DV75" s="319" t="str">
        <f ca="true">+IF(OFFSET('Hygiene Data'!$F$12,0,10*ROW('Hygiene Data'!F69))="","",OFFSET('Hygiene Data'!$F$12,0,10*ROW('Hygiene Data'!F69)))</f>
        <v/>
      </c>
      <c r="DW75" s="319" t="str">
        <f ca="true">+IF(OFFSET('Hygiene Data'!$F$13,0,10*ROW('Hygiene Data'!F69))="","",OFFSET('Hygiene Data'!$F$13,0,10*ROW('Hygiene Data'!F69)))</f>
        <v/>
      </c>
      <c r="DX75" s="319" t="str">
        <f ca="true">+IF(OFFSET('Hygiene Data'!$G$11,0,10*ROW('Hygiene Data'!G69))="","",OFFSET('Hygiene Data'!$G$11,0,10*ROW('Hygiene Data'!G69)))</f>
        <v/>
      </c>
      <c r="DY75" s="319" t="str">
        <f ca="true">+IF(OFFSET('Hygiene Data'!$G$12,0,10*ROW('Hygiene Data'!G69))="","",OFFSET('Hygiene Data'!$G$12,0,10*ROW('Hygiene Data'!G69)))</f>
        <v/>
      </c>
      <c r="DZ75" s="319" t="str">
        <f ca="true">+IF(OFFSET('Hygiene Data'!$G$13,0,10*ROW('Hygiene Data'!G69))="","",OFFSET('Hygiene Data'!$G$13,0,10*ROW('Hygiene Data'!G69)))</f>
        <v/>
      </c>
      <c r="EA75" s="319" t="str">
        <f ca="true">+IF(OFFSET('Hygiene Data'!$H$11,0,10*ROW('Hygiene Data'!H69))="","",OFFSET('Hygiene Data'!$H$11,0,10*ROW('Hygiene Data'!H69)))</f>
        <v/>
      </c>
      <c r="EB75" s="319" t="str">
        <f ca="true">+IF(OFFSET('Hygiene Data'!$H$12,0,10*ROW('Hygiene Data'!H69))="","",OFFSET('Hygiene Data'!$H$12,0,10*ROW('Hygiene Data'!H69)))</f>
        <v/>
      </c>
      <c r="EC75" s="319" t="str">
        <f ca="true">+IF(OFFSET('Hygiene Data'!$H$13,0,10*ROW('Hygiene Data'!H69))="","",OFFSET('Hygiene Data'!$H$13,0,10*ROW('Hygiene Data'!H69)))</f>
        <v/>
      </c>
      <c r="ED75" s="319" t="str">
        <f ca="true">+IF(OFFSET('Hygiene Data'!$I$11,0,10*ROW('Hygiene Data'!I69))="","",OFFSET('Hygiene Data'!$I$11,0,10*ROW('Hygiene Data'!I69)))</f>
        <v/>
      </c>
      <c r="EE75" s="319" t="str">
        <f ca="true">+IF(OFFSET('Hygiene Data'!$I$12,0,10*ROW('Hygiene Data'!I69))="","",OFFSET('Hygiene Data'!$I$12,0,10*ROW('Hygiene Data'!I69)))</f>
        <v/>
      </c>
      <c r="EF75" s="319"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75"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19"/>
      <c r="BS76" s="319" t="str">
        <f ca="true">+IF(OFFSET('Water Data'!$D$27,0,10*ROW('Water Data'!D70))="","",OFFSET('Water Data'!$D$27,0,10*ROW('Water Data'!D70)))</f>
        <v/>
      </c>
      <c r="BT76" s="319" t="str">
        <f ca="true">+IF(OFFSET('Water Data'!$D$28,0,10*ROW('Water Data'!D70))="","",OFFSET('Water Data'!$D$28,0,10*ROW('Water Data'!D70)))</f>
        <v/>
      </c>
      <c r="BU76" s="319" t="str">
        <f ca="true">+IF(OFFSET('Water Data'!$D$29,0,10*ROW('Water Data'!D70))="","",OFFSET('Water Data'!$D$29,0,10*ROW('Water Data'!D70)))</f>
        <v/>
      </c>
      <c r="BV76" s="319" t="str">
        <f ca="true">+IF(OFFSET('Water Data'!$E$27,0,10*ROW('Water Data'!E70))="","",OFFSET('Water Data'!$E$27,0,10*ROW('Water Data'!E70)))</f>
        <v/>
      </c>
      <c r="BW76" s="319" t="str">
        <f ca="true">+IF(OFFSET('Water Data'!$E$28,0,10*ROW('Water Data'!E70))="","",OFFSET('Water Data'!$E$28,0,10*ROW('Water Data'!E70)))</f>
        <v/>
      </c>
      <c r="BX76" s="319" t="str">
        <f ca="true">+IF(OFFSET('Water Data'!$E$29,0,10*ROW('Water Data'!E70))="","",OFFSET('Water Data'!$E$29,0,10*ROW('Water Data'!E70)))</f>
        <v/>
      </c>
      <c r="BY76" s="319" t="str">
        <f ca="true">+IF(OFFSET('Water Data'!$F$27,0,10*ROW('Water Data'!F70))="","",OFFSET('Water Data'!$F$27,0,10*ROW('Water Data'!F70)))</f>
        <v/>
      </c>
      <c r="BZ76" s="319" t="str">
        <f ca="true">+IF(OFFSET('Water Data'!$F$28,0,10*ROW('Water Data'!F70))="","",OFFSET('Water Data'!$F$28,0,10*ROW('Water Data'!F70)))</f>
        <v/>
      </c>
      <c r="CA76" s="319" t="str">
        <f ca="true">+IF(OFFSET('Water Data'!$F$29,0,10*ROW('Water Data'!F70))="","",OFFSET('Water Data'!$F$29,0,10*ROW('Water Data'!F70)))</f>
        <v/>
      </c>
      <c r="CB76" s="319" t="str">
        <f ca="true">+IF(OFFSET('Water Data'!$G$27,0,10*ROW('Water Data'!G70))="","",OFFSET('Water Data'!$G$27,0,10*ROW('Water Data'!G70)))</f>
        <v/>
      </c>
      <c r="CC76" s="319" t="str">
        <f ca="true">+IF(OFFSET('Water Data'!$G$28,0,10*ROW('Water Data'!G70))="","",OFFSET('Water Data'!$G$28,0,10*ROW('Water Data'!G70)))</f>
        <v/>
      </c>
      <c r="CD76" s="319" t="str">
        <f ca="true">+IF(OFFSET('Water Data'!$G$29,0,10*ROW('Water Data'!G70))="","",OFFSET('Water Data'!$G$29,0,10*ROW('Water Data'!G70)))</f>
        <v/>
      </c>
      <c r="CE76" s="319" t="str">
        <f ca="true">+IF(OFFSET('Water Data'!$H$27,0,10*ROW('Water Data'!H70))="","",OFFSET('Water Data'!$H$27,0,10*ROW('Water Data'!H70)))</f>
        <v/>
      </c>
      <c r="CF76" s="319" t="str">
        <f ca="true">+IF(OFFSET('Water Data'!$H$28,0,10*ROW('Water Data'!H70))="","",OFFSET('Water Data'!$H$28,0,10*ROW('Water Data'!H70)))</f>
        <v/>
      </c>
      <c r="CG76" s="319" t="str">
        <f ca="true">+IF(OFFSET('Water Data'!$H$29,0,10*ROW('Water Data'!H70))="","",OFFSET('Water Data'!$H$29,0,10*ROW('Water Data'!H70)))</f>
        <v/>
      </c>
      <c r="CH76" s="319" t="str">
        <f ca="true">+IF(OFFSET('Water Data'!$I$27,0,10*ROW('Water Data'!I70))="","",OFFSET('Water Data'!$I$27,0,10*ROW('Water Data'!I70)))</f>
        <v/>
      </c>
      <c r="CI76" s="319" t="str">
        <f ca="true">+IF(OFFSET('Water Data'!$I$28,0,10*ROW('Water Data'!I70))="","",OFFSET('Water Data'!$I$28,0,10*ROW('Water Data'!I70)))</f>
        <v/>
      </c>
      <c r="CJ76" s="319" t="str">
        <f ca="true">+IF(OFFSET('Water Data'!$I$29,0,10*ROW('Water Data'!I70))="","",OFFSET('Water Data'!$I$29,0,10*ROW('Water Data'!I70)))</f>
        <v/>
      </c>
      <c r="CK76" s="319" t="str">
        <f ca="true">+IF(OFFSET('Sanitation Data'!$D$28,0,10*ROW('Sanitation Data'!D70))="","",OFFSET('Sanitation Data'!$D$28,0,10*ROW('Sanitation Data'!D70)))</f>
        <v/>
      </c>
      <c r="CL76" s="319" t="str">
        <f ca="true">+IF(OFFSET('Sanitation Data'!$D$29,0,10*ROW('Sanitation Data'!D70))="","",OFFSET('Sanitation Data'!$D$29,0,10*ROW('Sanitation Data'!D70)))</f>
        <v/>
      </c>
      <c r="CM76" s="319" t="str">
        <f ca="true">+IF(OFFSET('Sanitation Data'!$D$30,0,10*ROW('Sanitation Data'!D70))="","",OFFSET('Sanitation Data'!$D$30,0,10*ROW('Sanitation Data'!D70)))</f>
        <v/>
      </c>
      <c r="CN76" s="319" t="str">
        <f ca="true">+IF(OFFSET('Sanitation Data'!$D$31,0,10*ROW('Sanitation Data'!D70))="","",OFFSET('Sanitation Data'!$D$31,0,10*ROW('Sanitation Data'!D70)))</f>
        <v/>
      </c>
      <c r="CO76" s="319" t="str">
        <f ca="true">+IF(OFFSET('Sanitation Data'!$D$32,0,10*ROW('Sanitation Data'!D70))="","",OFFSET('Sanitation Data'!$D$32,0,10*ROW('Sanitation Data'!D70)))</f>
        <v/>
      </c>
      <c r="CP76" s="319" t="str">
        <f ca="true">+IF(OFFSET('Sanitation Data'!$E$28,0,10*ROW('Sanitation Data'!E70))="","",OFFSET('Sanitation Data'!$E$28,0,10*ROW('Sanitation Data'!E70)))</f>
        <v/>
      </c>
      <c r="CQ76" s="319" t="str">
        <f ca="true">+IF(OFFSET('Sanitation Data'!$E$29,0,10*ROW('Sanitation Data'!E70))="","",OFFSET('Sanitation Data'!$E$29,0,10*ROW('Sanitation Data'!E70)))</f>
        <v/>
      </c>
      <c r="CR76" s="319" t="str">
        <f ca="true">+IF(OFFSET('Sanitation Data'!$E$30,0,10*ROW('Sanitation Data'!E70))="","",OFFSET('Sanitation Data'!$E$30,0,10*ROW('Sanitation Data'!E70)))</f>
        <v/>
      </c>
      <c r="CS76" s="319" t="str">
        <f ca="true">+IF(OFFSET('Sanitation Data'!$E$31,0,10*ROW('Sanitation Data'!E70))="","",OFFSET('Sanitation Data'!$E$31,0,10*ROW('Sanitation Data'!E70)))</f>
        <v/>
      </c>
      <c r="CT76" s="319" t="str">
        <f ca="true">+IF(OFFSET('Sanitation Data'!$E$32,0,10*ROW('Sanitation Data'!E70))="","",OFFSET('Sanitation Data'!$E$32,0,10*ROW('Sanitation Data'!E70)))</f>
        <v/>
      </c>
      <c r="CU76" s="319" t="str">
        <f ca="true">+IF(OFFSET('Sanitation Data'!$F$28,0,10*ROW('Sanitation Data'!F70))="","",OFFSET('Sanitation Data'!$F$28,0,10*ROW('Sanitation Data'!F70)))</f>
        <v/>
      </c>
      <c r="CV76" s="319" t="str">
        <f ca="true">+IF(OFFSET('Sanitation Data'!$F$29,0,10*ROW('Sanitation Data'!F70))="","",OFFSET('Sanitation Data'!$F$29,0,10*ROW('Sanitation Data'!F70)))</f>
        <v/>
      </c>
      <c r="CW76" s="319" t="str">
        <f ca="true">+IF(OFFSET('Sanitation Data'!$F$30,0,10*ROW('Sanitation Data'!F70))="","",OFFSET('Sanitation Data'!$F$30,0,10*ROW('Sanitation Data'!F70)))</f>
        <v/>
      </c>
      <c r="CX76" s="319" t="str">
        <f ca="true">+IF(OFFSET('Sanitation Data'!$F$31,0,10*ROW('Sanitation Data'!F70))="","",OFFSET('Sanitation Data'!$F$31,0,10*ROW('Sanitation Data'!F70)))</f>
        <v/>
      </c>
      <c r="CY76" s="319" t="str">
        <f ca="true">+IF(OFFSET('Sanitation Data'!$F$32,0,10*ROW('Sanitation Data'!F70))="","",OFFSET('Sanitation Data'!$F$32,0,10*ROW('Sanitation Data'!F70)))</f>
        <v/>
      </c>
      <c r="CZ76" s="319" t="str">
        <f ca="true">+IF(OFFSET('Sanitation Data'!$G$28,0,10*ROW('Sanitation Data'!G70))="","",OFFSET('Sanitation Data'!$G$28,0,10*ROW('Sanitation Data'!G70)))</f>
        <v/>
      </c>
      <c r="DA76" s="319" t="str">
        <f ca="true">+IF(OFFSET('Sanitation Data'!$G$29,0,10*ROW('Sanitation Data'!G70))="","",OFFSET('Sanitation Data'!$G$29,0,10*ROW('Sanitation Data'!G70)))</f>
        <v/>
      </c>
      <c r="DB76" s="319" t="str">
        <f ca="true">+IF(OFFSET('Sanitation Data'!$G$30,0,10*ROW('Sanitation Data'!G70))="","",OFFSET('Sanitation Data'!$G$30,0,10*ROW('Sanitation Data'!G70)))</f>
        <v/>
      </c>
      <c r="DC76" s="319" t="str">
        <f ca="true">+IF(OFFSET('Sanitation Data'!$G$31,0,10*ROW('Sanitation Data'!G70))="","",OFFSET('Sanitation Data'!$G$31,0,10*ROW('Sanitation Data'!G70)))</f>
        <v/>
      </c>
      <c r="DD76" s="319" t="str">
        <f ca="true">+IF(OFFSET('Sanitation Data'!$G$32,0,10*ROW('Sanitation Data'!G70))="","",OFFSET('Sanitation Data'!$G$32,0,10*ROW('Sanitation Data'!G70)))</f>
        <v/>
      </c>
      <c r="DE76" s="319" t="str">
        <f ca="true">+IF(OFFSET('Sanitation Data'!$H$28,0,10*ROW('Sanitation Data'!H70))="","",OFFSET('Sanitation Data'!$H$28,0,10*ROW('Sanitation Data'!H70)))</f>
        <v/>
      </c>
      <c r="DF76" s="319" t="str">
        <f ca="true">+IF(OFFSET('Sanitation Data'!$H$29,0,10*ROW('Sanitation Data'!H70))="","",OFFSET('Sanitation Data'!$H$29,0,10*ROW('Sanitation Data'!H70)))</f>
        <v/>
      </c>
      <c r="DG76" s="319" t="str">
        <f ca="true">+IF(OFFSET('Sanitation Data'!$H$30,0,10*ROW('Sanitation Data'!H70))="","",OFFSET('Sanitation Data'!$H$30,0,10*ROW('Sanitation Data'!H70)))</f>
        <v/>
      </c>
      <c r="DH76" s="319" t="str">
        <f ca="true">+IF(OFFSET('Sanitation Data'!$H$31,0,10*ROW('Sanitation Data'!H70))="","",OFFSET('Sanitation Data'!$H$31,0,10*ROW('Sanitation Data'!H70)))</f>
        <v/>
      </c>
      <c r="DI76" s="319" t="str">
        <f ca="true">+IF(OFFSET('Sanitation Data'!$H$32,0,10*ROW('Sanitation Data'!H70))="","",OFFSET('Sanitation Data'!$H$32,0,10*ROW('Sanitation Data'!H70)))</f>
        <v/>
      </c>
      <c r="DJ76" s="319" t="str">
        <f ca="true">+IF(OFFSET('Sanitation Data'!$I$28,0,10*ROW('Sanitation Data'!I70))="","",OFFSET('Sanitation Data'!$I$28,0,10*ROW('Sanitation Data'!I70)))</f>
        <v/>
      </c>
      <c r="DK76" s="319" t="str">
        <f ca="true">+IF(OFFSET('Sanitation Data'!$I$29,0,10*ROW('Sanitation Data'!I70))="","",OFFSET('Sanitation Data'!$I$29,0,10*ROW('Sanitation Data'!I70)))</f>
        <v/>
      </c>
      <c r="DL76" s="319" t="str">
        <f ca="true">+IF(OFFSET('Sanitation Data'!$I$30,0,10*ROW('Sanitation Data'!I70))="","",OFFSET('Sanitation Data'!$I$30,0,10*ROW('Sanitation Data'!I70)))</f>
        <v/>
      </c>
      <c r="DM76" s="319" t="str">
        <f ca="true">+IF(OFFSET('Sanitation Data'!$I$31,0,10*ROW('Sanitation Data'!I70))="","",OFFSET('Sanitation Data'!$I$31,0,10*ROW('Sanitation Data'!I70)))</f>
        <v/>
      </c>
      <c r="DN76" s="319" t="str">
        <f ca="true">+IF(OFFSET('Sanitation Data'!$I$32,0,10*ROW('Sanitation Data'!I70))="","",OFFSET('Sanitation Data'!$I$32,0,10*ROW('Sanitation Data'!I70)))</f>
        <v/>
      </c>
      <c r="DO76" s="319" t="str">
        <f ca="true">+IF(OFFSET('Hygiene Data'!$D$11,0,10*ROW('Hygiene Data'!D70))="","",OFFSET('Hygiene Data'!$D$11,0,10*ROW('Hygiene Data'!D70)))</f>
        <v/>
      </c>
      <c r="DP76" s="319" t="str">
        <f ca="true">+IF(OFFSET('Hygiene Data'!$D$12,0,10*ROW('Hygiene Data'!D70))="","",OFFSET('Hygiene Data'!$D$12,0,10*ROW('Hygiene Data'!D70)))</f>
        <v/>
      </c>
      <c r="DQ76" s="319" t="str">
        <f ca="true">+IF(OFFSET('Hygiene Data'!$D$13,0,10*ROW('Hygiene Data'!D70))="","",OFFSET('Hygiene Data'!$D$13,0,10*ROW('Hygiene Data'!D70)))</f>
        <v/>
      </c>
      <c r="DR76" s="319" t="str">
        <f ca="true">+IF(OFFSET('Hygiene Data'!$E$11,0,10*ROW('Hygiene Data'!E70))="","",OFFSET('Hygiene Data'!$E$11,0,10*ROW('Hygiene Data'!E70)))</f>
        <v/>
      </c>
      <c r="DS76" s="319" t="str">
        <f ca="true">+IF(OFFSET('Hygiene Data'!$E$12,0,10*ROW('Hygiene Data'!E70))="","",OFFSET('Hygiene Data'!$E$12,0,10*ROW('Hygiene Data'!E70)))</f>
        <v/>
      </c>
      <c r="DT76" s="319" t="str">
        <f ca="true">+IF(OFFSET('Hygiene Data'!$E$13,0,10*ROW('Hygiene Data'!E70))="","",OFFSET('Hygiene Data'!$E$13,0,10*ROW('Hygiene Data'!E70)))</f>
        <v/>
      </c>
      <c r="DU76" s="319" t="str">
        <f ca="true">+IF(OFFSET('Hygiene Data'!$F$11,0,10*ROW('Hygiene Data'!F70))="","",OFFSET('Hygiene Data'!$F$11,0,10*ROW('Hygiene Data'!F70)))</f>
        <v/>
      </c>
      <c r="DV76" s="319" t="str">
        <f ca="true">+IF(OFFSET('Hygiene Data'!$F$12,0,10*ROW('Hygiene Data'!F70))="","",OFFSET('Hygiene Data'!$F$12,0,10*ROW('Hygiene Data'!F70)))</f>
        <v/>
      </c>
      <c r="DW76" s="319" t="str">
        <f ca="true">+IF(OFFSET('Hygiene Data'!$F$13,0,10*ROW('Hygiene Data'!F70))="","",OFFSET('Hygiene Data'!$F$13,0,10*ROW('Hygiene Data'!F70)))</f>
        <v/>
      </c>
      <c r="DX76" s="319" t="str">
        <f ca="true">+IF(OFFSET('Hygiene Data'!$G$11,0,10*ROW('Hygiene Data'!G70))="","",OFFSET('Hygiene Data'!$G$11,0,10*ROW('Hygiene Data'!G70)))</f>
        <v/>
      </c>
      <c r="DY76" s="319" t="str">
        <f ca="true">+IF(OFFSET('Hygiene Data'!$G$12,0,10*ROW('Hygiene Data'!G70))="","",OFFSET('Hygiene Data'!$G$12,0,10*ROW('Hygiene Data'!G70)))</f>
        <v/>
      </c>
      <c r="DZ76" s="319" t="str">
        <f ca="true">+IF(OFFSET('Hygiene Data'!$G$13,0,10*ROW('Hygiene Data'!G70))="","",OFFSET('Hygiene Data'!$G$13,0,10*ROW('Hygiene Data'!G70)))</f>
        <v/>
      </c>
      <c r="EA76" s="319" t="str">
        <f ca="true">+IF(OFFSET('Hygiene Data'!$H$11,0,10*ROW('Hygiene Data'!H70))="","",OFFSET('Hygiene Data'!$H$11,0,10*ROW('Hygiene Data'!H70)))</f>
        <v/>
      </c>
      <c r="EB76" s="319" t="str">
        <f ca="true">+IF(OFFSET('Hygiene Data'!$H$12,0,10*ROW('Hygiene Data'!H70))="","",OFFSET('Hygiene Data'!$H$12,0,10*ROW('Hygiene Data'!H70)))</f>
        <v/>
      </c>
      <c r="EC76" s="319" t="str">
        <f ca="true">+IF(OFFSET('Hygiene Data'!$H$13,0,10*ROW('Hygiene Data'!H70))="","",OFFSET('Hygiene Data'!$H$13,0,10*ROW('Hygiene Data'!H70)))</f>
        <v/>
      </c>
      <c r="ED76" s="319" t="str">
        <f ca="true">+IF(OFFSET('Hygiene Data'!$I$11,0,10*ROW('Hygiene Data'!I70))="","",OFFSET('Hygiene Data'!$I$11,0,10*ROW('Hygiene Data'!I70)))</f>
        <v/>
      </c>
      <c r="EE76" s="319" t="str">
        <f ca="true">+IF(OFFSET('Hygiene Data'!$I$12,0,10*ROW('Hygiene Data'!I70))="","",OFFSET('Hygiene Data'!$I$12,0,10*ROW('Hygiene Data'!I70)))</f>
        <v/>
      </c>
      <c r="EF76" s="319"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75"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19"/>
      <c r="BS77" s="319" t="str">
        <f ca="true">+IF(OFFSET('Water Data'!$D$27,0,10*ROW('Water Data'!D71))="","",OFFSET('Water Data'!$D$27,0,10*ROW('Water Data'!D71)))</f>
        <v/>
      </c>
      <c r="BT77" s="319" t="str">
        <f ca="true">+IF(OFFSET('Water Data'!$D$28,0,10*ROW('Water Data'!D71))="","",OFFSET('Water Data'!$D$28,0,10*ROW('Water Data'!D71)))</f>
        <v/>
      </c>
      <c r="BU77" s="319" t="str">
        <f ca="true">+IF(OFFSET('Water Data'!$D$29,0,10*ROW('Water Data'!D71))="","",OFFSET('Water Data'!$D$29,0,10*ROW('Water Data'!D71)))</f>
        <v/>
      </c>
      <c r="BV77" s="319" t="str">
        <f ca="true">+IF(OFFSET('Water Data'!$E$27,0,10*ROW('Water Data'!E71))="","",OFFSET('Water Data'!$E$27,0,10*ROW('Water Data'!E71)))</f>
        <v/>
      </c>
      <c r="BW77" s="319" t="str">
        <f ca="true">+IF(OFFSET('Water Data'!$E$28,0,10*ROW('Water Data'!E71))="","",OFFSET('Water Data'!$E$28,0,10*ROW('Water Data'!E71)))</f>
        <v/>
      </c>
      <c r="BX77" s="319" t="str">
        <f ca="true">+IF(OFFSET('Water Data'!$E$29,0,10*ROW('Water Data'!E71))="","",OFFSET('Water Data'!$E$29,0,10*ROW('Water Data'!E71)))</f>
        <v/>
      </c>
      <c r="BY77" s="319" t="str">
        <f ca="true">+IF(OFFSET('Water Data'!$F$27,0,10*ROW('Water Data'!F71))="","",OFFSET('Water Data'!$F$27,0,10*ROW('Water Data'!F71)))</f>
        <v/>
      </c>
      <c r="BZ77" s="319" t="str">
        <f ca="true">+IF(OFFSET('Water Data'!$F$28,0,10*ROW('Water Data'!F71))="","",OFFSET('Water Data'!$F$28,0,10*ROW('Water Data'!F71)))</f>
        <v/>
      </c>
      <c r="CA77" s="319" t="str">
        <f ca="true">+IF(OFFSET('Water Data'!$F$29,0,10*ROW('Water Data'!F71))="","",OFFSET('Water Data'!$F$29,0,10*ROW('Water Data'!F71)))</f>
        <v/>
      </c>
      <c r="CB77" s="319" t="str">
        <f ca="true">+IF(OFFSET('Water Data'!$G$27,0,10*ROW('Water Data'!G71))="","",OFFSET('Water Data'!$G$27,0,10*ROW('Water Data'!G71)))</f>
        <v/>
      </c>
      <c r="CC77" s="319" t="str">
        <f ca="true">+IF(OFFSET('Water Data'!$G$28,0,10*ROW('Water Data'!G71))="","",OFFSET('Water Data'!$G$28,0,10*ROW('Water Data'!G71)))</f>
        <v/>
      </c>
      <c r="CD77" s="319" t="str">
        <f ca="true">+IF(OFFSET('Water Data'!$G$29,0,10*ROW('Water Data'!G71))="","",OFFSET('Water Data'!$G$29,0,10*ROW('Water Data'!G71)))</f>
        <v/>
      </c>
      <c r="CE77" s="319" t="str">
        <f ca="true">+IF(OFFSET('Water Data'!$H$27,0,10*ROW('Water Data'!H71))="","",OFFSET('Water Data'!$H$27,0,10*ROW('Water Data'!H71)))</f>
        <v/>
      </c>
      <c r="CF77" s="319" t="str">
        <f ca="true">+IF(OFFSET('Water Data'!$H$28,0,10*ROW('Water Data'!H71))="","",OFFSET('Water Data'!$H$28,0,10*ROW('Water Data'!H71)))</f>
        <v/>
      </c>
      <c r="CG77" s="319" t="str">
        <f ca="true">+IF(OFFSET('Water Data'!$H$29,0,10*ROW('Water Data'!H71))="","",OFFSET('Water Data'!$H$29,0,10*ROW('Water Data'!H71)))</f>
        <v/>
      </c>
      <c r="CH77" s="319" t="str">
        <f ca="true">+IF(OFFSET('Water Data'!$I$27,0,10*ROW('Water Data'!I71))="","",OFFSET('Water Data'!$I$27,0,10*ROW('Water Data'!I71)))</f>
        <v/>
      </c>
      <c r="CI77" s="319" t="str">
        <f ca="true">+IF(OFFSET('Water Data'!$I$28,0,10*ROW('Water Data'!I71))="","",OFFSET('Water Data'!$I$28,0,10*ROW('Water Data'!I71)))</f>
        <v/>
      </c>
      <c r="CJ77" s="319" t="str">
        <f ca="true">+IF(OFFSET('Water Data'!$I$29,0,10*ROW('Water Data'!I71))="","",OFFSET('Water Data'!$I$29,0,10*ROW('Water Data'!I71)))</f>
        <v/>
      </c>
      <c r="CK77" s="319" t="str">
        <f ca="true">+IF(OFFSET('Sanitation Data'!$D$28,0,10*ROW('Sanitation Data'!D71))="","",OFFSET('Sanitation Data'!$D$28,0,10*ROW('Sanitation Data'!D71)))</f>
        <v/>
      </c>
      <c r="CL77" s="319" t="str">
        <f ca="true">+IF(OFFSET('Sanitation Data'!$D$29,0,10*ROW('Sanitation Data'!D71))="","",OFFSET('Sanitation Data'!$D$29,0,10*ROW('Sanitation Data'!D71)))</f>
        <v/>
      </c>
      <c r="CM77" s="319" t="str">
        <f ca="true">+IF(OFFSET('Sanitation Data'!$D$30,0,10*ROW('Sanitation Data'!D71))="","",OFFSET('Sanitation Data'!$D$30,0,10*ROW('Sanitation Data'!D71)))</f>
        <v/>
      </c>
      <c r="CN77" s="319" t="str">
        <f ca="true">+IF(OFFSET('Sanitation Data'!$D$31,0,10*ROW('Sanitation Data'!D71))="","",OFFSET('Sanitation Data'!$D$31,0,10*ROW('Sanitation Data'!D71)))</f>
        <v/>
      </c>
      <c r="CO77" s="319" t="str">
        <f ca="true">+IF(OFFSET('Sanitation Data'!$D$32,0,10*ROW('Sanitation Data'!D71))="","",OFFSET('Sanitation Data'!$D$32,0,10*ROW('Sanitation Data'!D71)))</f>
        <v/>
      </c>
      <c r="CP77" s="319" t="str">
        <f ca="true">+IF(OFFSET('Sanitation Data'!$E$28,0,10*ROW('Sanitation Data'!E71))="","",OFFSET('Sanitation Data'!$E$28,0,10*ROW('Sanitation Data'!E71)))</f>
        <v/>
      </c>
      <c r="CQ77" s="319" t="str">
        <f ca="true">+IF(OFFSET('Sanitation Data'!$E$29,0,10*ROW('Sanitation Data'!E71))="","",OFFSET('Sanitation Data'!$E$29,0,10*ROW('Sanitation Data'!E71)))</f>
        <v/>
      </c>
      <c r="CR77" s="319" t="str">
        <f ca="true">+IF(OFFSET('Sanitation Data'!$E$30,0,10*ROW('Sanitation Data'!E71))="","",OFFSET('Sanitation Data'!$E$30,0,10*ROW('Sanitation Data'!E71)))</f>
        <v/>
      </c>
      <c r="CS77" s="319" t="str">
        <f ca="true">+IF(OFFSET('Sanitation Data'!$E$31,0,10*ROW('Sanitation Data'!E71))="","",OFFSET('Sanitation Data'!$E$31,0,10*ROW('Sanitation Data'!E71)))</f>
        <v/>
      </c>
      <c r="CT77" s="319" t="str">
        <f ca="true">+IF(OFFSET('Sanitation Data'!$E$32,0,10*ROW('Sanitation Data'!E71))="","",OFFSET('Sanitation Data'!$E$32,0,10*ROW('Sanitation Data'!E71)))</f>
        <v/>
      </c>
      <c r="CU77" s="319" t="str">
        <f ca="true">+IF(OFFSET('Sanitation Data'!$F$28,0,10*ROW('Sanitation Data'!F71))="","",OFFSET('Sanitation Data'!$F$28,0,10*ROW('Sanitation Data'!F71)))</f>
        <v/>
      </c>
      <c r="CV77" s="319" t="str">
        <f ca="true">+IF(OFFSET('Sanitation Data'!$F$29,0,10*ROW('Sanitation Data'!F71))="","",OFFSET('Sanitation Data'!$F$29,0,10*ROW('Sanitation Data'!F71)))</f>
        <v/>
      </c>
      <c r="CW77" s="319" t="str">
        <f ca="true">+IF(OFFSET('Sanitation Data'!$F$30,0,10*ROW('Sanitation Data'!F71))="","",OFFSET('Sanitation Data'!$F$30,0,10*ROW('Sanitation Data'!F71)))</f>
        <v/>
      </c>
      <c r="CX77" s="319" t="str">
        <f ca="true">+IF(OFFSET('Sanitation Data'!$F$31,0,10*ROW('Sanitation Data'!F71))="","",OFFSET('Sanitation Data'!$F$31,0,10*ROW('Sanitation Data'!F71)))</f>
        <v/>
      </c>
      <c r="CY77" s="319" t="str">
        <f ca="true">+IF(OFFSET('Sanitation Data'!$F$32,0,10*ROW('Sanitation Data'!F71))="","",OFFSET('Sanitation Data'!$F$32,0,10*ROW('Sanitation Data'!F71)))</f>
        <v/>
      </c>
      <c r="CZ77" s="319" t="str">
        <f ca="true">+IF(OFFSET('Sanitation Data'!$G$28,0,10*ROW('Sanitation Data'!G71))="","",OFFSET('Sanitation Data'!$G$28,0,10*ROW('Sanitation Data'!G71)))</f>
        <v/>
      </c>
      <c r="DA77" s="319" t="str">
        <f ca="true">+IF(OFFSET('Sanitation Data'!$G$29,0,10*ROW('Sanitation Data'!G71))="","",OFFSET('Sanitation Data'!$G$29,0,10*ROW('Sanitation Data'!G71)))</f>
        <v/>
      </c>
      <c r="DB77" s="319" t="str">
        <f ca="true">+IF(OFFSET('Sanitation Data'!$G$30,0,10*ROW('Sanitation Data'!G71))="","",OFFSET('Sanitation Data'!$G$30,0,10*ROW('Sanitation Data'!G71)))</f>
        <v/>
      </c>
      <c r="DC77" s="319" t="str">
        <f ca="true">+IF(OFFSET('Sanitation Data'!$G$31,0,10*ROW('Sanitation Data'!G71))="","",OFFSET('Sanitation Data'!$G$31,0,10*ROW('Sanitation Data'!G71)))</f>
        <v/>
      </c>
      <c r="DD77" s="319" t="str">
        <f ca="true">+IF(OFFSET('Sanitation Data'!$G$32,0,10*ROW('Sanitation Data'!G71))="","",OFFSET('Sanitation Data'!$G$32,0,10*ROW('Sanitation Data'!G71)))</f>
        <v/>
      </c>
      <c r="DE77" s="319" t="str">
        <f ca="true">+IF(OFFSET('Sanitation Data'!$H$28,0,10*ROW('Sanitation Data'!H71))="","",OFFSET('Sanitation Data'!$H$28,0,10*ROW('Sanitation Data'!H71)))</f>
        <v/>
      </c>
      <c r="DF77" s="319" t="str">
        <f ca="true">+IF(OFFSET('Sanitation Data'!$H$29,0,10*ROW('Sanitation Data'!H71))="","",OFFSET('Sanitation Data'!$H$29,0,10*ROW('Sanitation Data'!H71)))</f>
        <v/>
      </c>
      <c r="DG77" s="319" t="str">
        <f ca="true">+IF(OFFSET('Sanitation Data'!$H$30,0,10*ROW('Sanitation Data'!H71))="","",OFFSET('Sanitation Data'!$H$30,0,10*ROW('Sanitation Data'!H71)))</f>
        <v/>
      </c>
      <c r="DH77" s="319" t="str">
        <f ca="true">+IF(OFFSET('Sanitation Data'!$H$31,0,10*ROW('Sanitation Data'!H71))="","",OFFSET('Sanitation Data'!$H$31,0,10*ROW('Sanitation Data'!H71)))</f>
        <v/>
      </c>
      <c r="DI77" s="319" t="str">
        <f ca="true">+IF(OFFSET('Sanitation Data'!$H$32,0,10*ROW('Sanitation Data'!H71))="","",OFFSET('Sanitation Data'!$H$32,0,10*ROW('Sanitation Data'!H71)))</f>
        <v/>
      </c>
      <c r="DJ77" s="319" t="str">
        <f ca="true">+IF(OFFSET('Sanitation Data'!$I$28,0,10*ROW('Sanitation Data'!I71))="","",OFFSET('Sanitation Data'!$I$28,0,10*ROW('Sanitation Data'!I71)))</f>
        <v/>
      </c>
      <c r="DK77" s="319" t="str">
        <f ca="true">+IF(OFFSET('Sanitation Data'!$I$29,0,10*ROW('Sanitation Data'!I71))="","",OFFSET('Sanitation Data'!$I$29,0,10*ROW('Sanitation Data'!I71)))</f>
        <v/>
      </c>
      <c r="DL77" s="319" t="str">
        <f ca="true">+IF(OFFSET('Sanitation Data'!$I$30,0,10*ROW('Sanitation Data'!I71))="","",OFFSET('Sanitation Data'!$I$30,0,10*ROW('Sanitation Data'!I71)))</f>
        <v/>
      </c>
      <c r="DM77" s="319" t="str">
        <f ca="true">+IF(OFFSET('Sanitation Data'!$I$31,0,10*ROW('Sanitation Data'!I71))="","",OFFSET('Sanitation Data'!$I$31,0,10*ROW('Sanitation Data'!I71)))</f>
        <v/>
      </c>
      <c r="DN77" s="319" t="str">
        <f ca="true">+IF(OFFSET('Sanitation Data'!$I$32,0,10*ROW('Sanitation Data'!I71))="","",OFFSET('Sanitation Data'!$I$32,0,10*ROW('Sanitation Data'!I71)))</f>
        <v/>
      </c>
      <c r="DO77" s="319" t="str">
        <f ca="true">+IF(OFFSET('Hygiene Data'!$D$11,0,10*ROW('Hygiene Data'!D71))="","",OFFSET('Hygiene Data'!$D$11,0,10*ROW('Hygiene Data'!D71)))</f>
        <v/>
      </c>
      <c r="DP77" s="319" t="str">
        <f ca="true">+IF(OFFSET('Hygiene Data'!$D$12,0,10*ROW('Hygiene Data'!D71))="","",OFFSET('Hygiene Data'!$D$12,0,10*ROW('Hygiene Data'!D71)))</f>
        <v/>
      </c>
      <c r="DQ77" s="319" t="str">
        <f ca="true">+IF(OFFSET('Hygiene Data'!$D$13,0,10*ROW('Hygiene Data'!D71))="","",OFFSET('Hygiene Data'!$D$13,0,10*ROW('Hygiene Data'!D71)))</f>
        <v/>
      </c>
      <c r="DR77" s="319" t="str">
        <f ca="true">+IF(OFFSET('Hygiene Data'!$E$11,0,10*ROW('Hygiene Data'!E71))="","",OFFSET('Hygiene Data'!$E$11,0,10*ROW('Hygiene Data'!E71)))</f>
        <v/>
      </c>
      <c r="DS77" s="319" t="str">
        <f ca="true">+IF(OFFSET('Hygiene Data'!$E$12,0,10*ROW('Hygiene Data'!E71))="","",OFFSET('Hygiene Data'!$E$12,0,10*ROW('Hygiene Data'!E71)))</f>
        <v/>
      </c>
      <c r="DT77" s="319" t="str">
        <f ca="true">+IF(OFFSET('Hygiene Data'!$E$13,0,10*ROW('Hygiene Data'!E71))="","",OFFSET('Hygiene Data'!$E$13,0,10*ROW('Hygiene Data'!E71)))</f>
        <v/>
      </c>
      <c r="DU77" s="319" t="str">
        <f ca="true">+IF(OFFSET('Hygiene Data'!$F$11,0,10*ROW('Hygiene Data'!F71))="","",OFFSET('Hygiene Data'!$F$11,0,10*ROW('Hygiene Data'!F71)))</f>
        <v/>
      </c>
      <c r="DV77" s="319" t="str">
        <f ca="true">+IF(OFFSET('Hygiene Data'!$F$12,0,10*ROW('Hygiene Data'!F71))="","",OFFSET('Hygiene Data'!$F$12,0,10*ROW('Hygiene Data'!F71)))</f>
        <v/>
      </c>
      <c r="DW77" s="319" t="str">
        <f ca="true">+IF(OFFSET('Hygiene Data'!$F$13,0,10*ROW('Hygiene Data'!F71))="","",OFFSET('Hygiene Data'!$F$13,0,10*ROW('Hygiene Data'!F71)))</f>
        <v/>
      </c>
      <c r="DX77" s="319" t="str">
        <f ca="true">+IF(OFFSET('Hygiene Data'!$G$11,0,10*ROW('Hygiene Data'!G71))="","",OFFSET('Hygiene Data'!$G$11,0,10*ROW('Hygiene Data'!G71)))</f>
        <v/>
      </c>
      <c r="DY77" s="319" t="str">
        <f ca="true">+IF(OFFSET('Hygiene Data'!$G$12,0,10*ROW('Hygiene Data'!G71))="","",OFFSET('Hygiene Data'!$G$12,0,10*ROW('Hygiene Data'!G71)))</f>
        <v/>
      </c>
      <c r="DZ77" s="319" t="str">
        <f ca="true">+IF(OFFSET('Hygiene Data'!$G$13,0,10*ROW('Hygiene Data'!G71))="","",OFFSET('Hygiene Data'!$G$13,0,10*ROW('Hygiene Data'!G71)))</f>
        <v/>
      </c>
      <c r="EA77" s="319" t="str">
        <f ca="true">+IF(OFFSET('Hygiene Data'!$H$11,0,10*ROW('Hygiene Data'!H71))="","",OFFSET('Hygiene Data'!$H$11,0,10*ROW('Hygiene Data'!H71)))</f>
        <v/>
      </c>
      <c r="EB77" s="319" t="str">
        <f ca="true">+IF(OFFSET('Hygiene Data'!$H$12,0,10*ROW('Hygiene Data'!H71))="","",OFFSET('Hygiene Data'!$H$12,0,10*ROW('Hygiene Data'!H71)))</f>
        <v/>
      </c>
      <c r="EC77" s="319" t="str">
        <f ca="true">+IF(OFFSET('Hygiene Data'!$H$13,0,10*ROW('Hygiene Data'!H71))="","",OFFSET('Hygiene Data'!$H$13,0,10*ROW('Hygiene Data'!H71)))</f>
        <v/>
      </c>
      <c r="ED77" s="319" t="str">
        <f ca="true">+IF(OFFSET('Hygiene Data'!$I$11,0,10*ROW('Hygiene Data'!I71))="","",OFFSET('Hygiene Data'!$I$11,0,10*ROW('Hygiene Data'!I71)))</f>
        <v/>
      </c>
      <c r="EE77" s="319" t="str">
        <f ca="true">+IF(OFFSET('Hygiene Data'!$I$12,0,10*ROW('Hygiene Data'!I71))="","",OFFSET('Hygiene Data'!$I$12,0,10*ROW('Hygiene Data'!I71)))</f>
        <v/>
      </c>
      <c r="EF77" s="319"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75"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19"/>
      <c r="BS78" s="319" t="str">
        <f ca="true">+IF(OFFSET('Water Data'!$D$27,0,10*ROW('Water Data'!D72))="","",OFFSET('Water Data'!$D$27,0,10*ROW('Water Data'!D72)))</f>
        <v/>
      </c>
      <c r="BT78" s="319" t="str">
        <f ca="true">+IF(OFFSET('Water Data'!$D$28,0,10*ROW('Water Data'!D72))="","",OFFSET('Water Data'!$D$28,0,10*ROW('Water Data'!D72)))</f>
        <v/>
      </c>
      <c r="BU78" s="319" t="str">
        <f ca="true">+IF(OFFSET('Water Data'!$D$29,0,10*ROW('Water Data'!D72))="","",OFFSET('Water Data'!$D$29,0,10*ROW('Water Data'!D72)))</f>
        <v/>
      </c>
      <c r="BV78" s="319" t="str">
        <f ca="true">+IF(OFFSET('Water Data'!$E$27,0,10*ROW('Water Data'!E72))="","",OFFSET('Water Data'!$E$27,0,10*ROW('Water Data'!E72)))</f>
        <v/>
      </c>
      <c r="BW78" s="319" t="str">
        <f ca="true">+IF(OFFSET('Water Data'!$E$28,0,10*ROW('Water Data'!E72))="","",OFFSET('Water Data'!$E$28,0,10*ROW('Water Data'!E72)))</f>
        <v/>
      </c>
      <c r="BX78" s="319" t="str">
        <f ca="true">+IF(OFFSET('Water Data'!$E$29,0,10*ROW('Water Data'!E72))="","",OFFSET('Water Data'!$E$29,0,10*ROW('Water Data'!E72)))</f>
        <v/>
      </c>
      <c r="BY78" s="319" t="str">
        <f ca="true">+IF(OFFSET('Water Data'!$F$27,0,10*ROW('Water Data'!F72))="","",OFFSET('Water Data'!$F$27,0,10*ROW('Water Data'!F72)))</f>
        <v/>
      </c>
      <c r="BZ78" s="319" t="str">
        <f ca="true">+IF(OFFSET('Water Data'!$F$28,0,10*ROW('Water Data'!F72))="","",OFFSET('Water Data'!$F$28,0,10*ROW('Water Data'!F72)))</f>
        <v/>
      </c>
      <c r="CA78" s="319" t="str">
        <f ca="true">+IF(OFFSET('Water Data'!$F$29,0,10*ROW('Water Data'!F72))="","",OFFSET('Water Data'!$F$29,0,10*ROW('Water Data'!F72)))</f>
        <v/>
      </c>
      <c r="CB78" s="319" t="str">
        <f ca="true">+IF(OFFSET('Water Data'!$G$27,0,10*ROW('Water Data'!G72))="","",OFFSET('Water Data'!$G$27,0,10*ROW('Water Data'!G72)))</f>
        <v/>
      </c>
      <c r="CC78" s="319" t="str">
        <f ca="true">+IF(OFFSET('Water Data'!$G$28,0,10*ROW('Water Data'!G72))="","",OFFSET('Water Data'!$G$28,0,10*ROW('Water Data'!G72)))</f>
        <v/>
      </c>
      <c r="CD78" s="319" t="str">
        <f ca="true">+IF(OFFSET('Water Data'!$G$29,0,10*ROW('Water Data'!G72))="","",OFFSET('Water Data'!$G$29,0,10*ROW('Water Data'!G72)))</f>
        <v/>
      </c>
      <c r="CE78" s="319" t="str">
        <f ca="true">+IF(OFFSET('Water Data'!$H$27,0,10*ROW('Water Data'!H72))="","",OFFSET('Water Data'!$H$27,0,10*ROW('Water Data'!H72)))</f>
        <v/>
      </c>
      <c r="CF78" s="319" t="str">
        <f ca="true">+IF(OFFSET('Water Data'!$H$28,0,10*ROW('Water Data'!H72))="","",OFFSET('Water Data'!$H$28,0,10*ROW('Water Data'!H72)))</f>
        <v/>
      </c>
      <c r="CG78" s="319" t="str">
        <f ca="true">+IF(OFFSET('Water Data'!$H$29,0,10*ROW('Water Data'!H72))="","",OFFSET('Water Data'!$H$29,0,10*ROW('Water Data'!H72)))</f>
        <v/>
      </c>
      <c r="CH78" s="319" t="str">
        <f ca="true">+IF(OFFSET('Water Data'!$I$27,0,10*ROW('Water Data'!I72))="","",OFFSET('Water Data'!$I$27,0,10*ROW('Water Data'!I72)))</f>
        <v/>
      </c>
      <c r="CI78" s="319" t="str">
        <f ca="true">+IF(OFFSET('Water Data'!$I$28,0,10*ROW('Water Data'!I72))="","",OFFSET('Water Data'!$I$28,0,10*ROW('Water Data'!I72)))</f>
        <v/>
      </c>
      <c r="CJ78" s="319" t="str">
        <f ca="true">+IF(OFFSET('Water Data'!$I$29,0,10*ROW('Water Data'!I72))="","",OFFSET('Water Data'!$I$29,0,10*ROW('Water Data'!I72)))</f>
        <v/>
      </c>
      <c r="CK78" s="319" t="str">
        <f ca="true">+IF(OFFSET('Sanitation Data'!$D$28,0,10*ROW('Sanitation Data'!D72))="","",OFFSET('Sanitation Data'!$D$28,0,10*ROW('Sanitation Data'!D72)))</f>
        <v/>
      </c>
      <c r="CL78" s="319" t="str">
        <f ca="true">+IF(OFFSET('Sanitation Data'!$D$29,0,10*ROW('Sanitation Data'!D72))="","",OFFSET('Sanitation Data'!$D$29,0,10*ROW('Sanitation Data'!D72)))</f>
        <v/>
      </c>
      <c r="CM78" s="319" t="str">
        <f ca="true">+IF(OFFSET('Sanitation Data'!$D$30,0,10*ROW('Sanitation Data'!D72))="","",OFFSET('Sanitation Data'!$D$30,0,10*ROW('Sanitation Data'!D72)))</f>
        <v/>
      </c>
      <c r="CN78" s="319" t="str">
        <f ca="true">+IF(OFFSET('Sanitation Data'!$D$31,0,10*ROW('Sanitation Data'!D72))="","",OFFSET('Sanitation Data'!$D$31,0,10*ROW('Sanitation Data'!D72)))</f>
        <v/>
      </c>
      <c r="CO78" s="319" t="str">
        <f ca="true">+IF(OFFSET('Sanitation Data'!$D$32,0,10*ROW('Sanitation Data'!D72))="","",OFFSET('Sanitation Data'!$D$32,0,10*ROW('Sanitation Data'!D72)))</f>
        <v/>
      </c>
      <c r="CP78" s="319" t="str">
        <f ca="true">+IF(OFFSET('Sanitation Data'!$E$28,0,10*ROW('Sanitation Data'!E72))="","",OFFSET('Sanitation Data'!$E$28,0,10*ROW('Sanitation Data'!E72)))</f>
        <v/>
      </c>
      <c r="CQ78" s="319" t="str">
        <f ca="true">+IF(OFFSET('Sanitation Data'!$E$29,0,10*ROW('Sanitation Data'!E72))="","",OFFSET('Sanitation Data'!$E$29,0,10*ROW('Sanitation Data'!E72)))</f>
        <v/>
      </c>
      <c r="CR78" s="319" t="str">
        <f ca="true">+IF(OFFSET('Sanitation Data'!$E$30,0,10*ROW('Sanitation Data'!E72))="","",OFFSET('Sanitation Data'!$E$30,0,10*ROW('Sanitation Data'!E72)))</f>
        <v/>
      </c>
      <c r="CS78" s="319" t="str">
        <f ca="true">+IF(OFFSET('Sanitation Data'!$E$31,0,10*ROW('Sanitation Data'!E72))="","",OFFSET('Sanitation Data'!$E$31,0,10*ROW('Sanitation Data'!E72)))</f>
        <v/>
      </c>
      <c r="CT78" s="319" t="str">
        <f ca="true">+IF(OFFSET('Sanitation Data'!$E$32,0,10*ROW('Sanitation Data'!E72))="","",OFFSET('Sanitation Data'!$E$32,0,10*ROW('Sanitation Data'!E72)))</f>
        <v/>
      </c>
      <c r="CU78" s="319" t="str">
        <f ca="true">+IF(OFFSET('Sanitation Data'!$F$28,0,10*ROW('Sanitation Data'!F72))="","",OFFSET('Sanitation Data'!$F$28,0,10*ROW('Sanitation Data'!F72)))</f>
        <v/>
      </c>
      <c r="CV78" s="319" t="str">
        <f ca="true">+IF(OFFSET('Sanitation Data'!$F$29,0,10*ROW('Sanitation Data'!F72))="","",OFFSET('Sanitation Data'!$F$29,0,10*ROW('Sanitation Data'!F72)))</f>
        <v/>
      </c>
      <c r="CW78" s="319" t="str">
        <f ca="true">+IF(OFFSET('Sanitation Data'!$F$30,0,10*ROW('Sanitation Data'!F72))="","",OFFSET('Sanitation Data'!$F$30,0,10*ROW('Sanitation Data'!F72)))</f>
        <v/>
      </c>
      <c r="CX78" s="319" t="str">
        <f ca="true">+IF(OFFSET('Sanitation Data'!$F$31,0,10*ROW('Sanitation Data'!F72))="","",OFFSET('Sanitation Data'!$F$31,0,10*ROW('Sanitation Data'!F72)))</f>
        <v/>
      </c>
      <c r="CY78" s="319" t="str">
        <f ca="true">+IF(OFFSET('Sanitation Data'!$F$32,0,10*ROW('Sanitation Data'!F72))="","",OFFSET('Sanitation Data'!$F$32,0,10*ROW('Sanitation Data'!F72)))</f>
        <v/>
      </c>
      <c r="CZ78" s="319" t="str">
        <f ca="true">+IF(OFFSET('Sanitation Data'!$G$28,0,10*ROW('Sanitation Data'!G72))="","",OFFSET('Sanitation Data'!$G$28,0,10*ROW('Sanitation Data'!G72)))</f>
        <v/>
      </c>
      <c r="DA78" s="319" t="str">
        <f ca="true">+IF(OFFSET('Sanitation Data'!$G$29,0,10*ROW('Sanitation Data'!G72))="","",OFFSET('Sanitation Data'!$G$29,0,10*ROW('Sanitation Data'!G72)))</f>
        <v/>
      </c>
      <c r="DB78" s="319" t="str">
        <f ca="true">+IF(OFFSET('Sanitation Data'!$G$30,0,10*ROW('Sanitation Data'!G72))="","",OFFSET('Sanitation Data'!$G$30,0,10*ROW('Sanitation Data'!G72)))</f>
        <v/>
      </c>
      <c r="DC78" s="319" t="str">
        <f ca="true">+IF(OFFSET('Sanitation Data'!$G$31,0,10*ROW('Sanitation Data'!G72))="","",OFFSET('Sanitation Data'!$G$31,0,10*ROW('Sanitation Data'!G72)))</f>
        <v/>
      </c>
      <c r="DD78" s="319" t="str">
        <f ca="true">+IF(OFFSET('Sanitation Data'!$G$32,0,10*ROW('Sanitation Data'!G72))="","",OFFSET('Sanitation Data'!$G$32,0,10*ROW('Sanitation Data'!G72)))</f>
        <v/>
      </c>
      <c r="DE78" s="319" t="str">
        <f ca="true">+IF(OFFSET('Sanitation Data'!$H$28,0,10*ROW('Sanitation Data'!H72))="","",OFFSET('Sanitation Data'!$H$28,0,10*ROW('Sanitation Data'!H72)))</f>
        <v/>
      </c>
      <c r="DF78" s="319" t="str">
        <f ca="true">+IF(OFFSET('Sanitation Data'!$H$29,0,10*ROW('Sanitation Data'!H72))="","",OFFSET('Sanitation Data'!$H$29,0,10*ROW('Sanitation Data'!H72)))</f>
        <v/>
      </c>
      <c r="DG78" s="319" t="str">
        <f ca="true">+IF(OFFSET('Sanitation Data'!$H$30,0,10*ROW('Sanitation Data'!H72))="","",OFFSET('Sanitation Data'!$H$30,0,10*ROW('Sanitation Data'!H72)))</f>
        <v/>
      </c>
      <c r="DH78" s="319" t="str">
        <f ca="true">+IF(OFFSET('Sanitation Data'!$H$31,0,10*ROW('Sanitation Data'!H72))="","",OFFSET('Sanitation Data'!$H$31,0,10*ROW('Sanitation Data'!H72)))</f>
        <v/>
      </c>
      <c r="DI78" s="319" t="str">
        <f ca="true">+IF(OFFSET('Sanitation Data'!$H$32,0,10*ROW('Sanitation Data'!H72))="","",OFFSET('Sanitation Data'!$H$32,0,10*ROW('Sanitation Data'!H72)))</f>
        <v/>
      </c>
      <c r="DJ78" s="319" t="str">
        <f ca="true">+IF(OFFSET('Sanitation Data'!$I$28,0,10*ROW('Sanitation Data'!I72))="","",OFFSET('Sanitation Data'!$I$28,0,10*ROW('Sanitation Data'!I72)))</f>
        <v/>
      </c>
      <c r="DK78" s="319" t="str">
        <f ca="true">+IF(OFFSET('Sanitation Data'!$I$29,0,10*ROW('Sanitation Data'!I72))="","",OFFSET('Sanitation Data'!$I$29,0,10*ROW('Sanitation Data'!I72)))</f>
        <v/>
      </c>
      <c r="DL78" s="319" t="str">
        <f ca="true">+IF(OFFSET('Sanitation Data'!$I$30,0,10*ROW('Sanitation Data'!I72))="","",OFFSET('Sanitation Data'!$I$30,0,10*ROW('Sanitation Data'!I72)))</f>
        <v/>
      </c>
      <c r="DM78" s="319" t="str">
        <f ca="true">+IF(OFFSET('Sanitation Data'!$I$31,0,10*ROW('Sanitation Data'!I72))="","",OFFSET('Sanitation Data'!$I$31,0,10*ROW('Sanitation Data'!I72)))</f>
        <v/>
      </c>
      <c r="DN78" s="319" t="str">
        <f ca="true">+IF(OFFSET('Sanitation Data'!$I$32,0,10*ROW('Sanitation Data'!I72))="","",OFFSET('Sanitation Data'!$I$32,0,10*ROW('Sanitation Data'!I72)))</f>
        <v/>
      </c>
      <c r="DO78" s="319" t="str">
        <f ca="true">+IF(OFFSET('Hygiene Data'!$D$11,0,10*ROW('Hygiene Data'!D72))="","",OFFSET('Hygiene Data'!$D$11,0,10*ROW('Hygiene Data'!D72)))</f>
        <v/>
      </c>
      <c r="DP78" s="319" t="str">
        <f ca="true">+IF(OFFSET('Hygiene Data'!$D$12,0,10*ROW('Hygiene Data'!D72))="","",OFFSET('Hygiene Data'!$D$12,0,10*ROW('Hygiene Data'!D72)))</f>
        <v/>
      </c>
      <c r="DQ78" s="319" t="str">
        <f ca="true">+IF(OFFSET('Hygiene Data'!$D$13,0,10*ROW('Hygiene Data'!D72))="","",OFFSET('Hygiene Data'!$D$13,0,10*ROW('Hygiene Data'!D72)))</f>
        <v/>
      </c>
      <c r="DR78" s="319" t="str">
        <f ca="true">+IF(OFFSET('Hygiene Data'!$E$11,0,10*ROW('Hygiene Data'!E72))="","",OFFSET('Hygiene Data'!$E$11,0,10*ROW('Hygiene Data'!E72)))</f>
        <v/>
      </c>
      <c r="DS78" s="319" t="str">
        <f ca="true">+IF(OFFSET('Hygiene Data'!$E$12,0,10*ROW('Hygiene Data'!E72))="","",OFFSET('Hygiene Data'!$E$12,0,10*ROW('Hygiene Data'!E72)))</f>
        <v/>
      </c>
      <c r="DT78" s="319" t="str">
        <f ca="true">+IF(OFFSET('Hygiene Data'!$E$13,0,10*ROW('Hygiene Data'!E72))="","",OFFSET('Hygiene Data'!$E$13,0,10*ROW('Hygiene Data'!E72)))</f>
        <v/>
      </c>
      <c r="DU78" s="319" t="str">
        <f ca="true">+IF(OFFSET('Hygiene Data'!$F$11,0,10*ROW('Hygiene Data'!F72))="","",OFFSET('Hygiene Data'!$F$11,0,10*ROW('Hygiene Data'!F72)))</f>
        <v/>
      </c>
      <c r="DV78" s="319" t="str">
        <f ca="true">+IF(OFFSET('Hygiene Data'!$F$12,0,10*ROW('Hygiene Data'!F72))="","",OFFSET('Hygiene Data'!$F$12,0,10*ROW('Hygiene Data'!F72)))</f>
        <v/>
      </c>
      <c r="DW78" s="319" t="str">
        <f ca="true">+IF(OFFSET('Hygiene Data'!$F$13,0,10*ROW('Hygiene Data'!F72))="","",OFFSET('Hygiene Data'!$F$13,0,10*ROW('Hygiene Data'!F72)))</f>
        <v/>
      </c>
      <c r="DX78" s="319" t="str">
        <f ca="true">+IF(OFFSET('Hygiene Data'!$G$11,0,10*ROW('Hygiene Data'!G72))="","",OFFSET('Hygiene Data'!$G$11,0,10*ROW('Hygiene Data'!G72)))</f>
        <v/>
      </c>
      <c r="DY78" s="319" t="str">
        <f ca="true">+IF(OFFSET('Hygiene Data'!$G$12,0,10*ROW('Hygiene Data'!G72))="","",OFFSET('Hygiene Data'!$G$12,0,10*ROW('Hygiene Data'!G72)))</f>
        <v/>
      </c>
      <c r="DZ78" s="319" t="str">
        <f ca="true">+IF(OFFSET('Hygiene Data'!$G$13,0,10*ROW('Hygiene Data'!G72))="","",OFFSET('Hygiene Data'!$G$13,0,10*ROW('Hygiene Data'!G72)))</f>
        <v/>
      </c>
      <c r="EA78" s="319" t="str">
        <f ca="true">+IF(OFFSET('Hygiene Data'!$H$11,0,10*ROW('Hygiene Data'!H72))="","",OFFSET('Hygiene Data'!$H$11,0,10*ROW('Hygiene Data'!H72)))</f>
        <v/>
      </c>
      <c r="EB78" s="319" t="str">
        <f ca="true">+IF(OFFSET('Hygiene Data'!$H$12,0,10*ROW('Hygiene Data'!H72))="","",OFFSET('Hygiene Data'!$H$12,0,10*ROW('Hygiene Data'!H72)))</f>
        <v/>
      </c>
      <c r="EC78" s="319" t="str">
        <f ca="true">+IF(OFFSET('Hygiene Data'!$H$13,0,10*ROW('Hygiene Data'!H72))="","",OFFSET('Hygiene Data'!$H$13,0,10*ROW('Hygiene Data'!H72)))</f>
        <v/>
      </c>
      <c r="ED78" s="319" t="str">
        <f ca="true">+IF(OFFSET('Hygiene Data'!$I$11,0,10*ROW('Hygiene Data'!I72))="","",OFFSET('Hygiene Data'!$I$11,0,10*ROW('Hygiene Data'!I72)))</f>
        <v/>
      </c>
      <c r="EE78" s="319" t="str">
        <f ca="true">+IF(OFFSET('Hygiene Data'!$I$12,0,10*ROW('Hygiene Data'!I72))="","",OFFSET('Hygiene Data'!$I$12,0,10*ROW('Hygiene Data'!I72)))</f>
        <v/>
      </c>
      <c r="EF78" s="319"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75"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19"/>
      <c r="BS79" s="319" t="str">
        <f ca="true">+IF(OFFSET('Water Data'!$D$27,0,10*ROW('Water Data'!D73))="","",OFFSET('Water Data'!$D$27,0,10*ROW('Water Data'!D73)))</f>
        <v/>
      </c>
      <c r="BT79" s="319" t="str">
        <f ca="true">+IF(OFFSET('Water Data'!$D$28,0,10*ROW('Water Data'!D73))="","",OFFSET('Water Data'!$D$28,0,10*ROW('Water Data'!D73)))</f>
        <v/>
      </c>
      <c r="BU79" s="319" t="str">
        <f ca="true">+IF(OFFSET('Water Data'!$D$29,0,10*ROW('Water Data'!D73))="","",OFFSET('Water Data'!$D$29,0,10*ROW('Water Data'!D73)))</f>
        <v/>
      </c>
      <c r="BV79" s="319" t="str">
        <f ca="true">+IF(OFFSET('Water Data'!$E$27,0,10*ROW('Water Data'!E73))="","",OFFSET('Water Data'!$E$27,0,10*ROW('Water Data'!E73)))</f>
        <v/>
      </c>
      <c r="BW79" s="319" t="str">
        <f ca="true">+IF(OFFSET('Water Data'!$E$28,0,10*ROW('Water Data'!E73))="","",OFFSET('Water Data'!$E$28,0,10*ROW('Water Data'!E73)))</f>
        <v/>
      </c>
      <c r="BX79" s="319" t="str">
        <f ca="true">+IF(OFFSET('Water Data'!$E$29,0,10*ROW('Water Data'!E73))="","",OFFSET('Water Data'!$E$29,0,10*ROW('Water Data'!E73)))</f>
        <v/>
      </c>
      <c r="BY79" s="319" t="str">
        <f ca="true">+IF(OFFSET('Water Data'!$F$27,0,10*ROW('Water Data'!F73))="","",OFFSET('Water Data'!$F$27,0,10*ROW('Water Data'!F73)))</f>
        <v/>
      </c>
      <c r="BZ79" s="319" t="str">
        <f ca="true">+IF(OFFSET('Water Data'!$F$28,0,10*ROW('Water Data'!F73))="","",OFFSET('Water Data'!$F$28,0,10*ROW('Water Data'!F73)))</f>
        <v/>
      </c>
      <c r="CA79" s="319" t="str">
        <f ca="true">+IF(OFFSET('Water Data'!$F$29,0,10*ROW('Water Data'!F73))="","",OFFSET('Water Data'!$F$29,0,10*ROW('Water Data'!F73)))</f>
        <v/>
      </c>
      <c r="CB79" s="319" t="str">
        <f ca="true">+IF(OFFSET('Water Data'!$G$27,0,10*ROW('Water Data'!G73))="","",OFFSET('Water Data'!$G$27,0,10*ROW('Water Data'!G73)))</f>
        <v/>
      </c>
      <c r="CC79" s="319" t="str">
        <f ca="true">+IF(OFFSET('Water Data'!$G$28,0,10*ROW('Water Data'!G73))="","",OFFSET('Water Data'!$G$28,0,10*ROW('Water Data'!G73)))</f>
        <v/>
      </c>
      <c r="CD79" s="319" t="str">
        <f ca="true">+IF(OFFSET('Water Data'!$G$29,0,10*ROW('Water Data'!G73))="","",OFFSET('Water Data'!$G$29,0,10*ROW('Water Data'!G73)))</f>
        <v/>
      </c>
      <c r="CE79" s="319" t="str">
        <f ca="true">+IF(OFFSET('Water Data'!$H$27,0,10*ROW('Water Data'!H73))="","",OFFSET('Water Data'!$H$27,0,10*ROW('Water Data'!H73)))</f>
        <v/>
      </c>
      <c r="CF79" s="319" t="str">
        <f ca="true">+IF(OFFSET('Water Data'!$H$28,0,10*ROW('Water Data'!H73))="","",OFFSET('Water Data'!$H$28,0,10*ROW('Water Data'!H73)))</f>
        <v/>
      </c>
      <c r="CG79" s="319" t="str">
        <f ca="true">+IF(OFFSET('Water Data'!$H$29,0,10*ROW('Water Data'!H73))="","",OFFSET('Water Data'!$H$29,0,10*ROW('Water Data'!H73)))</f>
        <v/>
      </c>
      <c r="CH79" s="319" t="str">
        <f ca="true">+IF(OFFSET('Water Data'!$I$27,0,10*ROW('Water Data'!I73))="","",OFFSET('Water Data'!$I$27,0,10*ROW('Water Data'!I73)))</f>
        <v/>
      </c>
      <c r="CI79" s="319" t="str">
        <f ca="true">+IF(OFFSET('Water Data'!$I$28,0,10*ROW('Water Data'!I73))="","",OFFSET('Water Data'!$I$28,0,10*ROW('Water Data'!I73)))</f>
        <v/>
      </c>
      <c r="CJ79" s="319" t="str">
        <f ca="true">+IF(OFFSET('Water Data'!$I$29,0,10*ROW('Water Data'!I73))="","",OFFSET('Water Data'!$I$29,0,10*ROW('Water Data'!I73)))</f>
        <v/>
      </c>
      <c r="CK79" s="319" t="str">
        <f ca="true">+IF(OFFSET('Sanitation Data'!$D$28,0,10*ROW('Sanitation Data'!D73))="","",OFFSET('Sanitation Data'!$D$28,0,10*ROW('Sanitation Data'!D73)))</f>
        <v/>
      </c>
      <c r="CL79" s="319" t="str">
        <f ca="true">+IF(OFFSET('Sanitation Data'!$D$29,0,10*ROW('Sanitation Data'!D73))="","",OFFSET('Sanitation Data'!$D$29,0,10*ROW('Sanitation Data'!D73)))</f>
        <v/>
      </c>
      <c r="CM79" s="319" t="str">
        <f ca="true">+IF(OFFSET('Sanitation Data'!$D$30,0,10*ROW('Sanitation Data'!D73))="","",OFFSET('Sanitation Data'!$D$30,0,10*ROW('Sanitation Data'!D73)))</f>
        <v/>
      </c>
      <c r="CN79" s="319" t="str">
        <f ca="true">+IF(OFFSET('Sanitation Data'!$D$31,0,10*ROW('Sanitation Data'!D73))="","",OFFSET('Sanitation Data'!$D$31,0,10*ROW('Sanitation Data'!D73)))</f>
        <v/>
      </c>
      <c r="CO79" s="319" t="str">
        <f ca="true">+IF(OFFSET('Sanitation Data'!$D$32,0,10*ROW('Sanitation Data'!D73))="","",OFFSET('Sanitation Data'!$D$32,0,10*ROW('Sanitation Data'!D73)))</f>
        <v/>
      </c>
      <c r="CP79" s="319" t="str">
        <f ca="true">+IF(OFFSET('Sanitation Data'!$E$28,0,10*ROW('Sanitation Data'!E73))="","",OFFSET('Sanitation Data'!$E$28,0,10*ROW('Sanitation Data'!E73)))</f>
        <v/>
      </c>
      <c r="CQ79" s="319" t="str">
        <f ca="true">+IF(OFFSET('Sanitation Data'!$E$29,0,10*ROW('Sanitation Data'!E73))="","",OFFSET('Sanitation Data'!$E$29,0,10*ROW('Sanitation Data'!E73)))</f>
        <v/>
      </c>
      <c r="CR79" s="319" t="str">
        <f ca="true">+IF(OFFSET('Sanitation Data'!$E$30,0,10*ROW('Sanitation Data'!E73))="","",OFFSET('Sanitation Data'!$E$30,0,10*ROW('Sanitation Data'!E73)))</f>
        <v/>
      </c>
      <c r="CS79" s="319" t="str">
        <f ca="true">+IF(OFFSET('Sanitation Data'!$E$31,0,10*ROW('Sanitation Data'!E73))="","",OFFSET('Sanitation Data'!$E$31,0,10*ROW('Sanitation Data'!E73)))</f>
        <v/>
      </c>
      <c r="CT79" s="319" t="str">
        <f ca="true">+IF(OFFSET('Sanitation Data'!$E$32,0,10*ROW('Sanitation Data'!E73))="","",OFFSET('Sanitation Data'!$E$32,0,10*ROW('Sanitation Data'!E73)))</f>
        <v/>
      </c>
      <c r="CU79" s="319" t="str">
        <f ca="true">+IF(OFFSET('Sanitation Data'!$F$28,0,10*ROW('Sanitation Data'!F73))="","",OFFSET('Sanitation Data'!$F$28,0,10*ROW('Sanitation Data'!F73)))</f>
        <v/>
      </c>
      <c r="CV79" s="319" t="str">
        <f ca="true">+IF(OFFSET('Sanitation Data'!$F$29,0,10*ROW('Sanitation Data'!F73))="","",OFFSET('Sanitation Data'!$F$29,0,10*ROW('Sanitation Data'!F73)))</f>
        <v/>
      </c>
      <c r="CW79" s="319" t="str">
        <f ca="true">+IF(OFFSET('Sanitation Data'!$F$30,0,10*ROW('Sanitation Data'!F73))="","",OFFSET('Sanitation Data'!$F$30,0,10*ROW('Sanitation Data'!F73)))</f>
        <v/>
      </c>
      <c r="CX79" s="319" t="str">
        <f ca="true">+IF(OFFSET('Sanitation Data'!$F$31,0,10*ROW('Sanitation Data'!F73))="","",OFFSET('Sanitation Data'!$F$31,0,10*ROW('Sanitation Data'!F73)))</f>
        <v/>
      </c>
      <c r="CY79" s="319" t="str">
        <f ca="true">+IF(OFFSET('Sanitation Data'!$F$32,0,10*ROW('Sanitation Data'!F73))="","",OFFSET('Sanitation Data'!$F$32,0,10*ROW('Sanitation Data'!F73)))</f>
        <v/>
      </c>
      <c r="CZ79" s="319" t="str">
        <f ca="true">+IF(OFFSET('Sanitation Data'!$G$28,0,10*ROW('Sanitation Data'!G73))="","",OFFSET('Sanitation Data'!$G$28,0,10*ROW('Sanitation Data'!G73)))</f>
        <v/>
      </c>
      <c r="DA79" s="319" t="str">
        <f ca="true">+IF(OFFSET('Sanitation Data'!$G$29,0,10*ROW('Sanitation Data'!G73))="","",OFFSET('Sanitation Data'!$G$29,0,10*ROW('Sanitation Data'!G73)))</f>
        <v/>
      </c>
      <c r="DB79" s="319" t="str">
        <f ca="true">+IF(OFFSET('Sanitation Data'!$G$30,0,10*ROW('Sanitation Data'!G73))="","",OFFSET('Sanitation Data'!$G$30,0,10*ROW('Sanitation Data'!G73)))</f>
        <v/>
      </c>
      <c r="DC79" s="319" t="str">
        <f ca="true">+IF(OFFSET('Sanitation Data'!$G$31,0,10*ROW('Sanitation Data'!G73))="","",OFFSET('Sanitation Data'!$G$31,0,10*ROW('Sanitation Data'!G73)))</f>
        <v/>
      </c>
      <c r="DD79" s="319" t="str">
        <f ca="true">+IF(OFFSET('Sanitation Data'!$G$32,0,10*ROW('Sanitation Data'!G73))="","",OFFSET('Sanitation Data'!$G$32,0,10*ROW('Sanitation Data'!G73)))</f>
        <v/>
      </c>
      <c r="DE79" s="319" t="str">
        <f ca="true">+IF(OFFSET('Sanitation Data'!$H$28,0,10*ROW('Sanitation Data'!H73))="","",OFFSET('Sanitation Data'!$H$28,0,10*ROW('Sanitation Data'!H73)))</f>
        <v/>
      </c>
      <c r="DF79" s="319" t="str">
        <f ca="true">+IF(OFFSET('Sanitation Data'!$H$29,0,10*ROW('Sanitation Data'!H73))="","",OFFSET('Sanitation Data'!$H$29,0,10*ROW('Sanitation Data'!H73)))</f>
        <v/>
      </c>
      <c r="DG79" s="319" t="str">
        <f ca="true">+IF(OFFSET('Sanitation Data'!$H$30,0,10*ROW('Sanitation Data'!H73))="","",OFFSET('Sanitation Data'!$H$30,0,10*ROW('Sanitation Data'!H73)))</f>
        <v/>
      </c>
      <c r="DH79" s="319" t="str">
        <f ca="true">+IF(OFFSET('Sanitation Data'!$H$31,0,10*ROW('Sanitation Data'!H73))="","",OFFSET('Sanitation Data'!$H$31,0,10*ROW('Sanitation Data'!H73)))</f>
        <v/>
      </c>
      <c r="DI79" s="319" t="str">
        <f ca="true">+IF(OFFSET('Sanitation Data'!$H$32,0,10*ROW('Sanitation Data'!H73))="","",OFFSET('Sanitation Data'!$H$32,0,10*ROW('Sanitation Data'!H73)))</f>
        <v/>
      </c>
      <c r="DJ79" s="319" t="str">
        <f ca="true">+IF(OFFSET('Sanitation Data'!$I$28,0,10*ROW('Sanitation Data'!I73))="","",OFFSET('Sanitation Data'!$I$28,0,10*ROW('Sanitation Data'!I73)))</f>
        <v/>
      </c>
      <c r="DK79" s="319" t="str">
        <f ca="true">+IF(OFFSET('Sanitation Data'!$I$29,0,10*ROW('Sanitation Data'!I73))="","",OFFSET('Sanitation Data'!$I$29,0,10*ROW('Sanitation Data'!I73)))</f>
        <v/>
      </c>
      <c r="DL79" s="319" t="str">
        <f ca="true">+IF(OFFSET('Sanitation Data'!$I$30,0,10*ROW('Sanitation Data'!I73))="","",OFFSET('Sanitation Data'!$I$30,0,10*ROW('Sanitation Data'!I73)))</f>
        <v/>
      </c>
      <c r="DM79" s="319" t="str">
        <f ca="true">+IF(OFFSET('Sanitation Data'!$I$31,0,10*ROW('Sanitation Data'!I73))="","",OFFSET('Sanitation Data'!$I$31,0,10*ROW('Sanitation Data'!I73)))</f>
        <v/>
      </c>
      <c r="DN79" s="319" t="str">
        <f ca="true">+IF(OFFSET('Sanitation Data'!$I$32,0,10*ROW('Sanitation Data'!I73))="","",OFFSET('Sanitation Data'!$I$32,0,10*ROW('Sanitation Data'!I73)))</f>
        <v/>
      </c>
      <c r="DO79" s="319" t="str">
        <f ca="true">+IF(OFFSET('Hygiene Data'!$D$11,0,10*ROW('Hygiene Data'!D73))="","",OFFSET('Hygiene Data'!$D$11,0,10*ROW('Hygiene Data'!D73)))</f>
        <v/>
      </c>
      <c r="DP79" s="319" t="str">
        <f ca="true">+IF(OFFSET('Hygiene Data'!$D$12,0,10*ROW('Hygiene Data'!D73))="","",OFFSET('Hygiene Data'!$D$12,0,10*ROW('Hygiene Data'!D73)))</f>
        <v/>
      </c>
      <c r="DQ79" s="319" t="str">
        <f ca="true">+IF(OFFSET('Hygiene Data'!$D$13,0,10*ROW('Hygiene Data'!D73))="","",OFFSET('Hygiene Data'!$D$13,0,10*ROW('Hygiene Data'!D73)))</f>
        <v/>
      </c>
      <c r="DR79" s="319" t="str">
        <f ca="true">+IF(OFFSET('Hygiene Data'!$E$11,0,10*ROW('Hygiene Data'!E73))="","",OFFSET('Hygiene Data'!$E$11,0,10*ROW('Hygiene Data'!E73)))</f>
        <v/>
      </c>
      <c r="DS79" s="319" t="str">
        <f ca="true">+IF(OFFSET('Hygiene Data'!$E$12,0,10*ROW('Hygiene Data'!E73))="","",OFFSET('Hygiene Data'!$E$12,0,10*ROW('Hygiene Data'!E73)))</f>
        <v/>
      </c>
      <c r="DT79" s="319" t="str">
        <f ca="true">+IF(OFFSET('Hygiene Data'!$E$13,0,10*ROW('Hygiene Data'!E73))="","",OFFSET('Hygiene Data'!$E$13,0,10*ROW('Hygiene Data'!E73)))</f>
        <v/>
      </c>
      <c r="DU79" s="319" t="str">
        <f ca="true">+IF(OFFSET('Hygiene Data'!$F$11,0,10*ROW('Hygiene Data'!F73))="","",OFFSET('Hygiene Data'!$F$11,0,10*ROW('Hygiene Data'!F73)))</f>
        <v/>
      </c>
      <c r="DV79" s="319" t="str">
        <f ca="true">+IF(OFFSET('Hygiene Data'!$F$12,0,10*ROW('Hygiene Data'!F73))="","",OFFSET('Hygiene Data'!$F$12,0,10*ROW('Hygiene Data'!F73)))</f>
        <v/>
      </c>
      <c r="DW79" s="319" t="str">
        <f ca="true">+IF(OFFSET('Hygiene Data'!$F$13,0,10*ROW('Hygiene Data'!F73))="","",OFFSET('Hygiene Data'!$F$13,0,10*ROW('Hygiene Data'!F73)))</f>
        <v/>
      </c>
      <c r="DX79" s="319" t="str">
        <f ca="true">+IF(OFFSET('Hygiene Data'!$G$11,0,10*ROW('Hygiene Data'!G73))="","",OFFSET('Hygiene Data'!$G$11,0,10*ROW('Hygiene Data'!G73)))</f>
        <v/>
      </c>
      <c r="DY79" s="319" t="str">
        <f ca="true">+IF(OFFSET('Hygiene Data'!$G$12,0,10*ROW('Hygiene Data'!G73))="","",OFFSET('Hygiene Data'!$G$12,0,10*ROW('Hygiene Data'!G73)))</f>
        <v/>
      </c>
      <c r="DZ79" s="319" t="str">
        <f ca="true">+IF(OFFSET('Hygiene Data'!$G$13,0,10*ROW('Hygiene Data'!G73))="","",OFFSET('Hygiene Data'!$G$13,0,10*ROW('Hygiene Data'!G73)))</f>
        <v/>
      </c>
      <c r="EA79" s="319" t="str">
        <f ca="true">+IF(OFFSET('Hygiene Data'!$H$11,0,10*ROW('Hygiene Data'!H73))="","",OFFSET('Hygiene Data'!$H$11,0,10*ROW('Hygiene Data'!H73)))</f>
        <v/>
      </c>
      <c r="EB79" s="319" t="str">
        <f ca="true">+IF(OFFSET('Hygiene Data'!$H$12,0,10*ROW('Hygiene Data'!H73))="","",OFFSET('Hygiene Data'!$H$12,0,10*ROW('Hygiene Data'!H73)))</f>
        <v/>
      </c>
      <c r="EC79" s="319" t="str">
        <f ca="true">+IF(OFFSET('Hygiene Data'!$H$13,0,10*ROW('Hygiene Data'!H73))="","",OFFSET('Hygiene Data'!$H$13,0,10*ROW('Hygiene Data'!H73)))</f>
        <v/>
      </c>
      <c r="ED79" s="319" t="str">
        <f ca="true">+IF(OFFSET('Hygiene Data'!$I$11,0,10*ROW('Hygiene Data'!I73))="","",OFFSET('Hygiene Data'!$I$11,0,10*ROW('Hygiene Data'!I73)))</f>
        <v/>
      </c>
      <c r="EE79" s="319" t="str">
        <f ca="true">+IF(OFFSET('Hygiene Data'!$I$12,0,10*ROW('Hygiene Data'!I73))="","",OFFSET('Hygiene Data'!$I$12,0,10*ROW('Hygiene Data'!I73)))</f>
        <v/>
      </c>
      <c r="EF79" s="319"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75"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19"/>
      <c r="BS80" s="319" t="str">
        <f ca="true">+IF(OFFSET('Water Data'!$D$27,0,10*ROW('Water Data'!D74))="","",OFFSET('Water Data'!$D$27,0,10*ROW('Water Data'!D74)))</f>
        <v/>
      </c>
      <c r="BT80" s="319" t="str">
        <f ca="true">+IF(OFFSET('Water Data'!$D$28,0,10*ROW('Water Data'!D74))="","",OFFSET('Water Data'!$D$28,0,10*ROW('Water Data'!D74)))</f>
        <v/>
      </c>
      <c r="BU80" s="319" t="str">
        <f ca="true">+IF(OFFSET('Water Data'!$D$29,0,10*ROW('Water Data'!D74))="","",OFFSET('Water Data'!$D$29,0,10*ROW('Water Data'!D74)))</f>
        <v/>
      </c>
      <c r="BV80" s="319" t="str">
        <f ca="true">+IF(OFFSET('Water Data'!$E$27,0,10*ROW('Water Data'!E74))="","",OFFSET('Water Data'!$E$27,0,10*ROW('Water Data'!E74)))</f>
        <v/>
      </c>
      <c r="BW80" s="319" t="str">
        <f ca="true">+IF(OFFSET('Water Data'!$E$28,0,10*ROW('Water Data'!E74))="","",OFFSET('Water Data'!$E$28,0,10*ROW('Water Data'!E74)))</f>
        <v/>
      </c>
      <c r="BX80" s="319" t="str">
        <f ca="true">+IF(OFFSET('Water Data'!$E$29,0,10*ROW('Water Data'!E74))="","",OFFSET('Water Data'!$E$29,0,10*ROW('Water Data'!E74)))</f>
        <v/>
      </c>
      <c r="BY80" s="319" t="str">
        <f ca="true">+IF(OFFSET('Water Data'!$F$27,0,10*ROW('Water Data'!F74))="","",OFFSET('Water Data'!$F$27,0,10*ROW('Water Data'!F74)))</f>
        <v/>
      </c>
      <c r="BZ80" s="319" t="str">
        <f ca="true">+IF(OFFSET('Water Data'!$F$28,0,10*ROW('Water Data'!F74))="","",OFFSET('Water Data'!$F$28,0,10*ROW('Water Data'!F74)))</f>
        <v/>
      </c>
      <c r="CA80" s="319" t="str">
        <f ca="true">+IF(OFFSET('Water Data'!$F$29,0,10*ROW('Water Data'!F74))="","",OFFSET('Water Data'!$F$29,0,10*ROW('Water Data'!F74)))</f>
        <v/>
      </c>
      <c r="CB80" s="319" t="str">
        <f ca="true">+IF(OFFSET('Water Data'!$G$27,0,10*ROW('Water Data'!G74))="","",OFFSET('Water Data'!$G$27,0,10*ROW('Water Data'!G74)))</f>
        <v/>
      </c>
      <c r="CC80" s="319" t="str">
        <f ca="true">+IF(OFFSET('Water Data'!$G$28,0,10*ROW('Water Data'!G74))="","",OFFSET('Water Data'!$G$28,0,10*ROW('Water Data'!G74)))</f>
        <v/>
      </c>
      <c r="CD80" s="319" t="str">
        <f ca="true">+IF(OFFSET('Water Data'!$G$29,0,10*ROW('Water Data'!G74))="","",OFFSET('Water Data'!$G$29,0,10*ROW('Water Data'!G74)))</f>
        <v/>
      </c>
      <c r="CE80" s="319" t="str">
        <f ca="true">+IF(OFFSET('Water Data'!$H$27,0,10*ROW('Water Data'!H74))="","",OFFSET('Water Data'!$H$27,0,10*ROW('Water Data'!H74)))</f>
        <v/>
      </c>
      <c r="CF80" s="319" t="str">
        <f ca="true">+IF(OFFSET('Water Data'!$H$28,0,10*ROW('Water Data'!H74))="","",OFFSET('Water Data'!$H$28,0,10*ROW('Water Data'!H74)))</f>
        <v/>
      </c>
      <c r="CG80" s="319" t="str">
        <f ca="true">+IF(OFFSET('Water Data'!$H$29,0,10*ROW('Water Data'!H74))="","",OFFSET('Water Data'!$H$29,0,10*ROW('Water Data'!H74)))</f>
        <v/>
      </c>
      <c r="CH80" s="319" t="str">
        <f ca="true">+IF(OFFSET('Water Data'!$I$27,0,10*ROW('Water Data'!I74))="","",OFFSET('Water Data'!$I$27,0,10*ROW('Water Data'!I74)))</f>
        <v/>
      </c>
      <c r="CI80" s="319" t="str">
        <f ca="true">+IF(OFFSET('Water Data'!$I$28,0,10*ROW('Water Data'!I74))="","",OFFSET('Water Data'!$I$28,0,10*ROW('Water Data'!I74)))</f>
        <v/>
      </c>
      <c r="CJ80" s="319" t="str">
        <f ca="true">+IF(OFFSET('Water Data'!$I$29,0,10*ROW('Water Data'!I74))="","",OFFSET('Water Data'!$I$29,0,10*ROW('Water Data'!I74)))</f>
        <v/>
      </c>
      <c r="CK80" s="319" t="str">
        <f ca="true">+IF(OFFSET('Sanitation Data'!$D$28,0,10*ROW('Sanitation Data'!D74))="","",OFFSET('Sanitation Data'!$D$28,0,10*ROW('Sanitation Data'!D74)))</f>
        <v/>
      </c>
      <c r="CL80" s="319" t="str">
        <f ca="true">+IF(OFFSET('Sanitation Data'!$D$29,0,10*ROW('Sanitation Data'!D74))="","",OFFSET('Sanitation Data'!$D$29,0,10*ROW('Sanitation Data'!D74)))</f>
        <v/>
      </c>
      <c r="CM80" s="319" t="str">
        <f ca="true">+IF(OFFSET('Sanitation Data'!$D$30,0,10*ROW('Sanitation Data'!D74))="","",OFFSET('Sanitation Data'!$D$30,0,10*ROW('Sanitation Data'!D74)))</f>
        <v/>
      </c>
      <c r="CN80" s="319" t="str">
        <f ca="true">+IF(OFFSET('Sanitation Data'!$D$31,0,10*ROW('Sanitation Data'!D74))="","",OFFSET('Sanitation Data'!$D$31,0,10*ROW('Sanitation Data'!D74)))</f>
        <v/>
      </c>
      <c r="CO80" s="319" t="str">
        <f ca="true">+IF(OFFSET('Sanitation Data'!$D$32,0,10*ROW('Sanitation Data'!D74))="","",OFFSET('Sanitation Data'!$D$32,0,10*ROW('Sanitation Data'!D74)))</f>
        <v/>
      </c>
      <c r="CP80" s="319" t="str">
        <f ca="true">+IF(OFFSET('Sanitation Data'!$E$28,0,10*ROW('Sanitation Data'!E74))="","",OFFSET('Sanitation Data'!$E$28,0,10*ROW('Sanitation Data'!E74)))</f>
        <v/>
      </c>
      <c r="CQ80" s="319" t="str">
        <f ca="true">+IF(OFFSET('Sanitation Data'!$E$29,0,10*ROW('Sanitation Data'!E74))="","",OFFSET('Sanitation Data'!$E$29,0,10*ROW('Sanitation Data'!E74)))</f>
        <v/>
      </c>
      <c r="CR80" s="319" t="str">
        <f ca="true">+IF(OFFSET('Sanitation Data'!$E$30,0,10*ROW('Sanitation Data'!E74))="","",OFFSET('Sanitation Data'!$E$30,0,10*ROW('Sanitation Data'!E74)))</f>
        <v/>
      </c>
      <c r="CS80" s="319" t="str">
        <f ca="true">+IF(OFFSET('Sanitation Data'!$E$31,0,10*ROW('Sanitation Data'!E74))="","",OFFSET('Sanitation Data'!$E$31,0,10*ROW('Sanitation Data'!E74)))</f>
        <v/>
      </c>
      <c r="CT80" s="319" t="str">
        <f ca="true">+IF(OFFSET('Sanitation Data'!$E$32,0,10*ROW('Sanitation Data'!E74))="","",OFFSET('Sanitation Data'!$E$32,0,10*ROW('Sanitation Data'!E74)))</f>
        <v/>
      </c>
      <c r="CU80" s="319" t="str">
        <f ca="true">+IF(OFFSET('Sanitation Data'!$F$28,0,10*ROW('Sanitation Data'!F74))="","",OFFSET('Sanitation Data'!$F$28,0,10*ROW('Sanitation Data'!F74)))</f>
        <v/>
      </c>
      <c r="CV80" s="319" t="str">
        <f ca="true">+IF(OFFSET('Sanitation Data'!$F$29,0,10*ROW('Sanitation Data'!F74))="","",OFFSET('Sanitation Data'!$F$29,0,10*ROW('Sanitation Data'!F74)))</f>
        <v/>
      </c>
      <c r="CW80" s="319" t="str">
        <f ca="true">+IF(OFFSET('Sanitation Data'!$F$30,0,10*ROW('Sanitation Data'!F74))="","",OFFSET('Sanitation Data'!$F$30,0,10*ROW('Sanitation Data'!F74)))</f>
        <v/>
      </c>
      <c r="CX80" s="319" t="str">
        <f ca="true">+IF(OFFSET('Sanitation Data'!$F$31,0,10*ROW('Sanitation Data'!F74))="","",OFFSET('Sanitation Data'!$F$31,0,10*ROW('Sanitation Data'!F74)))</f>
        <v/>
      </c>
      <c r="CY80" s="319" t="str">
        <f ca="true">+IF(OFFSET('Sanitation Data'!$F$32,0,10*ROW('Sanitation Data'!F74))="","",OFFSET('Sanitation Data'!$F$32,0,10*ROW('Sanitation Data'!F74)))</f>
        <v/>
      </c>
      <c r="CZ80" s="319" t="str">
        <f ca="true">+IF(OFFSET('Sanitation Data'!$G$28,0,10*ROW('Sanitation Data'!G74))="","",OFFSET('Sanitation Data'!$G$28,0,10*ROW('Sanitation Data'!G74)))</f>
        <v/>
      </c>
      <c r="DA80" s="319" t="str">
        <f ca="true">+IF(OFFSET('Sanitation Data'!$G$29,0,10*ROW('Sanitation Data'!G74))="","",OFFSET('Sanitation Data'!$G$29,0,10*ROW('Sanitation Data'!G74)))</f>
        <v/>
      </c>
      <c r="DB80" s="319" t="str">
        <f ca="true">+IF(OFFSET('Sanitation Data'!$G$30,0,10*ROW('Sanitation Data'!G74))="","",OFFSET('Sanitation Data'!$G$30,0,10*ROW('Sanitation Data'!G74)))</f>
        <v/>
      </c>
      <c r="DC80" s="319" t="str">
        <f ca="true">+IF(OFFSET('Sanitation Data'!$G$31,0,10*ROW('Sanitation Data'!G74))="","",OFFSET('Sanitation Data'!$G$31,0,10*ROW('Sanitation Data'!G74)))</f>
        <v/>
      </c>
      <c r="DD80" s="319" t="str">
        <f ca="true">+IF(OFFSET('Sanitation Data'!$G$32,0,10*ROW('Sanitation Data'!G74))="","",OFFSET('Sanitation Data'!$G$32,0,10*ROW('Sanitation Data'!G74)))</f>
        <v/>
      </c>
      <c r="DE80" s="319" t="str">
        <f ca="true">+IF(OFFSET('Sanitation Data'!$H$28,0,10*ROW('Sanitation Data'!H74))="","",OFFSET('Sanitation Data'!$H$28,0,10*ROW('Sanitation Data'!H74)))</f>
        <v/>
      </c>
      <c r="DF80" s="319" t="str">
        <f ca="true">+IF(OFFSET('Sanitation Data'!$H$29,0,10*ROW('Sanitation Data'!H74))="","",OFFSET('Sanitation Data'!$H$29,0,10*ROW('Sanitation Data'!H74)))</f>
        <v/>
      </c>
      <c r="DG80" s="319" t="str">
        <f ca="true">+IF(OFFSET('Sanitation Data'!$H$30,0,10*ROW('Sanitation Data'!H74))="","",OFFSET('Sanitation Data'!$H$30,0,10*ROW('Sanitation Data'!H74)))</f>
        <v/>
      </c>
      <c r="DH80" s="319" t="str">
        <f ca="true">+IF(OFFSET('Sanitation Data'!$H$31,0,10*ROW('Sanitation Data'!H74))="","",OFFSET('Sanitation Data'!$H$31,0,10*ROW('Sanitation Data'!H74)))</f>
        <v/>
      </c>
      <c r="DI80" s="319" t="str">
        <f ca="true">+IF(OFFSET('Sanitation Data'!$H$32,0,10*ROW('Sanitation Data'!H74))="","",OFFSET('Sanitation Data'!$H$32,0,10*ROW('Sanitation Data'!H74)))</f>
        <v/>
      </c>
      <c r="DJ80" s="319" t="str">
        <f ca="true">+IF(OFFSET('Sanitation Data'!$I$28,0,10*ROW('Sanitation Data'!I74))="","",OFFSET('Sanitation Data'!$I$28,0,10*ROW('Sanitation Data'!I74)))</f>
        <v/>
      </c>
      <c r="DK80" s="319" t="str">
        <f ca="true">+IF(OFFSET('Sanitation Data'!$I$29,0,10*ROW('Sanitation Data'!I74))="","",OFFSET('Sanitation Data'!$I$29,0,10*ROW('Sanitation Data'!I74)))</f>
        <v/>
      </c>
      <c r="DL80" s="319" t="str">
        <f ca="true">+IF(OFFSET('Sanitation Data'!$I$30,0,10*ROW('Sanitation Data'!I74))="","",OFFSET('Sanitation Data'!$I$30,0,10*ROW('Sanitation Data'!I74)))</f>
        <v/>
      </c>
      <c r="DM80" s="319" t="str">
        <f ca="true">+IF(OFFSET('Sanitation Data'!$I$31,0,10*ROW('Sanitation Data'!I74))="","",OFFSET('Sanitation Data'!$I$31,0,10*ROW('Sanitation Data'!I74)))</f>
        <v/>
      </c>
      <c r="DN80" s="319" t="str">
        <f ca="true">+IF(OFFSET('Sanitation Data'!$I$32,0,10*ROW('Sanitation Data'!I74))="","",OFFSET('Sanitation Data'!$I$32,0,10*ROW('Sanitation Data'!I74)))</f>
        <v/>
      </c>
      <c r="DO80" s="319" t="str">
        <f ca="true">+IF(OFFSET('Hygiene Data'!$D$11,0,10*ROW('Hygiene Data'!D74))="","",OFFSET('Hygiene Data'!$D$11,0,10*ROW('Hygiene Data'!D74)))</f>
        <v/>
      </c>
      <c r="DP80" s="319" t="str">
        <f ca="true">+IF(OFFSET('Hygiene Data'!$D$12,0,10*ROW('Hygiene Data'!D74))="","",OFFSET('Hygiene Data'!$D$12,0,10*ROW('Hygiene Data'!D74)))</f>
        <v/>
      </c>
      <c r="DQ80" s="319" t="str">
        <f ca="true">+IF(OFFSET('Hygiene Data'!$D$13,0,10*ROW('Hygiene Data'!D74))="","",OFFSET('Hygiene Data'!$D$13,0,10*ROW('Hygiene Data'!D74)))</f>
        <v/>
      </c>
      <c r="DR80" s="319" t="str">
        <f ca="true">+IF(OFFSET('Hygiene Data'!$E$11,0,10*ROW('Hygiene Data'!E74))="","",OFFSET('Hygiene Data'!$E$11,0,10*ROW('Hygiene Data'!E74)))</f>
        <v/>
      </c>
      <c r="DS80" s="319" t="str">
        <f ca="true">+IF(OFFSET('Hygiene Data'!$E$12,0,10*ROW('Hygiene Data'!E74))="","",OFFSET('Hygiene Data'!$E$12,0,10*ROW('Hygiene Data'!E74)))</f>
        <v/>
      </c>
      <c r="DT80" s="319" t="str">
        <f ca="true">+IF(OFFSET('Hygiene Data'!$E$13,0,10*ROW('Hygiene Data'!E74))="","",OFFSET('Hygiene Data'!$E$13,0,10*ROW('Hygiene Data'!E74)))</f>
        <v/>
      </c>
      <c r="DU80" s="319" t="str">
        <f ca="true">+IF(OFFSET('Hygiene Data'!$F$11,0,10*ROW('Hygiene Data'!F74))="","",OFFSET('Hygiene Data'!$F$11,0,10*ROW('Hygiene Data'!F74)))</f>
        <v/>
      </c>
      <c r="DV80" s="319" t="str">
        <f ca="true">+IF(OFFSET('Hygiene Data'!$F$12,0,10*ROW('Hygiene Data'!F74))="","",OFFSET('Hygiene Data'!$F$12,0,10*ROW('Hygiene Data'!F74)))</f>
        <v/>
      </c>
      <c r="DW80" s="319" t="str">
        <f ca="true">+IF(OFFSET('Hygiene Data'!$F$13,0,10*ROW('Hygiene Data'!F74))="","",OFFSET('Hygiene Data'!$F$13,0,10*ROW('Hygiene Data'!F74)))</f>
        <v/>
      </c>
      <c r="DX80" s="319" t="str">
        <f ca="true">+IF(OFFSET('Hygiene Data'!$G$11,0,10*ROW('Hygiene Data'!G74))="","",OFFSET('Hygiene Data'!$G$11,0,10*ROW('Hygiene Data'!G74)))</f>
        <v/>
      </c>
      <c r="DY80" s="319" t="str">
        <f ca="true">+IF(OFFSET('Hygiene Data'!$G$12,0,10*ROW('Hygiene Data'!G74))="","",OFFSET('Hygiene Data'!$G$12,0,10*ROW('Hygiene Data'!G74)))</f>
        <v/>
      </c>
      <c r="DZ80" s="319" t="str">
        <f ca="true">+IF(OFFSET('Hygiene Data'!$G$13,0,10*ROW('Hygiene Data'!G74))="","",OFFSET('Hygiene Data'!$G$13,0,10*ROW('Hygiene Data'!G74)))</f>
        <v/>
      </c>
      <c r="EA80" s="319" t="str">
        <f ca="true">+IF(OFFSET('Hygiene Data'!$H$11,0,10*ROW('Hygiene Data'!H74))="","",OFFSET('Hygiene Data'!$H$11,0,10*ROW('Hygiene Data'!H74)))</f>
        <v/>
      </c>
      <c r="EB80" s="319" t="str">
        <f ca="true">+IF(OFFSET('Hygiene Data'!$H$12,0,10*ROW('Hygiene Data'!H74))="","",OFFSET('Hygiene Data'!$H$12,0,10*ROW('Hygiene Data'!H74)))</f>
        <v/>
      </c>
      <c r="EC80" s="319" t="str">
        <f ca="true">+IF(OFFSET('Hygiene Data'!$H$13,0,10*ROW('Hygiene Data'!H74))="","",OFFSET('Hygiene Data'!$H$13,0,10*ROW('Hygiene Data'!H74)))</f>
        <v/>
      </c>
      <c r="ED80" s="319" t="str">
        <f ca="true">+IF(OFFSET('Hygiene Data'!$I$11,0,10*ROW('Hygiene Data'!I74))="","",OFFSET('Hygiene Data'!$I$11,0,10*ROW('Hygiene Data'!I74)))</f>
        <v/>
      </c>
      <c r="EE80" s="319" t="str">
        <f ca="true">+IF(OFFSET('Hygiene Data'!$I$12,0,10*ROW('Hygiene Data'!I74))="","",OFFSET('Hygiene Data'!$I$12,0,10*ROW('Hygiene Data'!I74)))</f>
        <v/>
      </c>
      <c r="EF80" s="319"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75"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19"/>
      <c r="BS81" s="319" t="str">
        <f ca="true">+IF(OFFSET('Water Data'!$D$27,0,10*ROW('Water Data'!D75))="","",OFFSET('Water Data'!$D$27,0,10*ROW('Water Data'!D75)))</f>
        <v/>
      </c>
      <c r="BT81" s="319" t="str">
        <f ca="true">+IF(OFFSET('Water Data'!$D$28,0,10*ROW('Water Data'!D75))="","",OFFSET('Water Data'!$D$28,0,10*ROW('Water Data'!D75)))</f>
        <v/>
      </c>
      <c r="BU81" s="319" t="str">
        <f ca="true">+IF(OFFSET('Water Data'!$D$29,0,10*ROW('Water Data'!D75))="","",OFFSET('Water Data'!$D$29,0,10*ROW('Water Data'!D75)))</f>
        <v/>
      </c>
      <c r="BV81" s="319" t="str">
        <f ca="true">+IF(OFFSET('Water Data'!$E$27,0,10*ROW('Water Data'!E75))="","",OFFSET('Water Data'!$E$27,0,10*ROW('Water Data'!E75)))</f>
        <v/>
      </c>
      <c r="BW81" s="319" t="str">
        <f ca="true">+IF(OFFSET('Water Data'!$E$28,0,10*ROW('Water Data'!E75))="","",OFFSET('Water Data'!$E$28,0,10*ROW('Water Data'!E75)))</f>
        <v/>
      </c>
      <c r="BX81" s="319" t="str">
        <f ca="true">+IF(OFFSET('Water Data'!$E$29,0,10*ROW('Water Data'!E75))="","",OFFSET('Water Data'!$E$29,0,10*ROW('Water Data'!E75)))</f>
        <v/>
      </c>
      <c r="BY81" s="319" t="str">
        <f ca="true">+IF(OFFSET('Water Data'!$F$27,0,10*ROW('Water Data'!F75))="","",OFFSET('Water Data'!$F$27,0,10*ROW('Water Data'!F75)))</f>
        <v/>
      </c>
      <c r="BZ81" s="319" t="str">
        <f ca="true">+IF(OFFSET('Water Data'!$F$28,0,10*ROW('Water Data'!F75))="","",OFFSET('Water Data'!$F$28,0,10*ROW('Water Data'!F75)))</f>
        <v/>
      </c>
      <c r="CA81" s="319" t="str">
        <f ca="true">+IF(OFFSET('Water Data'!$F$29,0,10*ROW('Water Data'!F75))="","",OFFSET('Water Data'!$F$29,0,10*ROW('Water Data'!F75)))</f>
        <v/>
      </c>
      <c r="CB81" s="319" t="str">
        <f ca="true">+IF(OFFSET('Water Data'!$G$27,0,10*ROW('Water Data'!G75))="","",OFFSET('Water Data'!$G$27,0,10*ROW('Water Data'!G75)))</f>
        <v/>
      </c>
      <c r="CC81" s="319" t="str">
        <f ca="true">+IF(OFFSET('Water Data'!$G$28,0,10*ROW('Water Data'!G75))="","",OFFSET('Water Data'!$G$28,0,10*ROW('Water Data'!G75)))</f>
        <v/>
      </c>
      <c r="CD81" s="319" t="str">
        <f ca="true">+IF(OFFSET('Water Data'!$G$29,0,10*ROW('Water Data'!G75))="","",OFFSET('Water Data'!$G$29,0,10*ROW('Water Data'!G75)))</f>
        <v/>
      </c>
      <c r="CE81" s="319" t="str">
        <f ca="true">+IF(OFFSET('Water Data'!$H$27,0,10*ROW('Water Data'!H75))="","",OFFSET('Water Data'!$H$27,0,10*ROW('Water Data'!H75)))</f>
        <v/>
      </c>
      <c r="CF81" s="319" t="str">
        <f ca="true">+IF(OFFSET('Water Data'!$H$28,0,10*ROW('Water Data'!H75))="","",OFFSET('Water Data'!$H$28,0,10*ROW('Water Data'!H75)))</f>
        <v/>
      </c>
      <c r="CG81" s="319" t="str">
        <f ca="true">+IF(OFFSET('Water Data'!$H$29,0,10*ROW('Water Data'!H75))="","",OFFSET('Water Data'!$H$29,0,10*ROW('Water Data'!H75)))</f>
        <v/>
      </c>
      <c r="CH81" s="319" t="str">
        <f ca="true">+IF(OFFSET('Water Data'!$I$27,0,10*ROW('Water Data'!I75))="","",OFFSET('Water Data'!$I$27,0,10*ROW('Water Data'!I75)))</f>
        <v/>
      </c>
      <c r="CI81" s="319" t="str">
        <f ca="true">+IF(OFFSET('Water Data'!$I$28,0,10*ROW('Water Data'!I75))="","",OFFSET('Water Data'!$I$28,0,10*ROW('Water Data'!I75)))</f>
        <v/>
      </c>
      <c r="CJ81" s="319" t="str">
        <f ca="true">+IF(OFFSET('Water Data'!$I$29,0,10*ROW('Water Data'!I75))="","",OFFSET('Water Data'!$I$29,0,10*ROW('Water Data'!I75)))</f>
        <v/>
      </c>
      <c r="CK81" s="319" t="str">
        <f ca="true">+IF(OFFSET('Sanitation Data'!$D$28,0,10*ROW('Sanitation Data'!D75))="","",OFFSET('Sanitation Data'!$D$28,0,10*ROW('Sanitation Data'!D75)))</f>
        <v/>
      </c>
      <c r="CL81" s="319" t="str">
        <f ca="true">+IF(OFFSET('Sanitation Data'!$D$29,0,10*ROW('Sanitation Data'!D75))="","",OFFSET('Sanitation Data'!$D$29,0,10*ROW('Sanitation Data'!D75)))</f>
        <v/>
      </c>
      <c r="CM81" s="319" t="str">
        <f ca="true">+IF(OFFSET('Sanitation Data'!$D$30,0,10*ROW('Sanitation Data'!D75))="","",OFFSET('Sanitation Data'!$D$30,0,10*ROW('Sanitation Data'!D75)))</f>
        <v/>
      </c>
      <c r="CN81" s="319" t="str">
        <f ca="true">+IF(OFFSET('Sanitation Data'!$D$31,0,10*ROW('Sanitation Data'!D75))="","",OFFSET('Sanitation Data'!$D$31,0,10*ROW('Sanitation Data'!D75)))</f>
        <v/>
      </c>
      <c r="CO81" s="319" t="str">
        <f ca="true">+IF(OFFSET('Sanitation Data'!$D$32,0,10*ROW('Sanitation Data'!D75))="","",OFFSET('Sanitation Data'!$D$32,0,10*ROW('Sanitation Data'!D75)))</f>
        <v/>
      </c>
      <c r="CP81" s="319" t="str">
        <f ca="true">+IF(OFFSET('Sanitation Data'!$E$28,0,10*ROW('Sanitation Data'!E75))="","",OFFSET('Sanitation Data'!$E$28,0,10*ROW('Sanitation Data'!E75)))</f>
        <v/>
      </c>
      <c r="CQ81" s="319" t="str">
        <f ca="true">+IF(OFFSET('Sanitation Data'!$E$29,0,10*ROW('Sanitation Data'!E75))="","",OFFSET('Sanitation Data'!$E$29,0,10*ROW('Sanitation Data'!E75)))</f>
        <v/>
      </c>
      <c r="CR81" s="319" t="str">
        <f ca="true">+IF(OFFSET('Sanitation Data'!$E$30,0,10*ROW('Sanitation Data'!E75))="","",OFFSET('Sanitation Data'!$E$30,0,10*ROW('Sanitation Data'!E75)))</f>
        <v/>
      </c>
      <c r="CS81" s="319" t="str">
        <f ca="true">+IF(OFFSET('Sanitation Data'!$E$31,0,10*ROW('Sanitation Data'!E75))="","",OFFSET('Sanitation Data'!$E$31,0,10*ROW('Sanitation Data'!E75)))</f>
        <v/>
      </c>
      <c r="CT81" s="319" t="str">
        <f ca="true">+IF(OFFSET('Sanitation Data'!$E$32,0,10*ROW('Sanitation Data'!E75))="","",OFFSET('Sanitation Data'!$E$32,0,10*ROW('Sanitation Data'!E75)))</f>
        <v/>
      </c>
      <c r="CU81" s="319" t="str">
        <f ca="true">+IF(OFFSET('Sanitation Data'!$F$28,0,10*ROW('Sanitation Data'!F75))="","",OFFSET('Sanitation Data'!$F$28,0,10*ROW('Sanitation Data'!F75)))</f>
        <v/>
      </c>
      <c r="CV81" s="319" t="str">
        <f ca="true">+IF(OFFSET('Sanitation Data'!$F$29,0,10*ROW('Sanitation Data'!F75))="","",OFFSET('Sanitation Data'!$F$29,0,10*ROW('Sanitation Data'!F75)))</f>
        <v/>
      </c>
      <c r="CW81" s="319" t="str">
        <f ca="true">+IF(OFFSET('Sanitation Data'!$F$30,0,10*ROW('Sanitation Data'!F75))="","",OFFSET('Sanitation Data'!$F$30,0,10*ROW('Sanitation Data'!F75)))</f>
        <v/>
      </c>
      <c r="CX81" s="319" t="str">
        <f ca="true">+IF(OFFSET('Sanitation Data'!$F$31,0,10*ROW('Sanitation Data'!F75))="","",OFFSET('Sanitation Data'!$F$31,0,10*ROW('Sanitation Data'!F75)))</f>
        <v/>
      </c>
      <c r="CY81" s="319" t="str">
        <f ca="true">+IF(OFFSET('Sanitation Data'!$F$32,0,10*ROW('Sanitation Data'!F75))="","",OFFSET('Sanitation Data'!$F$32,0,10*ROW('Sanitation Data'!F75)))</f>
        <v/>
      </c>
      <c r="CZ81" s="319" t="str">
        <f ca="true">+IF(OFFSET('Sanitation Data'!$G$28,0,10*ROW('Sanitation Data'!G75))="","",OFFSET('Sanitation Data'!$G$28,0,10*ROW('Sanitation Data'!G75)))</f>
        <v/>
      </c>
      <c r="DA81" s="319" t="str">
        <f ca="true">+IF(OFFSET('Sanitation Data'!$G$29,0,10*ROW('Sanitation Data'!G75))="","",OFFSET('Sanitation Data'!$G$29,0,10*ROW('Sanitation Data'!G75)))</f>
        <v/>
      </c>
      <c r="DB81" s="319" t="str">
        <f ca="true">+IF(OFFSET('Sanitation Data'!$G$30,0,10*ROW('Sanitation Data'!G75))="","",OFFSET('Sanitation Data'!$G$30,0,10*ROW('Sanitation Data'!G75)))</f>
        <v/>
      </c>
      <c r="DC81" s="319" t="str">
        <f ca="true">+IF(OFFSET('Sanitation Data'!$G$31,0,10*ROW('Sanitation Data'!G75))="","",OFFSET('Sanitation Data'!$G$31,0,10*ROW('Sanitation Data'!G75)))</f>
        <v/>
      </c>
      <c r="DD81" s="319" t="str">
        <f ca="true">+IF(OFFSET('Sanitation Data'!$G$32,0,10*ROW('Sanitation Data'!G75))="","",OFFSET('Sanitation Data'!$G$32,0,10*ROW('Sanitation Data'!G75)))</f>
        <v/>
      </c>
      <c r="DE81" s="319" t="str">
        <f ca="true">+IF(OFFSET('Sanitation Data'!$H$28,0,10*ROW('Sanitation Data'!H75))="","",OFFSET('Sanitation Data'!$H$28,0,10*ROW('Sanitation Data'!H75)))</f>
        <v/>
      </c>
      <c r="DF81" s="319" t="str">
        <f ca="true">+IF(OFFSET('Sanitation Data'!$H$29,0,10*ROW('Sanitation Data'!H75))="","",OFFSET('Sanitation Data'!$H$29,0,10*ROW('Sanitation Data'!H75)))</f>
        <v/>
      </c>
      <c r="DG81" s="319" t="str">
        <f ca="true">+IF(OFFSET('Sanitation Data'!$H$30,0,10*ROW('Sanitation Data'!H75))="","",OFFSET('Sanitation Data'!$H$30,0,10*ROW('Sanitation Data'!H75)))</f>
        <v/>
      </c>
      <c r="DH81" s="319" t="str">
        <f ca="true">+IF(OFFSET('Sanitation Data'!$H$31,0,10*ROW('Sanitation Data'!H75))="","",OFFSET('Sanitation Data'!$H$31,0,10*ROW('Sanitation Data'!H75)))</f>
        <v/>
      </c>
      <c r="DI81" s="319" t="str">
        <f ca="true">+IF(OFFSET('Sanitation Data'!$H$32,0,10*ROW('Sanitation Data'!H75))="","",OFFSET('Sanitation Data'!$H$32,0,10*ROW('Sanitation Data'!H75)))</f>
        <v/>
      </c>
      <c r="DJ81" s="319" t="str">
        <f ca="true">+IF(OFFSET('Sanitation Data'!$I$28,0,10*ROW('Sanitation Data'!I75))="","",OFFSET('Sanitation Data'!$I$28,0,10*ROW('Sanitation Data'!I75)))</f>
        <v/>
      </c>
      <c r="DK81" s="319" t="str">
        <f ca="true">+IF(OFFSET('Sanitation Data'!$I$29,0,10*ROW('Sanitation Data'!I75))="","",OFFSET('Sanitation Data'!$I$29,0,10*ROW('Sanitation Data'!I75)))</f>
        <v/>
      </c>
      <c r="DL81" s="319" t="str">
        <f ca="true">+IF(OFFSET('Sanitation Data'!$I$30,0,10*ROW('Sanitation Data'!I75))="","",OFFSET('Sanitation Data'!$I$30,0,10*ROW('Sanitation Data'!I75)))</f>
        <v/>
      </c>
      <c r="DM81" s="319" t="str">
        <f ca="true">+IF(OFFSET('Sanitation Data'!$I$31,0,10*ROW('Sanitation Data'!I75))="","",OFFSET('Sanitation Data'!$I$31,0,10*ROW('Sanitation Data'!I75)))</f>
        <v/>
      </c>
      <c r="DN81" s="319" t="str">
        <f ca="true">+IF(OFFSET('Sanitation Data'!$I$32,0,10*ROW('Sanitation Data'!I75))="","",OFFSET('Sanitation Data'!$I$32,0,10*ROW('Sanitation Data'!I75)))</f>
        <v/>
      </c>
      <c r="DO81" s="319" t="str">
        <f ca="true">+IF(OFFSET('Hygiene Data'!$D$11,0,10*ROW('Hygiene Data'!D75))="","",OFFSET('Hygiene Data'!$D$11,0,10*ROW('Hygiene Data'!D75)))</f>
        <v/>
      </c>
      <c r="DP81" s="319" t="str">
        <f ca="true">+IF(OFFSET('Hygiene Data'!$D$12,0,10*ROW('Hygiene Data'!D75))="","",OFFSET('Hygiene Data'!$D$12,0,10*ROW('Hygiene Data'!D75)))</f>
        <v/>
      </c>
      <c r="DQ81" s="319" t="str">
        <f ca="true">+IF(OFFSET('Hygiene Data'!$D$13,0,10*ROW('Hygiene Data'!D75))="","",OFFSET('Hygiene Data'!$D$13,0,10*ROW('Hygiene Data'!D75)))</f>
        <v/>
      </c>
      <c r="DR81" s="319" t="str">
        <f ca="true">+IF(OFFSET('Hygiene Data'!$E$11,0,10*ROW('Hygiene Data'!E75))="","",OFFSET('Hygiene Data'!$E$11,0,10*ROW('Hygiene Data'!E75)))</f>
        <v/>
      </c>
      <c r="DS81" s="319" t="str">
        <f ca="true">+IF(OFFSET('Hygiene Data'!$E$12,0,10*ROW('Hygiene Data'!E75))="","",OFFSET('Hygiene Data'!$E$12,0,10*ROW('Hygiene Data'!E75)))</f>
        <v/>
      </c>
      <c r="DT81" s="319" t="str">
        <f ca="true">+IF(OFFSET('Hygiene Data'!$E$13,0,10*ROW('Hygiene Data'!E75))="","",OFFSET('Hygiene Data'!$E$13,0,10*ROW('Hygiene Data'!E75)))</f>
        <v/>
      </c>
      <c r="DU81" s="319" t="str">
        <f ca="true">+IF(OFFSET('Hygiene Data'!$F$11,0,10*ROW('Hygiene Data'!F75))="","",OFFSET('Hygiene Data'!$F$11,0,10*ROW('Hygiene Data'!F75)))</f>
        <v/>
      </c>
      <c r="DV81" s="319" t="str">
        <f ca="true">+IF(OFFSET('Hygiene Data'!$F$12,0,10*ROW('Hygiene Data'!F75))="","",OFFSET('Hygiene Data'!$F$12,0,10*ROW('Hygiene Data'!F75)))</f>
        <v/>
      </c>
      <c r="DW81" s="319" t="str">
        <f ca="true">+IF(OFFSET('Hygiene Data'!$F$13,0,10*ROW('Hygiene Data'!F75))="","",OFFSET('Hygiene Data'!$F$13,0,10*ROW('Hygiene Data'!F75)))</f>
        <v/>
      </c>
      <c r="DX81" s="319" t="str">
        <f ca="true">+IF(OFFSET('Hygiene Data'!$G$11,0,10*ROW('Hygiene Data'!G75))="","",OFFSET('Hygiene Data'!$G$11,0,10*ROW('Hygiene Data'!G75)))</f>
        <v/>
      </c>
      <c r="DY81" s="319" t="str">
        <f ca="true">+IF(OFFSET('Hygiene Data'!$G$12,0,10*ROW('Hygiene Data'!G75))="","",OFFSET('Hygiene Data'!$G$12,0,10*ROW('Hygiene Data'!G75)))</f>
        <v/>
      </c>
      <c r="DZ81" s="319" t="str">
        <f ca="true">+IF(OFFSET('Hygiene Data'!$G$13,0,10*ROW('Hygiene Data'!G75))="","",OFFSET('Hygiene Data'!$G$13,0,10*ROW('Hygiene Data'!G75)))</f>
        <v/>
      </c>
      <c r="EA81" s="319" t="str">
        <f ca="true">+IF(OFFSET('Hygiene Data'!$H$11,0,10*ROW('Hygiene Data'!H75))="","",OFFSET('Hygiene Data'!$H$11,0,10*ROW('Hygiene Data'!H75)))</f>
        <v/>
      </c>
      <c r="EB81" s="319" t="str">
        <f ca="true">+IF(OFFSET('Hygiene Data'!$H$12,0,10*ROW('Hygiene Data'!H75))="","",OFFSET('Hygiene Data'!$H$12,0,10*ROW('Hygiene Data'!H75)))</f>
        <v/>
      </c>
      <c r="EC81" s="319" t="str">
        <f ca="true">+IF(OFFSET('Hygiene Data'!$H$13,0,10*ROW('Hygiene Data'!H75))="","",OFFSET('Hygiene Data'!$H$13,0,10*ROW('Hygiene Data'!H75)))</f>
        <v/>
      </c>
      <c r="ED81" s="319" t="str">
        <f ca="true">+IF(OFFSET('Hygiene Data'!$I$11,0,10*ROW('Hygiene Data'!I75))="","",OFFSET('Hygiene Data'!$I$11,0,10*ROW('Hygiene Data'!I75)))</f>
        <v/>
      </c>
      <c r="EE81" s="319" t="str">
        <f ca="true">+IF(OFFSET('Hygiene Data'!$I$12,0,10*ROW('Hygiene Data'!I75))="","",OFFSET('Hygiene Data'!$I$12,0,10*ROW('Hygiene Data'!I75)))</f>
        <v/>
      </c>
      <c r="EF81" s="319"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75"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19"/>
      <c r="BS82" s="319" t="str">
        <f ca="true">+IF(OFFSET('Water Data'!$D$27,0,10*ROW('Water Data'!D76))="","",OFFSET('Water Data'!$D$27,0,10*ROW('Water Data'!D76)))</f>
        <v/>
      </c>
      <c r="BT82" s="319" t="str">
        <f ca="true">+IF(OFFSET('Water Data'!$D$28,0,10*ROW('Water Data'!D76))="","",OFFSET('Water Data'!$D$28,0,10*ROW('Water Data'!D76)))</f>
        <v/>
      </c>
      <c r="BU82" s="319" t="str">
        <f ca="true">+IF(OFFSET('Water Data'!$D$29,0,10*ROW('Water Data'!D76))="","",OFFSET('Water Data'!$D$29,0,10*ROW('Water Data'!D76)))</f>
        <v/>
      </c>
      <c r="BV82" s="319" t="str">
        <f ca="true">+IF(OFFSET('Water Data'!$E$27,0,10*ROW('Water Data'!E76))="","",OFFSET('Water Data'!$E$27,0,10*ROW('Water Data'!E76)))</f>
        <v/>
      </c>
      <c r="BW82" s="319" t="str">
        <f ca="true">+IF(OFFSET('Water Data'!$E$28,0,10*ROW('Water Data'!E76))="","",OFFSET('Water Data'!$E$28,0,10*ROW('Water Data'!E76)))</f>
        <v/>
      </c>
      <c r="BX82" s="319" t="str">
        <f ca="true">+IF(OFFSET('Water Data'!$E$29,0,10*ROW('Water Data'!E76))="","",OFFSET('Water Data'!$E$29,0,10*ROW('Water Data'!E76)))</f>
        <v/>
      </c>
      <c r="BY82" s="319" t="str">
        <f ca="true">+IF(OFFSET('Water Data'!$F$27,0,10*ROW('Water Data'!F76))="","",OFFSET('Water Data'!$F$27,0,10*ROW('Water Data'!F76)))</f>
        <v/>
      </c>
      <c r="BZ82" s="319" t="str">
        <f ca="true">+IF(OFFSET('Water Data'!$F$28,0,10*ROW('Water Data'!F76))="","",OFFSET('Water Data'!$F$28,0,10*ROW('Water Data'!F76)))</f>
        <v/>
      </c>
      <c r="CA82" s="319" t="str">
        <f ca="true">+IF(OFFSET('Water Data'!$F$29,0,10*ROW('Water Data'!F76))="","",OFFSET('Water Data'!$F$29,0,10*ROW('Water Data'!F76)))</f>
        <v/>
      </c>
      <c r="CB82" s="319" t="str">
        <f ca="true">+IF(OFFSET('Water Data'!$G$27,0,10*ROW('Water Data'!G76))="","",OFFSET('Water Data'!$G$27,0,10*ROW('Water Data'!G76)))</f>
        <v/>
      </c>
      <c r="CC82" s="319" t="str">
        <f ca="true">+IF(OFFSET('Water Data'!$G$28,0,10*ROW('Water Data'!G76))="","",OFFSET('Water Data'!$G$28,0,10*ROW('Water Data'!G76)))</f>
        <v/>
      </c>
      <c r="CD82" s="319" t="str">
        <f ca="true">+IF(OFFSET('Water Data'!$G$29,0,10*ROW('Water Data'!G76))="","",OFFSET('Water Data'!$G$29,0,10*ROW('Water Data'!G76)))</f>
        <v/>
      </c>
      <c r="CE82" s="319" t="str">
        <f ca="true">+IF(OFFSET('Water Data'!$H$27,0,10*ROW('Water Data'!H76))="","",OFFSET('Water Data'!$H$27,0,10*ROW('Water Data'!H76)))</f>
        <v/>
      </c>
      <c r="CF82" s="319" t="str">
        <f ca="true">+IF(OFFSET('Water Data'!$H$28,0,10*ROW('Water Data'!H76))="","",OFFSET('Water Data'!$H$28,0,10*ROW('Water Data'!H76)))</f>
        <v/>
      </c>
      <c r="CG82" s="319" t="str">
        <f ca="true">+IF(OFFSET('Water Data'!$H$29,0,10*ROW('Water Data'!H76))="","",OFFSET('Water Data'!$H$29,0,10*ROW('Water Data'!H76)))</f>
        <v/>
      </c>
      <c r="CH82" s="319" t="str">
        <f ca="true">+IF(OFFSET('Water Data'!$I$27,0,10*ROW('Water Data'!I76))="","",OFFSET('Water Data'!$I$27,0,10*ROW('Water Data'!I76)))</f>
        <v/>
      </c>
      <c r="CI82" s="319" t="str">
        <f ca="true">+IF(OFFSET('Water Data'!$I$28,0,10*ROW('Water Data'!I76))="","",OFFSET('Water Data'!$I$28,0,10*ROW('Water Data'!I76)))</f>
        <v/>
      </c>
      <c r="CJ82" s="319" t="str">
        <f ca="true">+IF(OFFSET('Water Data'!$I$29,0,10*ROW('Water Data'!I76))="","",OFFSET('Water Data'!$I$29,0,10*ROW('Water Data'!I76)))</f>
        <v/>
      </c>
      <c r="CK82" s="319" t="str">
        <f ca="true">+IF(OFFSET('Sanitation Data'!$D$28,0,10*ROW('Sanitation Data'!D76))="","",OFFSET('Sanitation Data'!$D$28,0,10*ROW('Sanitation Data'!D76)))</f>
        <v/>
      </c>
      <c r="CL82" s="319" t="str">
        <f ca="true">+IF(OFFSET('Sanitation Data'!$D$29,0,10*ROW('Sanitation Data'!D76))="","",OFFSET('Sanitation Data'!$D$29,0,10*ROW('Sanitation Data'!D76)))</f>
        <v/>
      </c>
      <c r="CM82" s="319" t="str">
        <f ca="true">+IF(OFFSET('Sanitation Data'!$D$30,0,10*ROW('Sanitation Data'!D76))="","",OFFSET('Sanitation Data'!$D$30,0,10*ROW('Sanitation Data'!D76)))</f>
        <v/>
      </c>
      <c r="CN82" s="319" t="str">
        <f ca="true">+IF(OFFSET('Sanitation Data'!$D$31,0,10*ROW('Sanitation Data'!D76))="","",OFFSET('Sanitation Data'!$D$31,0,10*ROW('Sanitation Data'!D76)))</f>
        <v/>
      </c>
      <c r="CO82" s="319" t="str">
        <f ca="true">+IF(OFFSET('Sanitation Data'!$D$32,0,10*ROW('Sanitation Data'!D76))="","",OFFSET('Sanitation Data'!$D$32,0,10*ROW('Sanitation Data'!D76)))</f>
        <v/>
      </c>
      <c r="CP82" s="319" t="str">
        <f ca="true">+IF(OFFSET('Sanitation Data'!$E$28,0,10*ROW('Sanitation Data'!E76))="","",OFFSET('Sanitation Data'!$E$28,0,10*ROW('Sanitation Data'!E76)))</f>
        <v/>
      </c>
      <c r="CQ82" s="319" t="str">
        <f ca="true">+IF(OFFSET('Sanitation Data'!$E$29,0,10*ROW('Sanitation Data'!E76))="","",OFFSET('Sanitation Data'!$E$29,0,10*ROW('Sanitation Data'!E76)))</f>
        <v/>
      </c>
      <c r="CR82" s="319" t="str">
        <f ca="true">+IF(OFFSET('Sanitation Data'!$E$30,0,10*ROW('Sanitation Data'!E76))="","",OFFSET('Sanitation Data'!$E$30,0,10*ROW('Sanitation Data'!E76)))</f>
        <v/>
      </c>
      <c r="CS82" s="319" t="str">
        <f ca="true">+IF(OFFSET('Sanitation Data'!$E$31,0,10*ROW('Sanitation Data'!E76))="","",OFFSET('Sanitation Data'!$E$31,0,10*ROW('Sanitation Data'!E76)))</f>
        <v/>
      </c>
      <c r="CT82" s="319" t="str">
        <f ca="true">+IF(OFFSET('Sanitation Data'!$E$32,0,10*ROW('Sanitation Data'!E76))="","",OFFSET('Sanitation Data'!$E$32,0,10*ROW('Sanitation Data'!E76)))</f>
        <v/>
      </c>
      <c r="CU82" s="319" t="str">
        <f ca="true">+IF(OFFSET('Sanitation Data'!$F$28,0,10*ROW('Sanitation Data'!F76))="","",OFFSET('Sanitation Data'!$F$28,0,10*ROW('Sanitation Data'!F76)))</f>
        <v/>
      </c>
      <c r="CV82" s="319" t="str">
        <f ca="true">+IF(OFFSET('Sanitation Data'!$F$29,0,10*ROW('Sanitation Data'!F76))="","",OFFSET('Sanitation Data'!$F$29,0,10*ROW('Sanitation Data'!F76)))</f>
        <v/>
      </c>
      <c r="CW82" s="319" t="str">
        <f ca="true">+IF(OFFSET('Sanitation Data'!$F$30,0,10*ROW('Sanitation Data'!F76))="","",OFFSET('Sanitation Data'!$F$30,0,10*ROW('Sanitation Data'!F76)))</f>
        <v/>
      </c>
      <c r="CX82" s="319" t="str">
        <f ca="true">+IF(OFFSET('Sanitation Data'!$F$31,0,10*ROW('Sanitation Data'!F76))="","",OFFSET('Sanitation Data'!$F$31,0,10*ROW('Sanitation Data'!F76)))</f>
        <v/>
      </c>
      <c r="CY82" s="319" t="str">
        <f ca="true">+IF(OFFSET('Sanitation Data'!$F$32,0,10*ROW('Sanitation Data'!F76))="","",OFFSET('Sanitation Data'!$F$32,0,10*ROW('Sanitation Data'!F76)))</f>
        <v/>
      </c>
      <c r="CZ82" s="319" t="str">
        <f ca="true">+IF(OFFSET('Sanitation Data'!$G$28,0,10*ROW('Sanitation Data'!G76))="","",OFFSET('Sanitation Data'!$G$28,0,10*ROW('Sanitation Data'!G76)))</f>
        <v/>
      </c>
      <c r="DA82" s="319" t="str">
        <f ca="true">+IF(OFFSET('Sanitation Data'!$G$29,0,10*ROW('Sanitation Data'!G76))="","",OFFSET('Sanitation Data'!$G$29,0,10*ROW('Sanitation Data'!G76)))</f>
        <v/>
      </c>
      <c r="DB82" s="319" t="str">
        <f ca="true">+IF(OFFSET('Sanitation Data'!$G$30,0,10*ROW('Sanitation Data'!G76))="","",OFFSET('Sanitation Data'!$G$30,0,10*ROW('Sanitation Data'!G76)))</f>
        <v/>
      </c>
      <c r="DC82" s="319" t="str">
        <f ca="true">+IF(OFFSET('Sanitation Data'!$G$31,0,10*ROW('Sanitation Data'!G76))="","",OFFSET('Sanitation Data'!$G$31,0,10*ROW('Sanitation Data'!G76)))</f>
        <v/>
      </c>
      <c r="DD82" s="319" t="str">
        <f ca="true">+IF(OFFSET('Sanitation Data'!$G$32,0,10*ROW('Sanitation Data'!G76))="","",OFFSET('Sanitation Data'!$G$32,0,10*ROW('Sanitation Data'!G76)))</f>
        <v/>
      </c>
      <c r="DE82" s="319" t="str">
        <f ca="true">+IF(OFFSET('Sanitation Data'!$H$28,0,10*ROW('Sanitation Data'!H76))="","",OFFSET('Sanitation Data'!$H$28,0,10*ROW('Sanitation Data'!H76)))</f>
        <v/>
      </c>
      <c r="DF82" s="319" t="str">
        <f ca="true">+IF(OFFSET('Sanitation Data'!$H$29,0,10*ROW('Sanitation Data'!H76))="","",OFFSET('Sanitation Data'!$H$29,0,10*ROW('Sanitation Data'!H76)))</f>
        <v/>
      </c>
      <c r="DG82" s="319" t="str">
        <f ca="true">+IF(OFFSET('Sanitation Data'!$H$30,0,10*ROW('Sanitation Data'!H76))="","",OFFSET('Sanitation Data'!$H$30,0,10*ROW('Sanitation Data'!H76)))</f>
        <v/>
      </c>
      <c r="DH82" s="319" t="str">
        <f ca="true">+IF(OFFSET('Sanitation Data'!$H$31,0,10*ROW('Sanitation Data'!H76))="","",OFFSET('Sanitation Data'!$H$31,0,10*ROW('Sanitation Data'!H76)))</f>
        <v/>
      </c>
      <c r="DI82" s="319" t="str">
        <f ca="true">+IF(OFFSET('Sanitation Data'!$H$32,0,10*ROW('Sanitation Data'!H76))="","",OFFSET('Sanitation Data'!$H$32,0,10*ROW('Sanitation Data'!H76)))</f>
        <v/>
      </c>
      <c r="DJ82" s="319" t="str">
        <f ca="true">+IF(OFFSET('Sanitation Data'!$I$28,0,10*ROW('Sanitation Data'!I76))="","",OFFSET('Sanitation Data'!$I$28,0,10*ROW('Sanitation Data'!I76)))</f>
        <v/>
      </c>
      <c r="DK82" s="319" t="str">
        <f ca="true">+IF(OFFSET('Sanitation Data'!$I$29,0,10*ROW('Sanitation Data'!I76))="","",OFFSET('Sanitation Data'!$I$29,0,10*ROW('Sanitation Data'!I76)))</f>
        <v/>
      </c>
      <c r="DL82" s="319" t="str">
        <f ca="true">+IF(OFFSET('Sanitation Data'!$I$30,0,10*ROW('Sanitation Data'!I76))="","",OFFSET('Sanitation Data'!$I$30,0,10*ROW('Sanitation Data'!I76)))</f>
        <v/>
      </c>
      <c r="DM82" s="319" t="str">
        <f ca="true">+IF(OFFSET('Sanitation Data'!$I$31,0,10*ROW('Sanitation Data'!I76))="","",OFFSET('Sanitation Data'!$I$31,0,10*ROW('Sanitation Data'!I76)))</f>
        <v/>
      </c>
      <c r="DN82" s="319" t="str">
        <f ca="true">+IF(OFFSET('Sanitation Data'!$I$32,0,10*ROW('Sanitation Data'!I76))="","",OFFSET('Sanitation Data'!$I$32,0,10*ROW('Sanitation Data'!I76)))</f>
        <v/>
      </c>
      <c r="DO82" s="319" t="str">
        <f ca="true">+IF(OFFSET('Hygiene Data'!$D$11,0,10*ROW('Hygiene Data'!D76))="","",OFFSET('Hygiene Data'!$D$11,0,10*ROW('Hygiene Data'!D76)))</f>
        <v/>
      </c>
      <c r="DP82" s="319" t="str">
        <f ca="true">+IF(OFFSET('Hygiene Data'!$D$12,0,10*ROW('Hygiene Data'!D76))="","",OFFSET('Hygiene Data'!$D$12,0,10*ROW('Hygiene Data'!D76)))</f>
        <v/>
      </c>
      <c r="DQ82" s="319" t="str">
        <f ca="true">+IF(OFFSET('Hygiene Data'!$D$13,0,10*ROW('Hygiene Data'!D76))="","",OFFSET('Hygiene Data'!$D$13,0,10*ROW('Hygiene Data'!D76)))</f>
        <v/>
      </c>
      <c r="DR82" s="319" t="str">
        <f ca="true">+IF(OFFSET('Hygiene Data'!$E$11,0,10*ROW('Hygiene Data'!E76))="","",OFFSET('Hygiene Data'!$E$11,0,10*ROW('Hygiene Data'!E76)))</f>
        <v/>
      </c>
      <c r="DS82" s="319" t="str">
        <f ca="true">+IF(OFFSET('Hygiene Data'!$E$12,0,10*ROW('Hygiene Data'!E76))="","",OFFSET('Hygiene Data'!$E$12,0,10*ROW('Hygiene Data'!E76)))</f>
        <v/>
      </c>
      <c r="DT82" s="319" t="str">
        <f ca="true">+IF(OFFSET('Hygiene Data'!$E$13,0,10*ROW('Hygiene Data'!E76))="","",OFFSET('Hygiene Data'!$E$13,0,10*ROW('Hygiene Data'!E76)))</f>
        <v/>
      </c>
      <c r="DU82" s="319" t="str">
        <f ca="true">+IF(OFFSET('Hygiene Data'!$F$11,0,10*ROW('Hygiene Data'!F76))="","",OFFSET('Hygiene Data'!$F$11,0,10*ROW('Hygiene Data'!F76)))</f>
        <v/>
      </c>
      <c r="DV82" s="319" t="str">
        <f ca="true">+IF(OFFSET('Hygiene Data'!$F$12,0,10*ROW('Hygiene Data'!F76))="","",OFFSET('Hygiene Data'!$F$12,0,10*ROW('Hygiene Data'!F76)))</f>
        <v/>
      </c>
      <c r="DW82" s="319" t="str">
        <f ca="true">+IF(OFFSET('Hygiene Data'!$F$13,0,10*ROW('Hygiene Data'!F76))="","",OFFSET('Hygiene Data'!$F$13,0,10*ROW('Hygiene Data'!F76)))</f>
        <v/>
      </c>
      <c r="DX82" s="319" t="str">
        <f ca="true">+IF(OFFSET('Hygiene Data'!$G$11,0,10*ROW('Hygiene Data'!G76))="","",OFFSET('Hygiene Data'!$G$11,0,10*ROW('Hygiene Data'!G76)))</f>
        <v/>
      </c>
      <c r="DY82" s="319" t="str">
        <f ca="true">+IF(OFFSET('Hygiene Data'!$G$12,0,10*ROW('Hygiene Data'!G76))="","",OFFSET('Hygiene Data'!$G$12,0,10*ROW('Hygiene Data'!G76)))</f>
        <v/>
      </c>
      <c r="DZ82" s="319" t="str">
        <f ca="true">+IF(OFFSET('Hygiene Data'!$G$13,0,10*ROW('Hygiene Data'!G76))="","",OFFSET('Hygiene Data'!$G$13,0,10*ROW('Hygiene Data'!G76)))</f>
        <v/>
      </c>
      <c r="EA82" s="319" t="str">
        <f ca="true">+IF(OFFSET('Hygiene Data'!$H$11,0,10*ROW('Hygiene Data'!H76))="","",OFFSET('Hygiene Data'!$H$11,0,10*ROW('Hygiene Data'!H76)))</f>
        <v/>
      </c>
      <c r="EB82" s="319" t="str">
        <f ca="true">+IF(OFFSET('Hygiene Data'!$H$12,0,10*ROW('Hygiene Data'!H76))="","",OFFSET('Hygiene Data'!$H$12,0,10*ROW('Hygiene Data'!H76)))</f>
        <v/>
      </c>
      <c r="EC82" s="319" t="str">
        <f ca="true">+IF(OFFSET('Hygiene Data'!$H$13,0,10*ROW('Hygiene Data'!H76))="","",OFFSET('Hygiene Data'!$H$13,0,10*ROW('Hygiene Data'!H76)))</f>
        <v/>
      </c>
      <c r="ED82" s="319" t="str">
        <f ca="true">+IF(OFFSET('Hygiene Data'!$I$11,0,10*ROW('Hygiene Data'!I76))="","",OFFSET('Hygiene Data'!$I$11,0,10*ROW('Hygiene Data'!I76)))</f>
        <v/>
      </c>
      <c r="EE82" s="319" t="str">
        <f ca="true">+IF(OFFSET('Hygiene Data'!$I$12,0,10*ROW('Hygiene Data'!I76))="","",OFFSET('Hygiene Data'!$I$12,0,10*ROW('Hygiene Data'!I76)))</f>
        <v/>
      </c>
      <c r="EF82" s="319"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75"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19"/>
      <c r="BS83" s="319" t="str">
        <f ca="true">+IF(OFFSET('Water Data'!$D$27,0,10*ROW('Water Data'!D77))="","",OFFSET('Water Data'!$D$27,0,10*ROW('Water Data'!D77)))</f>
        <v/>
      </c>
      <c r="BT83" s="319" t="str">
        <f ca="true">+IF(OFFSET('Water Data'!$D$28,0,10*ROW('Water Data'!D77))="","",OFFSET('Water Data'!$D$28,0,10*ROW('Water Data'!D77)))</f>
        <v/>
      </c>
      <c r="BU83" s="319" t="str">
        <f ca="true">+IF(OFFSET('Water Data'!$D$29,0,10*ROW('Water Data'!D77))="","",OFFSET('Water Data'!$D$29,0,10*ROW('Water Data'!D77)))</f>
        <v/>
      </c>
      <c r="BV83" s="319" t="str">
        <f ca="true">+IF(OFFSET('Water Data'!$E$27,0,10*ROW('Water Data'!E77))="","",OFFSET('Water Data'!$E$27,0,10*ROW('Water Data'!E77)))</f>
        <v/>
      </c>
      <c r="BW83" s="319" t="str">
        <f ca="true">+IF(OFFSET('Water Data'!$E$28,0,10*ROW('Water Data'!E77))="","",OFFSET('Water Data'!$E$28,0,10*ROW('Water Data'!E77)))</f>
        <v/>
      </c>
      <c r="BX83" s="319" t="str">
        <f ca="true">+IF(OFFSET('Water Data'!$E$29,0,10*ROW('Water Data'!E77))="","",OFFSET('Water Data'!$E$29,0,10*ROW('Water Data'!E77)))</f>
        <v/>
      </c>
      <c r="BY83" s="319" t="str">
        <f ca="true">+IF(OFFSET('Water Data'!$F$27,0,10*ROW('Water Data'!F77))="","",OFFSET('Water Data'!$F$27,0,10*ROW('Water Data'!F77)))</f>
        <v/>
      </c>
      <c r="BZ83" s="319" t="str">
        <f ca="true">+IF(OFFSET('Water Data'!$F$28,0,10*ROW('Water Data'!F77))="","",OFFSET('Water Data'!$F$28,0,10*ROW('Water Data'!F77)))</f>
        <v/>
      </c>
      <c r="CA83" s="319" t="str">
        <f ca="true">+IF(OFFSET('Water Data'!$F$29,0,10*ROW('Water Data'!F77))="","",OFFSET('Water Data'!$F$29,0,10*ROW('Water Data'!F77)))</f>
        <v/>
      </c>
      <c r="CB83" s="319" t="str">
        <f ca="true">+IF(OFFSET('Water Data'!$G$27,0,10*ROW('Water Data'!G77))="","",OFFSET('Water Data'!$G$27,0,10*ROW('Water Data'!G77)))</f>
        <v/>
      </c>
      <c r="CC83" s="319" t="str">
        <f ca="true">+IF(OFFSET('Water Data'!$G$28,0,10*ROW('Water Data'!G77))="","",OFFSET('Water Data'!$G$28,0,10*ROW('Water Data'!G77)))</f>
        <v/>
      </c>
      <c r="CD83" s="319" t="str">
        <f ca="true">+IF(OFFSET('Water Data'!$G$29,0,10*ROW('Water Data'!G77))="","",OFFSET('Water Data'!$G$29,0,10*ROW('Water Data'!G77)))</f>
        <v/>
      </c>
      <c r="CE83" s="319" t="str">
        <f ca="true">+IF(OFFSET('Water Data'!$H$27,0,10*ROW('Water Data'!H77))="","",OFFSET('Water Data'!$H$27,0,10*ROW('Water Data'!H77)))</f>
        <v/>
      </c>
      <c r="CF83" s="319" t="str">
        <f ca="true">+IF(OFFSET('Water Data'!$H$28,0,10*ROW('Water Data'!H77))="","",OFFSET('Water Data'!$H$28,0,10*ROW('Water Data'!H77)))</f>
        <v/>
      </c>
      <c r="CG83" s="319" t="str">
        <f ca="true">+IF(OFFSET('Water Data'!$H$29,0,10*ROW('Water Data'!H77))="","",OFFSET('Water Data'!$H$29,0,10*ROW('Water Data'!H77)))</f>
        <v/>
      </c>
      <c r="CH83" s="319" t="str">
        <f ca="true">+IF(OFFSET('Water Data'!$I$27,0,10*ROW('Water Data'!I77))="","",OFFSET('Water Data'!$I$27,0,10*ROW('Water Data'!I77)))</f>
        <v/>
      </c>
      <c r="CI83" s="319" t="str">
        <f ca="true">+IF(OFFSET('Water Data'!$I$28,0,10*ROW('Water Data'!I77))="","",OFFSET('Water Data'!$I$28,0,10*ROW('Water Data'!I77)))</f>
        <v/>
      </c>
      <c r="CJ83" s="319" t="str">
        <f ca="true">+IF(OFFSET('Water Data'!$I$29,0,10*ROW('Water Data'!I77))="","",OFFSET('Water Data'!$I$29,0,10*ROW('Water Data'!I77)))</f>
        <v/>
      </c>
      <c r="CK83" s="319" t="str">
        <f ca="true">+IF(OFFSET('Sanitation Data'!$D$28,0,10*ROW('Sanitation Data'!D77))="","",OFFSET('Sanitation Data'!$D$28,0,10*ROW('Sanitation Data'!D77)))</f>
        <v/>
      </c>
      <c r="CL83" s="319" t="str">
        <f ca="true">+IF(OFFSET('Sanitation Data'!$D$29,0,10*ROW('Sanitation Data'!D77))="","",OFFSET('Sanitation Data'!$D$29,0,10*ROW('Sanitation Data'!D77)))</f>
        <v/>
      </c>
      <c r="CM83" s="319" t="str">
        <f ca="true">+IF(OFFSET('Sanitation Data'!$D$30,0,10*ROW('Sanitation Data'!D77))="","",OFFSET('Sanitation Data'!$D$30,0,10*ROW('Sanitation Data'!D77)))</f>
        <v/>
      </c>
      <c r="CN83" s="319" t="str">
        <f ca="true">+IF(OFFSET('Sanitation Data'!$D$31,0,10*ROW('Sanitation Data'!D77))="","",OFFSET('Sanitation Data'!$D$31,0,10*ROW('Sanitation Data'!D77)))</f>
        <v/>
      </c>
      <c r="CO83" s="319" t="str">
        <f ca="true">+IF(OFFSET('Sanitation Data'!$D$32,0,10*ROW('Sanitation Data'!D77))="","",OFFSET('Sanitation Data'!$D$32,0,10*ROW('Sanitation Data'!D77)))</f>
        <v/>
      </c>
      <c r="CP83" s="319" t="str">
        <f ca="true">+IF(OFFSET('Sanitation Data'!$E$28,0,10*ROW('Sanitation Data'!E77))="","",OFFSET('Sanitation Data'!$E$28,0,10*ROW('Sanitation Data'!E77)))</f>
        <v/>
      </c>
      <c r="CQ83" s="319" t="str">
        <f ca="true">+IF(OFFSET('Sanitation Data'!$E$29,0,10*ROW('Sanitation Data'!E77))="","",OFFSET('Sanitation Data'!$E$29,0,10*ROW('Sanitation Data'!E77)))</f>
        <v/>
      </c>
      <c r="CR83" s="319" t="str">
        <f ca="true">+IF(OFFSET('Sanitation Data'!$E$30,0,10*ROW('Sanitation Data'!E77))="","",OFFSET('Sanitation Data'!$E$30,0,10*ROW('Sanitation Data'!E77)))</f>
        <v/>
      </c>
      <c r="CS83" s="319" t="str">
        <f ca="true">+IF(OFFSET('Sanitation Data'!$E$31,0,10*ROW('Sanitation Data'!E77))="","",OFFSET('Sanitation Data'!$E$31,0,10*ROW('Sanitation Data'!E77)))</f>
        <v/>
      </c>
      <c r="CT83" s="319" t="str">
        <f ca="true">+IF(OFFSET('Sanitation Data'!$E$32,0,10*ROW('Sanitation Data'!E77))="","",OFFSET('Sanitation Data'!$E$32,0,10*ROW('Sanitation Data'!E77)))</f>
        <v/>
      </c>
      <c r="CU83" s="319" t="str">
        <f ca="true">+IF(OFFSET('Sanitation Data'!$F$28,0,10*ROW('Sanitation Data'!F77))="","",OFFSET('Sanitation Data'!$F$28,0,10*ROW('Sanitation Data'!F77)))</f>
        <v/>
      </c>
      <c r="CV83" s="319" t="str">
        <f ca="true">+IF(OFFSET('Sanitation Data'!$F$29,0,10*ROW('Sanitation Data'!F77))="","",OFFSET('Sanitation Data'!$F$29,0,10*ROW('Sanitation Data'!F77)))</f>
        <v/>
      </c>
      <c r="CW83" s="319" t="str">
        <f ca="true">+IF(OFFSET('Sanitation Data'!$F$30,0,10*ROW('Sanitation Data'!F77))="","",OFFSET('Sanitation Data'!$F$30,0,10*ROW('Sanitation Data'!F77)))</f>
        <v/>
      </c>
      <c r="CX83" s="319" t="str">
        <f ca="true">+IF(OFFSET('Sanitation Data'!$F$31,0,10*ROW('Sanitation Data'!F77))="","",OFFSET('Sanitation Data'!$F$31,0,10*ROW('Sanitation Data'!F77)))</f>
        <v/>
      </c>
      <c r="CY83" s="319" t="str">
        <f ca="true">+IF(OFFSET('Sanitation Data'!$F$32,0,10*ROW('Sanitation Data'!F77))="","",OFFSET('Sanitation Data'!$F$32,0,10*ROW('Sanitation Data'!F77)))</f>
        <v/>
      </c>
      <c r="CZ83" s="319" t="str">
        <f ca="true">+IF(OFFSET('Sanitation Data'!$G$28,0,10*ROW('Sanitation Data'!G77))="","",OFFSET('Sanitation Data'!$G$28,0,10*ROW('Sanitation Data'!G77)))</f>
        <v/>
      </c>
      <c r="DA83" s="319" t="str">
        <f ca="true">+IF(OFFSET('Sanitation Data'!$G$29,0,10*ROW('Sanitation Data'!G77))="","",OFFSET('Sanitation Data'!$G$29,0,10*ROW('Sanitation Data'!G77)))</f>
        <v/>
      </c>
      <c r="DB83" s="319" t="str">
        <f ca="true">+IF(OFFSET('Sanitation Data'!$G$30,0,10*ROW('Sanitation Data'!G77))="","",OFFSET('Sanitation Data'!$G$30,0,10*ROW('Sanitation Data'!G77)))</f>
        <v/>
      </c>
      <c r="DC83" s="319" t="str">
        <f ca="true">+IF(OFFSET('Sanitation Data'!$G$31,0,10*ROW('Sanitation Data'!G77))="","",OFFSET('Sanitation Data'!$G$31,0,10*ROW('Sanitation Data'!G77)))</f>
        <v/>
      </c>
      <c r="DD83" s="319" t="str">
        <f ca="true">+IF(OFFSET('Sanitation Data'!$G$32,0,10*ROW('Sanitation Data'!G77))="","",OFFSET('Sanitation Data'!$G$32,0,10*ROW('Sanitation Data'!G77)))</f>
        <v/>
      </c>
      <c r="DE83" s="319" t="str">
        <f ca="true">+IF(OFFSET('Sanitation Data'!$H$28,0,10*ROW('Sanitation Data'!H77))="","",OFFSET('Sanitation Data'!$H$28,0,10*ROW('Sanitation Data'!H77)))</f>
        <v/>
      </c>
      <c r="DF83" s="319" t="str">
        <f ca="true">+IF(OFFSET('Sanitation Data'!$H$29,0,10*ROW('Sanitation Data'!H77))="","",OFFSET('Sanitation Data'!$H$29,0,10*ROW('Sanitation Data'!H77)))</f>
        <v/>
      </c>
      <c r="DG83" s="319" t="str">
        <f ca="true">+IF(OFFSET('Sanitation Data'!$H$30,0,10*ROW('Sanitation Data'!H77))="","",OFFSET('Sanitation Data'!$H$30,0,10*ROW('Sanitation Data'!H77)))</f>
        <v/>
      </c>
      <c r="DH83" s="319" t="str">
        <f ca="true">+IF(OFFSET('Sanitation Data'!$H$31,0,10*ROW('Sanitation Data'!H77))="","",OFFSET('Sanitation Data'!$H$31,0,10*ROW('Sanitation Data'!H77)))</f>
        <v/>
      </c>
      <c r="DI83" s="319" t="str">
        <f ca="true">+IF(OFFSET('Sanitation Data'!$H$32,0,10*ROW('Sanitation Data'!H77))="","",OFFSET('Sanitation Data'!$H$32,0,10*ROW('Sanitation Data'!H77)))</f>
        <v/>
      </c>
      <c r="DJ83" s="319" t="str">
        <f ca="true">+IF(OFFSET('Sanitation Data'!$I$28,0,10*ROW('Sanitation Data'!I77))="","",OFFSET('Sanitation Data'!$I$28,0,10*ROW('Sanitation Data'!I77)))</f>
        <v/>
      </c>
      <c r="DK83" s="319" t="str">
        <f ca="true">+IF(OFFSET('Sanitation Data'!$I$29,0,10*ROW('Sanitation Data'!I77))="","",OFFSET('Sanitation Data'!$I$29,0,10*ROW('Sanitation Data'!I77)))</f>
        <v/>
      </c>
      <c r="DL83" s="319" t="str">
        <f ca="true">+IF(OFFSET('Sanitation Data'!$I$30,0,10*ROW('Sanitation Data'!I77))="","",OFFSET('Sanitation Data'!$I$30,0,10*ROW('Sanitation Data'!I77)))</f>
        <v/>
      </c>
      <c r="DM83" s="319" t="str">
        <f ca="true">+IF(OFFSET('Sanitation Data'!$I$31,0,10*ROW('Sanitation Data'!I77))="","",OFFSET('Sanitation Data'!$I$31,0,10*ROW('Sanitation Data'!I77)))</f>
        <v/>
      </c>
      <c r="DN83" s="319" t="str">
        <f ca="true">+IF(OFFSET('Sanitation Data'!$I$32,0,10*ROW('Sanitation Data'!I77))="","",OFFSET('Sanitation Data'!$I$32,0,10*ROW('Sanitation Data'!I77)))</f>
        <v/>
      </c>
      <c r="DO83" s="319" t="str">
        <f ca="true">+IF(OFFSET('Hygiene Data'!$D$11,0,10*ROW('Hygiene Data'!D77))="","",OFFSET('Hygiene Data'!$D$11,0,10*ROW('Hygiene Data'!D77)))</f>
        <v/>
      </c>
      <c r="DP83" s="319" t="str">
        <f ca="true">+IF(OFFSET('Hygiene Data'!$D$12,0,10*ROW('Hygiene Data'!D77))="","",OFFSET('Hygiene Data'!$D$12,0,10*ROW('Hygiene Data'!D77)))</f>
        <v/>
      </c>
      <c r="DQ83" s="319" t="str">
        <f ca="true">+IF(OFFSET('Hygiene Data'!$D$13,0,10*ROW('Hygiene Data'!D77))="","",OFFSET('Hygiene Data'!$D$13,0,10*ROW('Hygiene Data'!D77)))</f>
        <v/>
      </c>
      <c r="DR83" s="319" t="str">
        <f ca="true">+IF(OFFSET('Hygiene Data'!$E$11,0,10*ROW('Hygiene Data'!E77))="","",OFFSET('Hygiene Data'!$E$11,0,10*ROW('Hygiene Data'!E77)))</f>
        <v/>
      </c>
      <c r="DS83" s="319" t="str">
        <f ca="true">+IF(OFFSET('Hygiene Data'!$E$12,0,10*ROW('Hygiene Data'!E77))="","",OFFSET('Hygiene Data'!$E$12,0,10*ROW('Hygiene Data'!E77)))</f>
        <v/>
      </c>
      <c r="DT83" s="319" t="str">
        <f ca="true">+IF(OFFSET('Hygiene Data'!$E$13,0,10*ROW('Hygiene Data'!E77))="","",OFFSET('Hygiene Data'!$E$13,0,10*ROW('Hygiene Data'!E77)))</f>
        <v/>
      </c>
      <c r="DU83" s="319" t="str">
        <f ca="true">+IF(OFFSET('Hygiene Data'!$F$11,0,10*ROW('Hygiene Data'!F77))="","",OFFSET('Hygiene Data'!$F$11,0,10*ROW('Hygiene Data'!F77)))</f>
        <v/>
      </c>
      <c r="DV83" s="319" t="str">
        <f ca="true">+IF(OFFSET('Hygiene Data'!$F$12,0,10*ROW('Hygiene Data'!F77))="","",OFFSET('Hygiene Data'!$F$12,0,10*ROW('Hygiene Data'!F77)))</f>
        <v/>
      </c>
      <c r="DW83" s="319" t="str">
        <f ca="true">+IF(OFFSET('Hygiene Data'!$F$13,0,10*ROW('Hygiene Data'!F77))="","",OFFSET('Hygiene Data'!$F$13,0,10*ROW('Hygiene Data'!F77)))</f>
        <v/>
      </c>
      <c r="DX83" s="319" t="str">
        <f ca="true">+IF(OFFSET('Hygiene Data'!$G$11,0,10*ROW('Hygiene Data'!G77))="","",OFFSET('Hygiene Data'!$G$11,0,10*ROW('Hygiene Data'!G77)))</f>
        <v/>
      </c>
      <c r="DY83" s="319" t="str">
        <f ca="true">+IF(OFFSET('Hygiene Data'!$G$12,0,10*ROW('Hygiene Data'!G77))="","",OFFSET('Hygiene Data'!$G$12,0,10*ROW('Hygiene Data'!G77)))</f>
        <v/>
      </c>
      <c r="DZ83" s="319" t="str">
        <f ca="true">+IF(OFFSET('Hygiene Data'!$G$13,0,10*ROW('Hygiene Data'!G77))="","",OFFSET('Hygiene Data'!$G$13,0,10*ROW('Hygiene Data'!G77)))</f>
        <v/>
      </c>
      <c r="EA83" s="319" t="str">
        <f ca="true">+IF(OFFSET('Hygiene Data'!$H$11,0,10*ROW('Hygiene Data'!H77))="","",OFFSET('Hygiene Data'!$H$11,0,10*ROW('Hygiene Data'!H77)))</f>
        <v/>
      </c>
      <c r="EB83" s="319" t="str">
        <f ca="true">+IF(OFFSET('Hygiene Data'!$H$12,0,10*ROW('Hygiene Data'!H77))="","",OFFSET('Hygiene Data'!$H$12,0,10*ROW('Hygiene Data'!H77)))</f>
        <v/>
      </c>
      <c r="EC83" s="319" t="str">
        <f ca="true">+IF(OFFSET('Hygiene Data'!$H$13,0,10*ROW('Hygiene Data'!H77))="","",OFFSET('Hygiene Data'!$H$13,0,10*ROW('Hygiene Data'!H77)))</f>
        <v/>
      </c>
      <c r="ED83" s="319" t="str">
        <f ca="true">+IF(OFFSET('Hygiene Data'!$I$11,0,10*ROW('Hygiene Data'!I77))="","",OFFSET('Hygiene Data'!$I$11,0,10*ROW('Hygiene Data'!I77)))</f>
        <v/>
      </c>
      <c r="EE83" s="319" t="str">
        <f ca="true">+IF(OFFSET('Hygiene Data'!$I$12,0,10*ROW('Hygiene Data'!I77))="","",OFFSET('Hygiene Data'!$I$12,0,10*ROW('Hygiene Data'!I77)))</f>
        <v/>
      </c>
      <c r="EF83" s="319"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75"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19"/>
      <c r="BS84" s="319" t="str">
        <f ca="true">+IF(OFFSET('Water Data'!$D$27,0,10*ROW('Water Data'!D78))="","",OFFSET('Water Data'!$D$27,0,10*ROW('Water Data'!D78)))</f>
        <v/>
      </c>
      <c r="BT84" s="319" t="str">
        <f ca="true">+IF(OFFSET('Water Data'!$D$28,0,10*ROW('Water Data'!D78))="","",OFFSET('Water Data'!$D$28,0,10*ROW('Water Data'!D78)))</f>
        <v/>
      </c>
      <c r="BU84" s="319" t="str">
        <f ca="true">+IF(OFFSET('Water Data'!$D$29,0,10*ROW('Water Data'!D78))="","",OFFSET('Water Data'!$D$29,0,10*ROW('Water Data'!D78)))</f>
        <v/>
      </c>
      <c r="BV84" s="319" t="str">
        <f ca="true">+IF(OFFSET('Water Data'!$E$27,0,10*ROW('Water Data'!E78))="","",OFFSET('Water Data'!$E$27,0,10*ROW('Water Data'!E78)))</f>
        <v/>
      </c>
      <c r="BW84" s="319" t="str">
        <f ca="true">+IF(OFFSET('Water Data'!$E$28,0,10*ROW('Water Data'!E78))="","",OFFSET('Water Data'!$E$28,0,10*ROW('Water Data'!E78)))</f>
        <v/>
      </c>
      <c r="BX84" s="319" t="str">
        <f ca="true">+IF(OFFSET('Water Data'!$E$29,0,10*ROW('Water Data'!E78))="","",OFFSET('Water Data'!$E$29,0,10*ROW('Water Data'!E78)))</f>
        <v/>
      </c>
      <c r="BY84" s="319" t="str">
        <f ca="true">+IF(OFFSET('Water Data'!$F$27,0,10*ROW('Water Data'!F78))="","",OFFSET('Water Data'!$F$27,0,10*ROW('Water Data'!F78)))</f>
        <v/>
      </c>
      <c r="BZ84" s="319" t="str">
        <f ca="true">+IF(OFFSET('Water Data'!$F$28,0,10*ROW('Water Data'!F78))="","",OFFSET('Water Data'!$F$28,0,10*ROW('Water Data'!F78)))</f>
        <v/>
      </c>
      <c r="CA84" s="319" t="str">
        <f ca="true">+IF(OFFSET('Water Data'!$F$29,0,10*ROW('Water Data'!F78))="","",OFFSET('Water Data'!$F$29,0,10*ROW('Water Data'!F78)))</f>
        <v/>
      </c>
      <c r="CB84" s="319" t="str">
        <f ca="true">+IF(OFFSET('Water Data'!$G$27,0,10*ROW('Water Data'!G78))="","",OFFSET('Water Data'!$G$27,0,10*ROW('Water Data'!G78)))</f>
        <v/>
      </c>
      <c r="CC84" s="319" t="str">
        <f ca="true">+IF(OFFSET('Water Data'!$G$28,0,10*ROW('Water Data'!G78))="","",OFFSET('Water Data'!$G$28,0,10*ROW('Water Data'!G78)))</f>
        <v/>
      </c>
      <c r="CD84" s="319" t="str">
        <f ca="true">+IF(OFFSET('Water Data'!$G$29,0,10*ROW('Water Data'!G78))="","",OFFSET('Water Data'!$G$29,0,10*ROW('Water Data'!G78)))</f>
        <v/>
      </c>
      <c r="CE84" s="319" t="str">
        <f ca="true">+IF(OFFSET('Water Data'!$H$27,0,10*ROW('Water Data'!H78))="","",OFFSET('Water Data'!$H$27,0,10*ROW('Water Data'!H78)))</f>
        <v/>
      </c>
      <c r="CF84" s="319" t="str">
        <f ca="true">+IF(OFFSET('Water Data'!$H$28,0,10*ROW('Water Data'!H78))="","",OFFSET('Water Data'!$H$28,0,10*ROW('Water Data'!H78)))</f>
        <v/>
      </c>
      <c r="CG84" s="319" t="str">
        <f ca="true">+IF(OFFSET('Water Data'!$H$29,0,10*ROW('Water Data'!H78))="","",OFFSET('Water Data'!$H$29,0,10*ROW('Water Data'!H78)))</f>
        <v/>
      </c>
      <c r="CH84" s="319" t="str">
        <f ca="true">+IF(OFFSET('Water Data'!$I$27,0,10*ROW('Water Data'!I78))="","",OFFSET('Water Data'!$I$27,0,10*ROW('Water Data'!I78)))</f>
        <v/>
      </c>
      <c r="CI84" s="319" t="str">
        <f ca="true">+IF(OFFSET('Water Data'!$I$28,0,10*ROW('Water Data'!I78))="","",OFFSET('Water Data'!$I$28,0,10*ROW('Water Data'!I78)))</f>
        <v/>
      </c>
      <c r="CJ84" s="319" t="str">
        <f ca="true">+IF(OFFSET('Water Data'!$I$29,0,10*ROW('Water Data'!I78))="","",OFFSET('Water Data'!$I$29,0,10*ROW('Water Data'!I78)))</f>
        <v/>
      </c>
      <c r="CK84" s="319" t="str">
        <f ca="true">+IF(OFFSET('Sanitation Data'!$D$28,0,10*ROW('Sanitation Data'!D78))="","",OFFSET('Sanitation Data'!$D$28,0,10*ROW('Sanitation Data'!D78)))</f>
        <v/>
      </c>
      <c r="CL84" s="319" t="str">
        <f ca="true">+IF(OFFSET('Sanitation Data'!$D$29,0,10*ROW('Sanitation Data'!D78))="","",OFFSET('Sanitation Data'!$D$29,0,10*ROW('Sanitation Data'!D78)))</f>
        <v/>
      </c>
      <c r="CM84" s="319" t="str">
        <f ca="true">+IF(OFFSET('Sanitation Data'!$D$30,0,10*ROW('Sanitation Data'!D78))="","",OFFSET('Sanitation Data'!$D$30,0,10*ROW('Sanitation Data'!D78)))</f>
        <v/>
      </c>
      <c r="CN84" s="319" t="str">
        <f ca="true">+IF(OFFSET('Sanitation Data'!$D$31,0,10*ROW('Sanitation Data'!D78))="","",OFFSET('Sanitation Data'!$D$31,0,10*ROW('Sanitation Data'!D78)))</f>
        <v/>
      </c>
      <c r="CO84" s="319" t="str">
        <f ca="true">+IF(OFFSET('Sanitation Data'!$D$32,0,10*ROW('Sanitation Data'!D78))="","",OFFSET('Sanitation Data'!$D$32,0,10*ROW('Sanitation Data'!D78)))</f>
        <v/>
      </c>
      <c r="CP84" s="319" t="str">
        <f ca="true">+IF(OFFSET('Sanitation Data'!$E$28,0,10*ROW('Sanitation Data'!E78))="","",OFFSET('Sanitation Data'!$E$28,0,10*ROW('Sanitation Data'!E78)))</f>
        <v/>
      </c>
      <c r="CQ84" s="319" t="str">
        <f ca="true">+IF(OFFSET('Sanitation Data'!$E$29,0,10*ROW('Sanitation Data'!E78))="","",OFFSET('Sanitation Data'!$E$29,0,10*ROW('Sanitation Data'!E78)))</f>
        <v/>
      </c>
      <c r="CR84" s="319" t="str">
        <f ca="true">+IF(OFFSET('Sanitation Data'!$E$30,0,10*ROW('Sanitation Data'!E78))="","",OFFSET('Sanitation Data'!$E$30,0,10*ROW('Sanitation Data'!E78)))</f>
        <v/>
      </c>
      <c r="CS84" s="319" t="str">
        <f ca="true">+IF(OFFSET('Sanitation Data'!$E$31,0,10*ROW('Sanitation Data'!E78))="","",OFFSET('Sanitation Data'!$E$31,0,10*ROW('Sanitation Data'!E78)))</f>
        <v/>
      </c>
      <c r="CT84" s="319" t="str">
        <f ca="true">+IF(OFFSET('Sanitation Data'!$E$32,0,10*ROW('Sanitation Data'!E78))="","",OFFSET('Sanitation Data'!$E$32,0,10*ROW('Sanitation Data'!E78)))</f>
        <v/>
      </c>
      <c r="CU84" s="319" t="str">
        <f ca="true">+IF(OFFSET('Sanitation Data'!$F$28,0,10*ROW('Sanitation Data'!F78))="","",OFFSET('Sanitation Data'!$F$28,0,10*ROW('Sanitation Data'!F78)))</f>
        <v/>
      </c>
      <c r="CV84" s="319" t="str">
        <f ca="true">+IF(OFFSET('Sanitation Data'!$F$29,0,10*ROW('Sanitation Data'!F78))="","",OFFSET('Sanitation Data'!$F$29,0,10*ROW('Sanitation Data'!F78)))</f>
        <v/>
      </c>
      <c r="CW84" s="319" t="str">
        <f ca="true">+IF(OFFSET('Sanitation Data'!$F$30,0,10*ROW('Sanitation Data'!F78))="","",OFFSET('Sanitation Data'!$F$30,0,10*ROW('Sanitation Data'!F78)))</f>
        <v/>
      </c>
      <c r="CX84" s="319" t="str">
        <f ca="true">+IF(OFFSET('Sanitation Data'!$F$31,0,10*ROW('Sanitation Data'!F78))="","",OFFSET('Sanitation Data'!$F$31,0,10*ROW('Sanitation Data'!F78)))</f>
        <v/>
      </c>
      <c r="CY84" s="319" t="str">
        <f ca="true">+IF(OFFSET('Sanitation Data'!$F$32,0,10*ROW('Sanitation Data'!F78))="","",OFFSET('Sanitation Data'!$F$32,0,10*ROW('Sanitation Data'!F78)))</f>
        <v/>
      </c>
      <c r="CZ84" s="319" t="str">
        <f ca="true">+IF(OFFSET('Sanitation Data'!$G$28,0,10*ROW('Sanitation Data'!G78))="","",OFFSET('Sanitation Data'!$G$28,0,10*ROW('Sanitation Data'!G78)))</f>
        <v/>
      </c>
      <c r="DA84" s="319" t="str">
        <f ca="true">+IF(OFFSET('Sanitation Data'!$G$29,0,10*ROW('Sanitation Data'!G78))="","",OFFSET('Sanitation Data'!$G$29,0,10*ROW('Sanitation Data'!G78)))</f>
        <v/>
      </c>
      <c r="DB84" s="319" t="str">
        <f ca="true">+IF(OFFSET('Sanitation Data'!$G$30,0,10*ROW('Sanitation Data'!G78))="","",OFFSET('Sanitation Data'!$G$30,0,10*ROW('Sanitation Data'!G78)))</f>
        <v/>
      </c>
      <c r="DC84" s="319" t="str">
        <f ca="true">+IF(OFFSET('Sanitation Data'!$G$31,0,10*ROW('Sanitation Data'!G78))="","",OFFSET('Sanitation Data'!$G$31,0,10*ROW('Sanitation Data'!G78)))</f>
        <v/>
      </c>
      <c r="DD84" s="319" t="str">
        <f ca="true">+IF(OFFSET('Sanitation Data'!$G$32,0,10*ROW('Sanitation Data'!G78))="","",OFFSET('Sanitation Data'!$G$32,0,10*ROW('Sanitation Data'!G78)))</f>
        <v/>
      </c>
      <c r="DE84" s="319" t="str">
        <f ca="true">+IF(OFFSET('Sanitation Data'!$H$28,0,10*ROW('Sanitation Data'!H78))="","",OFFSET('Sanitation Data'!$H$28,0,10*ROW('Sanitation Data'!H78)))</f>
        <v/>
      </c>
      <c r="DF84" s="319" t="str">
        <f ca="true">+IF(OFFSET('Sanitation Data'!$H$29,0,10*ROW('Sanitation Data'!H78))="","",OFFSET('Sanitation Data'!$H$29,0,10*ROW('Sanitation Data'!H78)))</f>
        <v/>
      </c>
      <c r="DG84" s="319" t="str">
        <f ca="true">+IF(OFFSET('Sanitation Data'!$H$30,0,10*ROW('Sanitation Data'!H78))="","",OFFSET('Sanitation Data'!$H$30,0,10*ROW('Sanitation Data'!H78)))</f>
        <v/>
      </c>
      <c r="DH84" s="319" t="str">
        <f ca="true">+IF(OFFSET('Sanitation Data'!$H$31,0,10*ROW('Sanitation Data'!H78))="","",OFFSET('Sanitation Data'!$H$31,0,10*ROW('Sanitation Data'!H78)))</f>
        <v/>
      </c>
      <c r="DI84" s="319" t="str">
        <f ca="true">+IF(OFFSET('Sanitation Data'!$H$32,0,10*ROW('Sanitation Data'!H78))="","",OFFSET('Sanitation Data'!$H$32,0,10*ROW('Sanitation Data'!H78)))</f>
        <v/>
      </c>
      <c r="DJ84" s="319" t="str">
        <f ca="true">+IF(OFFSET('Sanitation Data'!$I$28,0,10*ROW('Sanitation Data'!I78))="","",OFFSET('Sanitation Data'!$I$28,0,10*ROW('Sanitation Data'!I78)))</f>
        <v/>
      </c>
      <c r="DK84" s="319" t="str">
        <f ca="true">+IF(OFFSET('Sanitation Data'!$I$29,0,10*ROW('Sanitation Data'!I78))="","",OFFSET('Sanitation Data'!$I$29,0,10*ROW('Sanitation Data'!I78)))</f>
        <v/>
      </c>
      <c r="DL84" s="319" t="str">
        <f ca="true">+IF(OFFSET('Sanitation Data'!$I$30,0,10*ROW('Sanitation Data'!I78))="","",OFFSET('Sanitation Data'!$I$30,0,10*ROW('Sanitation Data'!I78)))</f>
        <v/>
      </c>
      <c r="DM84" s="319" t="str">
        <f ca="true">+IF(OFFSET('Sanitation Data'!$I$31,0,10*ROW('Sanitation Data'!I78))="","",OFFSET('Sanitation Data'!$I$31,0,10*ROW('Sanitation Data'!I78)))</f>
        <v/>
      </c>
      <c r="DN84" s="319" t="str">
        <f ca="true">+IF(OFFSET('Sanitation Data'!$I$32,0,10*ROW('Sanitation Data'!I78))="","",OFFSET('Sanitation Data'!$I$32,0,10*ROW('Sanitation Data'!I78)))</f>
        <v/>
      </c>
      <c r="DO84" s="319" t="str">
        <f ca="true">+IF(OFFSET('Hygiene Data'!$D$11,0,10*ROW('Hygiene Data'!D78))="","",OFFSET('Hygiene Data'!$D$11,0,10*ROW('Hygiene Data'!D78)))</f>
        <v/>
      </c>
      <c r="DP84" s="319" t="str">
        <f ca="true">+IF(OFFSET('Hygiene Data'!$D$12,0,10*ROW('Hygiene Data'!D78))="","",OFFSET('Hygiene Data'!$D$12,0,10*ROW('Hygiene Data'!D78)))</f>
        <v/>
      </c>
      <c r="DQ84" s="319" t="str">
        <f ca="true">+IF(OFFSET('Hygiene Data'!$D$13,0,10*ROW('Hygiene Data'!D78))="","",OFFSET('Hygiene Data'!$D$13,0,10*ROW('Hygiene Data'!D78)))</f>
        <v/>
      </c>
      <c r="DR84" s="319" t="str">
        <f ca="true">+IF(OFFSET('Hygiene Data'!$E$11,0,10*ROW('Hygiene Data'!E78))="","",OFFSET('Hygiene Data'!$E$11,0,10*ROW('Hygiene Data'!E78)))</f>
        <v/>
      </c>
      <c r="DS84" s="319" t="str">
        <f ca="true">+IF(OFFSET('Hygiene Data'!$E$12,0,10*ROW('Hygiene Data'!E78))="","",OFFSET('Hygiene Data'!$E$12,0,10*ROW('Hygiene Data'!E78)))</f>
        <v/>
      </c>
      <c r="DT84" s="319" t="str">
        <f ca="true">+IF(OFFSET('Hygiene Data'!$E$13,0,10*ROW('Hygiene Data'!E78))="","",OFFSET('Hygiene Data'!$E$13,0,10*ROW('Hygiene Data'!E78)))</f>
        <v/>
      </c>
      <c r="DU84" s="319" t="str">
        <f ca="true">+IF(OFFSET('Hygiene Data'!$F$11,0,10*ROW('Hygiene Data'!F78))="","",OFFSET('Hygiene Data'!$F$11,0,10*ROW('Hygiene Data'!F78)))</f>
        <v/>
      </c>
      <c r="DV84" s="319" t="str">
        <f ca="true">+IF(OFFSET('Hygiene Data'!$F$12,0,10*ROW('Hygiene Data'!F78))="","",OFFSET('Hygiene Data'!$F$12,0,10*ROW('Hygiene Data'!F78)))</f>
        <v/>
      </c>
      <c r="DW84" s="319" t="str">
        <f ca="true">+IF(OFFSET('Hygiene Data'!$F$13,0,10*ROW('Hygiene Data'!F78))="","",OFFSET('Hygiene Data'!$F$13,0,10*ROW('Hygiene Data'!F78)))</f>
        <v/>
      </c>
      <c r="DX84" s="319" t="str">
        <f ca="true">+IF(OFFSET('Hygiene Data'!$G$11,0,10*ROW('Hygiene Data'!G78))="","",OFFSET('Hygiene Data'!$G$11,0,10*ROW('Hygiene Data'!G78)))</f>
        <v/>
      </c>
      <c r="DY84" s="319" t="str">
        <f ca="true">+IF(OFFSET('Hygiene Data'!$G$12,0,10*ROW('Hygiene Data'!G78))="","",OFFSET('Hygiene Data'!$G$12,0,10*ROW('Hygiene Data'!G78)))</f>
        <v/>
      </c>
      <c r="DZ84" s="319" t="str">
        <f ca="true">+IF(OFFSET('Hygiene Data'!$G$13,0,10*ROW('Hygiene Data'!G78))="","",OFFSET('Hygiene Data'!$G$13,0,10*ROW('Hygiene Data'!G78)))</f>
        <v/>
      </c>
      <c r="EA84" s="319" t="str">
        <f ca="true">+IF(OFFSET('Hygiene Data'!$H$11,0,10*ROW('Hygiene Data'!H78))="","",OFFSET('Hygiene Data'!$H$11,0,10*ROW('Hygiene Data'!H78)))</f>
        <v/>
      </c>
      <c r="EB84" s="319" t="str">
        <f ca="true">+IF(OFFSET('Hygiene Data'!$H$12,0,10*ROW('Hygiene Data'!H78))="","",OFFSET('Hygiene Data'!$H$12,0,10*ROW('Hygiene Data'!H78)))</f>
        <v/>
      </c>
      <c r="EC84" s="319" t="str">
        <f ca="true">+IF(OFFSET('Hygiene Data'!$H$13,0,10*ROW('Hygiene Data'!H78))="","",OFFSET('Hygiene Data'!$H$13,0,10*ROW('Hygiene Data'!H78)))</f>
        <v/>
      </c>
      <c r="ED84" s="319" t="str">
        <f ca="true">+IF(OFFSET('Hygiene Data'!$I$11,0,10*ROW('Hygiene Data'!I78))="","",OFFSET('Hygiene Data'!$I$11,0,10*ROW('Hygiene Data'!I78)))</f>
        <v/>
      </c>
      <c r="EE84" s="319" t="str">
        <f ca="true">+IF(OFFSET('Hygiene Data'!$I$12,0,10*ROW('Hygiene Data'!I78))="","",OFFSET('Hygiene Data'!$I$12,0,10*ROW('Hygiene Data'!I78)))</f>
        <v/>
      </c>
      <c r="EF84" s="319"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75"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19"/>
      <c r="BS85" s="319" t="str">
        <f ca="true">+IF(OFFSET('Water Data'!$D$27,0,10*ROW('Water Data'!D79))="","",OFFSET('Water Data'!$D$27,0,10*ROW('Water Data'!D79)))</f>
        <v/>
      </c>
      <c r="BT85" s="319" t="str">
        <f ca="true">+IF(OFFSET('Water Data'!$D$28,0,10*ROW('Water Data'!D79))="","",OFFSET('Water Data'!$D$28,0,10*ROW('Water Data'!D79)))</f>
        <v/>
      </c>
      <c r="BU85" s="319" t="str">
        <f ca="true">+IF(OFFSET('Water Data'!$D$29,0,10*ROW('Water Data'!D79))="","",OFFSET('Water Data'!$D$29,0,10*ROW('Water Data'!D79)))</f>
        <v/>
      </c>
      <c r="BV85" s="319" t="str">
        <f ca="true">+IF(OFFSET('Water Data'!$E$27,0,10*ROW('Water Data'!E79))="","",OFFSET('Water Data'!$E$27,0,10*ROW('Water Data'!E79)))</f>
        <v/>
      </c>
      <c r="BW85" s="319" t="str">
        <f ca="true">+IF(OFFSET('Water Data'!$E$28,0,10*ROW('Water Data'!E79))="","",OFFSET('Water Data'!$E$28,0,10*ROW('Water Data'!E79)))</f>
        <v/>
      </c>
      <c r="BX85" s="319" t="str">
        <f ca="true">+IF(OFFSET('Water Data'!$E$29,0,10*ROW('Water Data'!E79))="","",OFFSET('Water Data'!$E$29,0,10*ROW('Water Data'!E79)))</f>
        <v/>
      </c>
      <c r="BY85" s="319" t="str">
        <f ca="true">+IF(OFFSET('Water Data'!$F$27,0,10*ROW('Water Data'!F79))="","",OFFSET('Water Data'!$F$27,0,10*ROW('Water Data'!F79)))</f>
        <v/>
      </c>
      <c r="BZ85" s="319" t="str">
        <f ca="true">+IF(OFFSET('Water Data'!$F$28,0,10*ROW('Water Data'!F79))="","",OFFSET('Water Data'!$F$28,0,10*ROW('Water Data'!F79)))</f>
        <v/>
      </c>
      <c r="CA85" s="319" t="str">
        <f ca="true">+IF(OFFSET('Water Data'!$F$29,0,10*ROW('Water Data'!F79))="","",OFFSET('Water Data'!$F$29,0,10*ROW('Water Data'!F79)))</f>
        <v/>
      </c>
      <c r="CB85" s="319" t="str">
        <f ca="true">+IF(OFFSET('Water Data'!$G$27,0,10*ROW('Water Data'!G79))="","",OFFSET('Water Data'!$G$27,0,10*ROW('Water Data'!G79)))</f>
        <v/>
      </c>
      <c r="CC85" s="319" t="str">
        <f ca="true">+IF(OFFSET('Water Data'!$G$28,0,10*ROW('Water Data'!G79))="","",OFFSET('Water Data'!$G$28,0,10*ROW('Water Data'!G79)))</f>
        <v/>
      </c>
      <c r="CD85" s="319" t="str">
        <f ca="true">+IF(OFFSET('Water Data'!$G$29,0,10*ROW('Water Data'!G79))="","",OFFSET('Water Data'!$G$29,0,10*ROW('Water Data'!G79)))</f>
        <v/>
      </c>
      <c r="CE85" s="319" t="str">
        <f ca="true">+IF(OFFSET('Water Data'!$H$27,0,10*ROW('Water Data'!H79))="","",OFFSET('Water Data'!$H$27,0,10*ROW('Water Data'!H79)))</f>
        <v/>
      </c>
      <c r="CF85" s="319" t="str">
        <f ca="true">+IF(OFFSET('Water Data'!$H$28,0,10*ROW('Water Data'!H79))="","",OFFSET('Water Data'!$H$28,0,10*ROW('Water Data'!H79)))</f>
        <v/>
      </c>
      <c r="CG85" s="319" t="str">
        <f ca="true">+IF(OFFSET('Water Data'!$H$29,0,10*ROW('Water Data'!H79))="","",OFFSET('Water Data'!$H$29,0,10*ROW('Water Data'!H79)))</f>
        <v/>
      </c>
      <c r="CH85" s="319" t="str">
        <f ca="true">+IF(OFFSET('Water Data'!$I$27,0,10*ROW('Water Data'!I79))="","",OFFSET('Water Data'!$I$27,0,10*ROW('Water Data'!I79)))</f>
        <v/>
      </c>
      <c r="CI85" s="319" t="str">
        <f ca="true">+IF(OFFSET('Water Data'!$I$28,0,10*ROW('Water Data'!I79))="","",OFFSET('Water Data'!$I$28,0,10*ROW('Water Data'!I79)))</f>
        <v/>
      </c>
      <c r="CJ85" s="319" t="str">
        <f ca="true">+IF(OFFSET('Water Data'!$I$29,0,10*ROW('Water Data'!I79))="","",OFFSET('Water Data'!$I$29,0,10*ROW('Water Data'!I79)))</f>
        <v/>
      </c>
      <c r="CK85" s="319" t="str">
        <f ca="true">+IF(OFFSET('Sanitation Data'!$D$28,0,10*ROW('Sanitation Data'!D79))="","",OFFSET('Sanitation Data'!$D$28,0,10*ROW('Sanitation Data'!D79)))</f>
        <v/>
      </c>
      <c r="CL85" s="319" t="str">
        <f ca="true">+IF(OFFSET('Sanitation Data'!$D$29,0,10*ROW('Sanitation Data'!D79))="","",OFFSET('Sanitation Data'!$D$29,0,10*ROW('Sanitation Data'!D79)))</f>
        <v/>
      </c>
      <c r="CM85" s="319" t="str">
        <f ca="true">+IF(OFFSET('Sanitation Data'!$D$30,0,10*ROW('Sanitation Data'!D79))="","",OFFSET('Sanitation Data'!$D$30,0,10*ROW('Sanitation Data'!D79)))</f>
        <v/>
      </c>
      <c r="CN85" s="319" t="str">
        <f ca="true">+IF(OFFSET('Sanitation Data'!$D$31,0,10*ROW('Sanitation Data'!D79))="","",OFFSET('Sanitation Data'!$D$31,0,10*ROW('Sanitation Data'!D79)))</f>
        <v/>
      </c>
      <c r="CO85" s="319" t="str">
        <f ca="true">+IF(OFFSET('Sanitation Data'!$D$32,0,10*ROW('Sanitation Data'!D79))="","",OFFSET('Sanitation Data'!$D$32,0,10*ROW('Sanitation Data'!D79)))</f>
        <v/>
      </c>
      <c r="CP85" s="319" t="str">
        <f ca="true">+IF(OFFSET('Sanitation Data'!$E$28,0,10*ROW('Sanitation Data'!E79))="","",OFFSET('Sanitation Data'!$E$28,0,10*ROW('Sanitation Data'!E79)))</f>
        <v/>
      </c>
      <c r="CQ85" s="319" t="str">
        <f ca="true">+IF(OFFSET('Sanitation Data'!$E$29,0,10*ROW('Sanitation Data'!E79))="","",OFFSET('Sanitation Data'!$E$29,0,10*ROW('Sanitation Data'!E79)))</f>
        <v/>
      </c>
      <c r="CR85" s="319" t="str">
        <f ca="true">+IF(OFFSET('Sanitation Data'!$E$30,0,10*ROW('Sanitation Data'!E79))="","",OFFSET('Sanitation Data'!$E$30,0,10*ROW('Sanitation Data'!E79)))</f>
        <v/>
      </c>
      <c r="CS85" s="319" t="str">
        <f ca="true">+IF(OFFSET('Sanitation Data'!$E$31,0,10*ROW('Sanitation Data'!E79))="","",OFFSET('Sanitation Data'!$E$31,0,10*ROW('Sanitation Data'!E79)))</f>
        <v/>
      </c>
      <c r="CT85" s="319" t="str">
        <f ca="true">+IF(OFFSET('Sanitation Data'!$E$32,0,10*ROW('Sanitation Data'!E79))="","",OFFSET('Sanitation Data'!$E$32,0,10*ROW('Sanitation Data'!E79)))</f>
        <v/>
      </c>
      <c r="CU85" s="319" t="str">
        <f ca="true">+IF(OFFSET('Sanitation Data'!$F$28,0,10*ROW('Sanitation Data'!F79))="","",OFFSET('Sanitation Data'!$F$28,0,10*ROW('Sanitation Data'!F79)))</f>
        <v/>
      </c>
      <c r="CV85" s="319" t="str">
        <f ca="true">+IF(OFFSET('Sanitation Data'!$F$29,0,10*ROW('Sanitation Data'!F79))="","",OFFSET('Sanitation Data'!$F$29,0,10*ROW('Sanitation Data'!F79)))</f>
        <v/>
      </c>
      <c r="CW85" s="319" t="str">
        <f ca="true">+IF(OFFSET('Sanitation Data'!$F$30,0,10*ROW('Sanitation Data'!F79))="","",OFFSET('Sanitation Data'!$F$30,0,10*ROW('Sanitation Data'!F79)))</f>
        <v/>
      </c>
      <c r="CX85" s="319" t="str">
        <f ca="true">+IF(OFFSET('Sanitation Data'!$F$31,0,10*ROW('Sanitation Data'!F79))="","",OFFSET('Sanitation Data'!$F$31,0,10*ROW('Sanitation Data'!F79)))</f>
        <v/>
      </c>
      <c r="CY85" s="319" t="str">
        <f ca="true">+IF(OFFSET('Sanitation Data'!$F$32,0,10*ROW('Sanitation Data'!F79))="","",OFFSET('Sanitation Data'!$F$32,0,10*ROW('Sanitation Data'!F79)))</f>
        <v/>
      </c>
      <c r="CZ85" s="319" t="str">
        <f ca="true">+IF(OFFSET('Sanitation Data'!$G$28,0,10*ROW('Sanitation Data'!G79))="","",OFFSET('Sanitation Data'!$G$28,0,10*ROW('Sanitation Data'!G79)))</f>
        <v/>
      </c>
      <c r="DA85" s="319" t="str">
        <f ca="true">+IF(OFFSET('Sanitation Data'!$G$29,0,10*ROW('Sanitation Data'!G79))="","",OFFSET('Sanitation Data'!$G$29,0,10*ROW('Sanitation Data'!G79)))</f>
        <v/>
      </c>
      <c r="DB85" s="319" t="str">
        <f ca="true">+IF(OFFSET('Sanitation Data'!$G$30,0,10*ROW('Sanitation Data'!G79))="","",OFFSET('Sanitation Data'!$G$30,0,10*ROW('Sanitation Data'!G79)))</f>
        <v/>
      </c>
      <c r="DC85" s="319" t="str">
        <f ca="true">+IF(OFFSET('Sanitation Data'!$G$31,0,10*ROW('Sanitation Data'!G79))="","",OFFSET('Sanitation Data'!$G$31,0,10*ROW('Sanitation Data'!G79)))</f>
        <v/>
      </c>
      <c r="DD85" s="319" t="str">
        <f ca="true">+IF(OFFSET('Sanitation Data'!$G$32,0,10*ROW('Sanitation Data'!G79))="","",OFFSET('Sanitation Data'!$G$32,0,10*ROW('Sanitation Data'!G79)))</f>
        <v/>
      </c>
      <c r="DE85" s="319" t="str">
        <f ca="true">+IF(OFFSET('Sanitation Data'!$H$28,0,10*ROW('Sanitation Data'!H79))="","",OFFSET('Sanitation Data'!$H$28,0,10*ROW('Sanitation Data'!H79)))</f>
        <v/>
      </c>
      <c r="DF85" s="319" t="str">
        <f ca="true">+IF(OFFSET('Sanitation Data'!$H$29,0,10*ROW('Sanitation Data'!H79))="","",OFFSET('Sanitation Data'!$H$29,0,10*ROW('Sanitation Data'!H79)))</f>
        <v/>
      </c>
      <c r="DG85" s="319" t="str">
        <f ca="true">+IF(OFFSET('Sanitation Data'!$H$30,0,10*ROW('Sanitation Data'!H79))="","",OFFSET('Sanitation Data'!$H$30,0,10*ROW('Sanitation Data'!H79)))</f>
        <v/>
      </c>
      <c r="DH85" s="319" t="str">
        <f ca="true">+IF(OFFSET('Sanitation Data'!$H$31,0,10*ROW('Sanitation Data'!H79))="","",OFFSET('Sanitation Data'!$H$31,0,10*ROW('Sanitation Data'!H79)))</f>
        <v/>
      </c>
      <c r="DI85" s="319" t="str">
        <f ca="true">+IF(OFFSET('Sanitation Data'!$H$32,0,10*ROW('Sanitation Data'!H79))="","",OFFSET('Sanitation Data'!$H$32,0,10*ROW('Sanitation Data'!H79)))</f>
        <v/>
      </c>
      <c r="DJ85" s="319" t="str">
        <f ca="true">+IF(OFFSET('Sanitation Data'!$I$28,0,10*ROW('Sanitation Data'!I79))="","",OFFSET('Sanitation Data'!$I$28,0,10*ROW('Sanitation Data'!I79)))</f>
        <v/>
      </c>
      <c r="DK85" s="319" t="str">
        <f ca="true">+IF(OFFSET('Sanitation Data'!$I$29,0,10*ROW('Sanitation Data'!I79))="","",OFFSET('Sanitation Data'!$I$29,0,10*ROW('Sanitation Data'!I79)))</f>
        <v/>
      </c>
      <c r="DL85" s="319" t="str">
        <f ca="true">+IF(OFFSET('Sanitation Data'!$I$30,0,10*ROW('Sanitation Data'!I79))="","",OFFSET('Sanitation Data'!$I$30,0,10*ROW('Sanitation Data'!I79)))</f>
        <v/>
      </c>
      <c r="DM85" s="319" t="str">
        <f ca="true">+IF(OFFSET('Sanitation Data'!$I$31,0,10*ROW('Sanitation Data'!I79))="","",OFFSET('Sanitation Data'!$I$31,0,10*ROW('Sanitation Data'!I79)))</f>
        <v/>
      </c>
      <c r="DN85" s="319" t="str">
        <f ca="true">+IF(OFFSET('Sanitation Data'!$I$32,0,10*ROW('Sanitation Data'!I79))="","",OFFSET('Sanitation Data'!$I$32,0,10*ROW('Sanitation Data'!I79)))</f>
        <v/>
      </c>
      <c r="DO85" s="319" t="str">
        <f ca="true">+IF(OFFSET('Hygiene Data'!$D$11,0,10*ROW('Hygiene Data'!D79))="","",OFFSET('Hygiene Data'!$D$11,0,10*ROW('Hygiene Data'!D79)))</f>
        <v/>
      </c>
      <c r="DP85" s="319" t="str">
        <f ca="true">+IF(OFFSET('Hygiene Data'!$D$12,0,10*ROW('Hygiene Data'!D79))="","",OFFSET('Hygiene Data'!$D$12,0,10*ROW('Hygiene Data'!D79)))</f>
        <v/>
      </c>
      <c r="DQ85" s="319" t="str">
        <f ca="true">+IF(OFFSET('Hygiene Data'!$D$13,0,10*ROW('Hygiene Data'!D79))="","",OFFSET('Hygiene Data'!$D$13,0,10*ROW('Hygiene Data'!D79)))</f>
        <v/>
      </c>
      <c r="DR85" s="319" t="str">
        <f ca="true">+IF(OFFSET('Hygiene Data'!$E$11,0,10*ROW('Hygiene Data'!E79))="","",OFFSET('Hygiene Data'!$E$11,0,10*ROW('Hygiene Data'!E79)))</f>
        <v/>
      </c>
      <c r="DS85" s="319" t="str">
        <f ca="true">+IF(OFFSET('Hygiene Data'!$E$12,0,10*ROW('Hygiene Data'!E79))="","",OFFSET('Hygiene Data'!$E$12,0,10*ROW('Hygiene Data'!E79)))</f>
        <v/>
      </c>
      <c r="DT85" s="319" t="str">
        <f ca="true">+IF(OFFSET('Hygiene Data'!$E$13,0,10*ROW('Hygiene Data'!E79))="","",OFFSET('Hygiene Data'!$E$13,0,10*ROW('Hygiene Data'!E79)))</f>
        <v/>
      </c>
      <c r="DU85" s="319" t="str">
        <f ca="true">+IF(OFFSET('Hygiene Data'!$F$11,0,10*ROW('Hygiene Data'!F79))="","",OFFSET('Hygiene Data'!$F$11,0,10*ROW('Hygiene Data'!F79)))</f>
        <v/>
      </c>
      <c r="DV85" s="319" t="str">
        <f ca="true">+IF(OFFSET('Hygiene Data'!$F$12,0,10*ROW('Hygiene Data'!F79))="","",OFFSET('Hygiene Data'!$F$12,0,10*ROW('Hygiene Data'!F79)))</f>
        <v/>
      </c>
      <c r="DW85" s="319" t="str">
        <f ca="true">+IF(OFFSET('Hygiene Data'!$F$13,0,10*ROW('Hygiene Data'!F79))="","",OFFSET('Hygiene Data'!$F$13,0,10*ROW('Hygiene Data'!F79)))</f>
        <v/>
      </c>
      <c r="DX85" s="319" t="str">
        <f ca="true">+IF(OFFSET('Hygiene Data'!$G$11,0,10*ROW('Hygiene Data'!G79))="","",OFFSET('Hygiene Data'!$G$11,0,10*ROW('Hygiene Data'!G79)))</f>
        <v/>
      </c>
      <c r="DY85" s="319" t="str">
        <f ca="true">+IF(OFFSET('Hygiene Data'!$G$12,0,10*ROW('Hygiene Data'!G79))="","",OFFSET('Hygiene Data'!$G$12,0,10*ROW('Hygiene Data'!G79)))</f>
        <v/>
      </c>
      <c r="DZ85" s="319" t="str">
        <f ca="true">+IF(OFFSET('Hygiene Data'!$G$13,0,10*ROW('Hygiene Data'!G79))="","",OFFSET('Hygiene Data'!$G$13,0,10*ROW('Hygiene Data'!G79)))</f>
        <v/>
      </c>
      <c r="EA85" s="319" t="str">
        <f ca="true">+IF(OFFSET('Hygiene Data'!$H$11,0,10*ROW('Hygiene Data'!H79))="","",OFFSET('Hygiene Data'!$H$11,0,10*ROW('Hygiene Data'!H79)))</f>
        <v/>
      </c>
      <c r="EB85" s="319" t="str">
        <f ca="true">+IF(OFFSET('Hygiene Data'!$H$12,0,10*ROW('Hygiene Data'!H79))="","",OFFSET('Hygiene Data'!$H$12,0,10*ROW('Hygiene Data'!H79)))</f>
        <v/>
      </c>
      <c r="EC85" s="319" t="str">
        <f ca="true">+IF(OFFSET('Hygiene Data'!$H$13,0,10*ROW('Hygiene Data'!H79))="","",OFFSET('Hygiene Data'!$H$13,0,10*ROW('Hygiene Data'!H79)))</f>
        <v/>
      </c>
      <c r="ED85" s="319" t="str">
        <f ca="true">+IF(OFFSET('Hygiene Data'!$I$11,0,10*ROW('Hygiene Data'!I79))="","",OFFSET('Hygiene Data'!$I$11,0,10*ROW('Hygiene Data'!I79)))</f>
        <v/>
      </c>
      <c r="EE85" s="319" t="str">
        <f ca="true">+IF(OFFSET('Hygiene Data'!$I$12,0,10*ROW('Hygiene Data'!I79))="","",OFFSET('Hygiene Data'!$I$12,0,10*ROW('Hygiene Data'!I79)))</f>
        <v/>
      </c>
      <c r="EF85" s="319"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75"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19"/>
      <c r="BS86" s="319" t="str">
        <f ca="true">+IF(OFFSET('Water Data'!$D$27,0,10*ROW('Water Data'!D80))="","",OFFSET('Water Data'!$D$27,0,10*ROW('Water Data'!D80)))</f>
        <v/>
      </c>
      <c r="BT86" s="319" t="str">
        <f ca="true">+IF(OFFSET('Water Data'!$D$28,0,10*ROW('Water Data'!D80))="","",OFFSET('Water Data'!$D$28,0,10*ROW('Water Data'!D80)))</f>
        <v/>
      </c>
      <c r="BU86" s="319" t="str">
        <f ca="true">+IF(OFFSET('Water Data'!$D$29,0,10*ROW('Water Data'!D80))="","",OFFSET('Water Data'!$D$29,0,10*ROW('Water Data'!D80)))</f>
        <v/>
      </c>
      <c r="BV86" s="319" t="str">
        <f ca="true">+IF(OFFSET('Water Data'!$E$27,0,10*ROW('Water Data'!E80))="","",OFFSET('Water Data'!$E$27,0,10*ROW('Water Data'!E80)))</f>
        <v/>
      </c>
      <c r="BW86" s="319" t="str">
        <f ca="true">+IF(OFFSET('Water Data'!$E$28,0,10*ROW('Water Data'!E80))="","",OFFSET('Water Data'!$E$28,0,10*ROW('Water Data'!E80)))</f>
        <v/>
      </c>
      <c r="BX86" s="319" t="str">
        <f ca="true">+IF(OFFSET('Water Data'!$E$29,0,10*ROW('Water Data'!E80))="","",OFFSET('Water Data'!$E$29,0,10*ROW('Water Data'!E80)))</f>
        <v/>
      </c>
      <c r="BY86" s="319" t="str">
        <f ca="true">+IF(OFFSET('Water Data'!$F$27,0,10*ROW('Water Data'!F80))="","",OFFSET('Water Data'!$F$27,0,10*ROW('Water Data'!F80)))</f>
        <v/>
      </c>
      <c r="BZ86" s="319" t="str">
        <f ca="true">+IF(OFFSET('Water Data'!$F$28,0,10*ROW('Water Data'!F80))="","",OFFSET('Water Data'!$F$28,0,10*ROW('Water Data'!F80)))</f>
        <v/>
      </c>
      <c r="CA86" s="319" t="str">
        <f ca="true">+IF(OFFSET('Water Data'!$F$29,0,10*ROW('Water Data'!F80))="","",OFFSET('Water Data'!$F$29,0,10*ROW('Water Data'!F80)))</f>
        <v/>
      </c>
      <c r="CB86" s="319" t="str">
        <f ca="true">+IF(OFFSET('Water Data'!$G$27,0,10*ROW('Water Data'!G80))="","",OFFSET('Water Data'!$G$27,0,10*ROW('Water Data'!G80)))</f>
        <v/>
      </c>
      <c r="CC86" s="319" t="str">
        <f ca="true">+IF(OFFSET('Water Data'!$G$28,0,10*ROW('Water Data'!G80))="","",OFFSET('Water Data'!$G$28,0,10*ROW('Water Data'!G80)))</f>
        <v/>
      </c>
      <c r="CD86" s="319" t="str">
        <f ca="true">+IF(OFFSET('Water Data'!$G$29,0,10*ROW('Water Data'!G80))="","",OFFSET('Water Data'!$G$29,0,10*ROW('Water Data'!G80)))</f>
        <v/>
      </c>
      <c r="CE86" s="319" t="str">
        <f ca="true">+IF(OFFSET('Water Data'!$H$27,0,10*ROW('Water Data'!H80))="","",OFFSET('Water Data'!$H$27,0,10*ROW('Water Data'!H80)))</f>
        <v/>
      </c>
      <c r="CF86" s="319" t="str">
        <f ca="true">+IF(OFFSET('Water Data'!$H$28,0,10*ROW('Water Data'!H80))="","",OFFSET('Water Data'!$H$28,0,10*ROW('Water Data'!H80)))</f>
        <v/>
      </c>
      <c r="CG86" s="319" t="str">
        <f ca="true">+IF(OFFSET('Water Data'!$H$29,0,10*ROW('Water Data'!H80))="","",OFFSET('Water Data'!$H$29,0,10*ROW('Water Data'!H80)))</f>
        <v/>
      </c>
      <c r="CH86" s="319" t="str">
        <f ca="true">+IF(OFFSET('Water Data'!$I$27,0,10*ROW('Water Data'!I80))="","",OFFSET('Water Data'!$I$27,0,10*ROW('Water Data'!I80)))</f>
        <v/>
      </c>
      <c r="CI86" s="319" t="str">
        <f ca="true">+IF(OFFSET('Water Data'!$I$28,0,10*ROW('Water Data'!I80))="","",OFFSET('Water Data'!$I$28,0,10*ROW('Water Data'!I80)))</f>
        <v/>
      </c>
      <c r="CJ86" s="319" t="str">
        <f ca="true">+IF(OFFSET('Water Data'!$I$29,0,10*ROW('Water Data'!I80))="","",OFFSET('Water Data'!$I$29,0,10*ROW('Water Data'!I80)))</f>
        <v/>
      </c>
      <c r="CK86" s="319" t="str">
        <f ca="true">+IF(OFFSET('Sanitation Data'!$D$28,0,10*ROW('Sanitation Data'!D80))="","",OFFSET('Sanitation Data'!$D$28,0,10*ROW('Sanitation Data'!D80)))</f>
        <v/>
      </c>
      <c r="CL86" s="319" t="str">
        <f ca="true">+IF(OFFSET('Sanitation Data'!$D$29,0,10*ROW('Sanitation Data'!D80))="","",OFFSET('Sanitation Data'!$D$29,0,10*ROW('Sanitation Data'!D80)))</f>
        <v/>
      </c>
      <c r="CM86" s="319" t="str">
        <f ca="true">+IF(OFFSET('Sanitation Data'!$D$30,0,10*ROW('Sanitation Data'!D80))="","",OFFSET('Sanitation Data'!$D$30,0,10*ROW('Sanitation Data'!D80)))</f>
        <v/>
      </c>
      <c r="CN86" s="319" t="str">
        <f ca="true">+IF(OFFSET('Sanitation Data'!$D$31,0,10*ROW('Sanitation Data'!D80))="","",OFFSET('Sanitation Data'!$D$31,0,10*ROW('Sanitation Data'!D80)))</f>
        <v/>
      </c>
      <c r="CO86" s="319" t="str">
        <f ca="true">+IF(OFFSET('Sanitation Data'!$D$32,0,10*ROW('Sanitation Data'!D80))="","",OFFSET('Sanitation Data'!$D$32,0,10*ROW('Sanitation Data'!D80)))</f>
        <v/>
      </c>
      <c r="CP86" s="319" t="str">
        <f ca="true">+IF(OFFSET('Sanitation Data'!$E$28,0,10*ROW('Sanitation Data'!E80))="","",OFFSET('Sanitation Data'!$E$28,0,10*ROW('Sanitation Data'!E80)))</f>
        <v/>
      </c>
      <c r="CQ86" s="319" t="str">
        <f ca="true">+IF(OFFSET('Sanitation Data'!$E$29,0,10*ROW('Sanitation Data'!E80))="","",OFFSET('Sanitation Data'!$E$29,0,10*ROW('Sanitation Data'!E80)))</f>
        <v/>
      </c>
      <c r="CR86" s="319" t="str">
        <f ca="true">+IF(OFFSET('Sanitation Data'!$E$30,0,10*ROW('Sanitation Data'!E80))="","",OFFSET('Sanitation Data'!$E$30,0,10*ROW('Sanitation Data'!E80)))</f>
        <v/>
      </c>
      <c r="CS86" s="319" t="str">
        <f ca="true">+IF(OFFSET('Sanitation Data'!$E$31,0,10*ROW('Sanitation Data'!E80))="","",OFFSET('Sanitation Data'!$E$31,0,10*ROW('Sanitation Data'!E80)))</f>
        <v/>
      </c>
      <c r="CT86" s="319" t="str">
        <f ca="true">+IF(OFFSET('Sanitation Data'!$E$32,0,10*ROW('Sanitation Data'!E80))="","",OFFSET('Sanitation Data'!$E$32,0,10*ROW('Sanitation Data'!E80)))</f>
        <v/>
      </c>
      <c r="CU86" s="319" t="str">
        <f ca="true">+IF(OFFSET('Sanitation Data'!$F$28,0,10*ROW('Sanitation Data'!F80))="","",OFFSET('Sanitation Data'!$F$28,0,10*ROW('Sanitation Data'!F80)))</f>
        <v/>
      </c>
      <c r="CV86" s="319" t="str">
        <f ca="true">+IF(OFFSET('Sanitation Data'!$F$29,0,10*ROW('Sanitation Data'!F80))="","",OFFSET('Sanitation Data'!$F$29,0,10*ROW('Sanitation Data'!F80)))</f>
        <v/>
      </c>
      <c r="CW86" s="319" t="str">
        <f ca="true">+IF(OFFSET('Sanitation Data'!$F$30,0,10*ROW('Sanitation Data'!F80))="","",OFFSET('Sanitation Data'!$F$30,0,10*ROW('Sanitation Data'!F80)))</f>
        <v/>
      </c>
      <c r="CX86" s="319" t="str">
        <f ca="true">+IF(OFFSET('Sanitation Data'!$F$31,0,10*ROW('Sanitation Data'!F80))="","",OFFSET('Sanitation Data'!$F$31,0,10*ROW('Sanitation Data'!F80)))</f>
        <v/>
      </c>
      <c r="CY86" s="319" t="str">
        <f ca="true">+IF(OFFSET('Sanitation Data'!$F$32,0,10*ROW('Sanitation Data'!F80))="","",OFFSET('Sanitation Data'!$F$32,0,10*ROW('Sanitation Data'!F80)))</f>
        <v/>
      </c>
      <c r="CZ86" s="319" t="str">
        <f ca="true">+IF(OFFSET('Sanitation Data'!$G$28,0,10*ROW('Sanitation Data'!G80))="","",OFFSET('Sanitation Data'!$G$28,0,10*ROW('Sanitation Data'!G80)))</f>
        <v/>
      </c>
      <c r="DA86" s="319" t="str">
        <f ca="true">+IF(OFFSET('Sanitation Data'!$G$29,0,10*ROW('Sanitation Data'!G80))="","",OFFSET('Sanitation Data'!$G$29,0,10*ROW('Sanitation Data'!G80)))</f>
        <v/>
      </c>
      <c r="DB86" s="319" t="str">
        <f ca="true">+IF(OFFSET('Sanitation Data'!$G$30,0,10*ROW('Sanitation Data'!G80))="","",OFFSET('Sanitation Data'!$G$30,0,10*ROW('Sanitation Data'!G80)))</f>
        <v/>
      </c>
      <c r="DC86" s="319" t="str">
        <f ca="true">+IF(OFFSET('Sanitation Data'!$G$31,0,10*ROW('Sanitation Data'!G80))="","",OFFSET('Sanitation Data'!$G$31,0,10*ROW('Sanitation Data'!G80)))</f>
        <v/>
      </c>
      <c r="DD86" s="319" t="str">
        <f ca="true">+IF(OFFSET('Sanitation Data'!$G$32,0,10*ROW('Sanitation Data'!G80))="","",OFFSET('Sanitation Data'!$G$32,0,10*ROW('Sanitation Data'!G80)))</f>
        <v/>
      </c>
      <c r="DE86" s="319" t="str">
        <f ca="true">+IF(OFFSET('Sanitation Data'!$H$28,0,10*ROW('Sanitation Data'!H80))="","",OFFSET('Sanitation Data'!$H$28,0,10*ROW('Sanitation Data'!H80)))</f>
        <v/>
      </c>
      <c r="DF86" s="319" t="str">
        <f ca="true">+IF(OFFSET('Sanitation Data'!$H$29,0,10*ROW('Sanitation Data'!H80))="","",OFFSET('Sanitation Data'!$H$29,0,10*ROW('Sanitation Data'!H80)))</f>
        <v/>
      </c>
      <c r="DG86" s="319" t="str">
        <f ca="true">+IF(OFFSET('Sanitation Data'!$H$30,0,10*ROW('Sanitation Data'!H80))="","",OFFSET('Sanitation Data'!$H$30,0,10*ROW('Sanitation Data'!H80)))</f>
        <v/>
      </c>
      <c r="DH86" s="319" t="str">
        <f ca="true">+IF(OFFSET('Sanitation Data'!$H$31,0,10*ROW('Sanitation Data'!H80))="","",OFFSET('Sanitation Data'!$H$31,0,10*ROW('Sanitation Data'!H80)))</f>
        <v/>
      </c>
      <c r="DI86" s="319" t="str">
        <f ca="true">+IF(OFFSET('Sanitation Data'!$H$32,0,10*ROW('Sanitation Data'!H80))="","",OFFSET('Sanitation Data'!$H$32,0,10*ROW('Sanitation Data'!H80)))</f>
        <v/>
      </c>
      <c r="DJ86" s="319" t="str">
        <f ca="true">+IF(OFFSET('Sanitation Data'!$I$28,0,10*ROW('Sanitation Data'!I80))="","",OFFSET('Sanitation Data'!$I$28,0,10*ROW('Sanitation Data'!I80)))</f>
        <v/>
      </c>
      <c r="DK86" s="319" t="str">
        <f ca="true">+IF(OFFSET('Sanitation Data'!$I$29,0,10*ROW('Sanitation Data'!I80))="","",OFFSET('Sanitation Data'!$I$29,0,10*ROW('Sanitation Data'!I80)))</f>
        <v/>
      </c>
      <c r="DL86" s="319" t="str">
        <f ca="true">+IF(OFFSET('Sanitation Data'!$I$30,0,10*ROW('Sanitation Data'!I80))="","",OFFSET('Sanitation Data'!$I$30,0,10*ROW('Sanitation Data'!I80)))</f>
        <v/>
      </c>
      <c r="DM86" s="319" t="str">
        <f ca="true">+IF(OFFSET('Sanitation Data'!$I$31,0,10*ROW('Sanitation Data'!I80))="","",OFFSET('Sanitation Data'!$I$31,0,10*ROW('Sanitation Data'!I80)))</f>
        <v/>
      </c>
      <c r="DN86" s="319" t="str">
        <f ca="true">+IF(OFFSET('Sanitation Data'!$I$32,0,10*ROW('Sanitation Data'!I80))="","",OFFSET('Sanitation Data'!$I$32,0,10*ROW('Sanitation Data'!I80)))</f>
        <v/>
      </c>
      <c r="DO86" s="319" t="str">
        <f ca="true">+IF(OFFSET('Hygiene Data'!$D$11,0,10*ROW('Hygiene Data'!D80))="","",OFFSET('Hygiene Data'!$D$11,0,10*ROW('Hygiene Data'!D80)))</f>
        <v/>
      </c>
      <c r="DP86" s="319" t="str">
        <f ca="true">+IF(OFFSET('Hygiene Data'!$D$12,0,10*ROW('Hygiene Data'!D80))="","",OFFSET('Hygiene Data'!$D$12,0,10*ROW('Hygiene Data'!D80)))</f>
        <v/>
      </c>
      <c r="DQ86" s="319" t="str">
        <f ca="true">+IF(OFFSET('Hygiene Data'!$D$13,0,10*ROW('Hygiene Data'!D80))="","",OFFSET('Hygiene Data'!$D$13,0,10*ROW('Hygiene Data'!D80)))</f>
        <v/>
      </c>
      <c r="DR86" s="319" t="str">
        <f ca="true">+IF(OFFSET('Hygiene Data'!$E$11,0,10*ROW('Hygiene Data'!E80))="","",OFFSET('Hygiene Data'!$E$11,0,10*ROW('Hygiene Data'!E80)))</f>
        <v/>
      </c>
      <c r="DS86" s="319" t="str">
        <f ca="true">+IF(OFFSET('Hygiene Data'!$E$12,0,10*ROW('Hygiene Data'!E80))="","",OFFSET('Hygiene Data'!$E$12,0,10*ROW('Hygiene Data'!E80)))</f>
        <v/>
      </c>
      <c r="DT86" s="319" t="str">
        <f ca="true">+IF(OFFSET('Hygiene Data'!$E$13,0,10*ROW('Hygiene Data'!E80))="","",OFFSET('Hygiene Data'!$E$13,0,10*ROW('Hygiene Data'!E80)))</f>
        <v/>
      </c>
      <c r="DU86" s="319" t="str">
        <f ca="true">+IF(OFFSET('Hygiene Data'!$F$11,0,10*ROW('Hygiene Data'!F80))="","",OFFSET('Hygiene Data'!$F$11,0,10*ROW('Hygiene Data'!F80)))</f>
        <v/>
      </c>
      <c r="DV86" s="319" t="str">
        <f ca="true">+IF(OFFSET('Hygiene Data'!$F$12,0,10*ROW('Hygiene Data'!F80))="","",OFFSET('Hygiene Data'!$F$12,0,10*ROW('Hygiene Data'!F80)))</f>
        <v/>
      </c>
      <c r="DW86" s="319" t="str">
        <f ca="true">+IF(OFFSET('Hygiene Data'!$F$13,0,10*ROW('Hygiene Data'!F80))="","",OFFSET('Hygiene Data'!$F$13,0,10*ROW('Hygiene Data'!F80)))</f>
        <v/>
      </c>
      <c r="DX86" s="319" t="str">
        <f ca="true">+IF(OFFSET('Hygiene Data'!$G$11,0,10*ROW('Hygiene Data'!G80))="","",OFFSET('Hygiene Data'!$G$11,0,10*ROW('Hygiene Data'!G80)))</f>
        <v/>
      </c>
      <c r="DY86" s="319" t="str">
        <f ca="true">+IF(OFFSET('Hygiene Data'!$G$12,0,10*ROW('Hygiene Data'!G80))="","",OFFSET('Hygiene Data'!$G$12,0,10*ROW('Hygiene Data'!G80)))</f>
        <v/>
      </c>
      <c r="DZ86" s="319" t="str">
        <f ca="true">+IF(OFFSET('Hygiene Data'!$G$13,0,10*ROW('Hygiene Data'!G80))="","",OFFSET('Hygiene Data'!$G$13,0,10*ROW('Hygiene Data'!G80)))</f>
        <v/>
      </c>
      <c r="EA86" s="319" t="str">
        <f ca="true">+IF(OFFSET('Hygiene Data'!$H$11,0,10*ROW('Hygiene Data'!H80))="","",OFFSET('Hygiene Data'!$H$11,0,10*ROW('Hygiene Data'!H80)))</f>
        <v/>
      </c>
      <c r="EB86" s="319" t="str">
        <f ca="true">+IF(OFFSET('Hygiene Data'!$H$12,0,10*ROW('Hygiene Data'!H80))="","",OFFSET('Hygiene Data'!$H$12,0,10*ROW('Hygiene Data'!H80)))</f>
        <v/>
      </c>
      <c r="EC86" s="319" t="str">
        <f ca="true">+IF(OFFSET('Hygiene Data'!$H$13,0,10*ROW('Hygiene Data'!H80))="","",OFFSET('Hygiene Data'!$H$13,0,10*ROW('Hygiene Data'!H80)))</f>
        <v/>
      </c>
      <c r="ED86" s="319" t="str">
        <f ca="true">+IF(OFFSET('Hygiene Data'!$I$11,0,10*ROW('Hygiene Data'!I80))="","",OFFSET('Hygiene Data'!$I$11,0,10*ROW('Hygiene Data'!I80)))</f>
        <v/>
      </c>
      <c r="EE86" s="319" t="str">
        <f ca="true">+IF(OFFSET('Hygiene Data'!$I$12,0,10*ROW('Hygiene Data'!I80))="","",OFFSET('Hygiene Data'!$I$12,0,10*ROW('Hygiene Data'!I80)))</f>
        <v/>
      </c>
      <c r="EF86" s="319"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75"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19"/>
      <c r="BS87" s="319" t="str">
        <f ca="true">+IF(OFFSET('Water Data'!$D$27,0,10*ROW('Water Data'!D81))="","",OFFSET('Water Data'!$D$27,0,10*ROW('Water Data'!D81)))</f>
        <v/>
      </c>
      <c r="BT87" s="319" t="str">
        <f ca="true">+IF(OFFSET('Water Data'!$D$28,0,10*ROW('Water Data'!D81))="","",OFFSET('Water Data'!$D$28,0,10*ROW('Water Data'!D81)))</f>
        <v/>
      </c>
      <c r="BU87" s="319" t="str">
        <f ca="true">+IF(OFFSET('Water Data'!$D$29,0,10*ROW('Water Data'!D81))="","",OFFSET('Water Data'!$D$29,0,10*ROW('Water Data'!D81)))</f>
        <v/>
      </c>
      <c r="BV87" s="319" t="str">
        <f ca="true">+IF(OFFSET('Water Data'!$E$27,0,10*ROW('Water Data'!E81))="","",OFFSET('Water Data'!$E$27,0,10*ROW('Water Data'!E81)))</f>
        <v/>
      </c>
      <c r="BW87" s="319" t="str">
        <f ca="true">+IF(OFFSET('Water Data'!$E$28,0,10*ROW('Water Data'!E81))="","",OFFSET('Water Data'!$E$28,0,10*ROW('Water Data'!E81)))</f>
        <v/>
      </c>
      <c r="BX87" s="319" t="str">
        <f ca="true">+IF(OFFSET('Water Data'!$E$29,0,10*ROW('Water Data'!E81))="","",OFFSET('Water Data'!$E$29,0,10*ROW('Water Data'!E81)))</f>
        <v/>
      </c>
      <c r="BY87" s="319" t="str">
        <f ca="true">+IF(OFFSET('Water Data'!$F$27,0,10*ROW('Water Data'!F81))="","",OFFSET('Water Data'!$F$27,0,10*ROW('Water Data'!F81)))</f>
        <v/>
      </c>
      <c r="BZ87" s="319" t="str">
        <f ca="true">+IF(OFFSET('Water Data'!$F$28,0,10*ROW('Water Data'!F81))="","",OFFSET('Water Data'!$F$28,0,10*ROW('Water Data'!F81)))</f>
        <v/>
      </c>
      <c r="CA87" s="319" t="str">
        <f ca="true">+IF(OFFSET('Water Data'!$F$29,0,10*ROW('Water Data'!F81))="","",OFFSET('Water Data'!$F$29,0,10*ROW('Water Data'!F81)))</f>
        <v/>
      </c>
      <c r="CB87" s="319" t="str">
        <f ca="true">+IF(OFFSET('Water Data'!$G$27,0,10*ROW('Water Data'!G81))="","",OFFSET('Water Data'!$G$27,0,10*ROW('Water Data'!G81)))</f>
        <v/>
      </c>
      <c r="CC87" s="319" t="str">
        <f ca="true">+IF(OFFSET('Water Data'!$G$28,0,10*ROW('Water Data'!G81))="","",OFFSET('Water Data'!$G$28,0,10*ROW('Water Data'!G81)))</f>
        <v/>
      </c>
      <c r="CD87" s="319" t="str">
        <f ca="true">+IF(OFFSET('Water Data'!$G$29,0,10*ROW('Water Data'!G81))="","",OFFSET('Water Data'!$G$29,0,10*ROW('Water Data'!G81)))</f>
        <v/>
      </c>
      <c r="CE87" s="319" t="str">
        <f ca="true">+IF(OFFSET('Water Data'!$H$27,0,10*ROW('Water Data'!H81))="","",OFFSET('Water Data'!$H$27,0,10*ROW('Water Data'!H81)))</f>
        <v/>
      </c>
      <c r="CF87" s="319" t="str">
        <f ca="true">+IF(OFFSET('Water Data'!$H$28,0,10*ROW('Water Data'!H81))="","",OFFSET('Water Data'!$H$28,0,10*ROW('Water Data'!H81)))</f>
        <v/>
      </c>
      <c r="CG87" s="319" t="str">
        <f ca="true">+IF(OFFSET('Water Data'!$H$29,0,10*ROW('Water Data'!H81))="","",OFFSET('Water Data'!$H$29,0,10*ROW('Water Data'!H81)))</f>
        <v/>
      </c>
      <c r="CH87" s="319" t="str">
        <f ca="true">+IF(OFFSET('Water Data'!$I$27,0,10*ROW('Water Data'!I81))="","",OFFSET('Water Data'!$I$27,0,10*ROW('Water Data'!I81)))</f>
        <v/>
      </c>
      <c r="CI87" s="319" t="str">
        <f ca="true">+IF(OFFSET('Water Data'!$I$28,0,10*ROW('Water Data'!I81))="","",OFFSET('Water Data'!$I$28,0,10*ROW('Water Data'!I81)))</f>
        <v/>
      </c>
      <c r="CJ87" s="319" t="str">
        <f ca="true">+IF(OFFSET('Water Data'!$I$29,0,10*ROW('Water Data'!I81))="","",OFFSET('Water Data'!$I$29,0,10*ROW('Water Data'!I81)))</f>
        <v/>
      </c>
      <c r="CK87" s="319" t="str">
        <f ca="true">+IF(OFFSET('Sanitation Data'!$D$28,0,10*ROW('Sanitation Data'!D81))="","",OFFSET('Sanitation Data'!$D$28,0,10*ROW('Sanitation Data'!D81)))</f>
        <v/>
      </c>
      <c r="CL87" s="319" t="str">
        <f ca="true">+IF(OFFSET('Sanitation Data'!$D$29,0,10*ROW('Sanitation Data'!D81))="","",OFFSET('Sanitation Data'!$D$29,0,10*ROW('Sanitation Data'!D81)))</f>
        <v/>
      </c>
      <c r="CM87" s="319" t="str">
        <f ca="true">+IF(OFFSET('Sanitation Data'!$D$30,0,10*ROW('Sanitation Data'!D81))="","",OFFSET('Sanitation Data'!$D$30,0,10*ROW('Sanitation Data'!D81)))</f>
        <v/>
      </c>
      <c r="CN87" s="319" t="str">
        <f ca="true">+IF(OFFSET('Sanitation Data'!$D$31,0,10*ROW('Sanitation Data'!D81))="","",OFFSET('Sanitation Data'!$D$31,0,10*ROW('Sanitation Data'!D81)))</f>
        <v/>
      </c>
      <c r="CO87" s="319" t="str">
        <f ca="true">+IF(OFFSET('Sanitation Data'!$D$32,0,10*ROW('Sanitation Data'!D81))="","",OFFSET('Sanitation Data'!$D$32,0,10*ROW('Sanitation Data'!D81)))</f>
        <v/>
      </c>
      <c r="CP87" s="319" t="str">
        <f ca="true">+IF(OFFSET('Sanitation Data'!$E$28,0,10*ROW('Sanitation Data'!E81))="","",OFFSET('Sanitation Data'!$E$28,0,10*ROW('Sanitation Data'!E81)))</f>
        <v/>
      </c>
      <c r="CQ87" s="319" t="str">
        <f ca="true">+IF(OFFSET('Sanitation Data'!$E$29,0,10*ROW('Sanitation Data'!E81))="","",OFFSET('Sanitation Data'!$E$29,0,10*ROW('Sanitation Data'!E81)))</f>
        <v/>
      </c>
      <c r="CR87" s="319" t="str">
        <f ca="true">+IF(OFFSET('Sanitation Data'!$E$30,0,10*ROW('Sanitation Data'!E81))="","",OFFSET('Sanitation Data'!$E$30,0,10*ROW('Sanitation Data'!E81)))</f>
        <v/>
      </c>
      <c r="CS87" s="319" t="str">
        <f ca="true">+IF(OFFSET('Sanitation Data'!$E$31,0,10*ROW('Sanitation Data'!E81))="","",OFFSET('Sanitation Data'!$E$31,0,10*ROW('Sanitation Data'!E81)))</f>
        <v/>
      </c>
      <c r="CT87" s="319" t="str">
        <f ca="true">+IF(OFFSET('Sanitation Data'!$E$32,0,10*ROW('Sanitation Data'!E81))="","",OFFSET('Sanitation Data'!$E$32,0,10*ROW('Sanitation Data'!E81)))</f>
        <v/>
      </c>
      <c r="CU87" s="319" t="str">
        <f ca="true">+IF(OFFSET('Sanitation Data'!$F$28,0,10*ROW('Sanitation Data'!F81))="","",OFFSET('Sanitation Data'!$F$28,0,10*ROW('Sanitation Data'!F81)))</f>
        <v/>
      </c>
      <c r="CV87" s="319" t="str">
        <f ca="true">+IF(OFFSET('Sanitation Data'!$F$29,0,10*ROW('Sanitation Data'!F81))="","",OFFSET('Sanitation Data'!$F$29,0,10*ROW('Sanitation Data'!F81)))</f>
        <v/>
      </c>
      <c r="CW87" s="319" t="str">
        <f ca="true">+IF(OFFSET('Sanitation Data'!$F$30,0,10*ROW('Sanitation Data'!F81))="","",OFFSET('Sanitation Data'!$F$30,0,10*ROW('Sanitation Data'!F81)))</f>
        <v/>
      </c>
      <c r="CX87" s="319" t="str">
        <f ca="true">+IF(OFFSET('Sanitation Data'!$F$31,0,10*ROW('Sanitation Data'!F81))="","",OFFSET('Sanitation Data'!$F$31,0,10*ROW('Sanitation Data'!F81)))</f>
        <v/>
      </c>
      <c r="CY87" s="319" t="str">
        <f ca="true">+IF(OFFSET('Sanitation Data'!$F$32,0,10*ROW('Sanitation Data'!F81))="","",OFFSET('Sanitation Data'!$F$32,0,10*ROW('Sanitation Data'!F81)))</f>
        <v/>
      </c>
      <c r="CZ87" s="319" t="str">
        <f ca="true">+IF(OFFSET('Sanitation Data'!$G$28,0,10*ROW('Sanitation Data'!G81))="","",OFFSET('Sanitation Data'!$G$28,0,10*ROW('Sanitation Data'!G81)))</f>
        <v/>
      </c>
      <c r="DA87" s="319" t="str">
        <f ca="true">+IF(OFFSET('Sanitation Data'!$G$29,0,10*ROW('Sanitation Data'!G81))="","",OFFSET('Sanitation Data'!$G$29,0,10*ROW('Sanitation Data'!G81)))</f>
        <v/>
      </c>
      <c r="DB87" s="319" t="str">
        <f ca="true">+IF(OFFSET('Sanitation Data'!$G$30,0,10*ROW('Sanitation Data'!G81))="","",OFFSET('Sanitation Data'!$G$30,0,10*ROW('Sanitation Data'!G81)))</f>
        <v/>
      </c>
      <c r="DC87" s="319" t="str">
        <f ca="true">+IF(OFFSET('Sanitation Data'!$G$31,0,10*ROW('Sanitation Data'!G81))="","",OFFSET('Sanitation Data'!$G$31,0,10*ROW('Sanitation Data'!G81)))</f>
        <v/>
      </c>
      <c r="DD87" s="319" t="str">
        <f ca="true">+IF(OFFSET('Sanitation Data'!$G$32,0,10*ROW('Sanitation Data'!G81))="","",OFFSET('Sanitation Data'!$G$32,0,10*ROW('Sanitation Data'!G81)))</f>
        <v/>
      </c>
      <c r="DE87" s="319" t="str">
        <f ca="true">+IF(OFFSET('Sanitation Data'!$H$28,0,10*ROW('Sanitation Data'!H81))="","",OFFSET('Sanitation Data'!$H$28,0,10*ROW('Sanitation Data'!H81)))</f>
        <v/>
      </c>
      <c r="DF87" s="319" t="str">
        <f ca="true">+IF(OFFSET('Sanitation Data'!$H$29,0,10*ROW('Sanitation Data'!H81))="","",OFFSET('Sanitation Data'!$H$29,0,10*ROW('Sanitation Data'!H81)))</f>
        <v/>
      </c>
      <c r="DG87" s="319" t="str">
        <f ca="true">+IF(OFFSET('Sanitation Data'!$H$30,0,10*ROW('Sanitation Data'!H81))="","",OFFSET('Sanitation Data'!$H$30,0,10*ROW('Sanitation Data'!H81)))</f>
        <v/>
      </c>
      <c r="DH87" s="319" t="str">
        <f ca="true">+IF(OFFSET('Sanitation Data'!$H$31,0,10*ROW('Sanitation Data'!H81))="","",OFFSET('Sanitation Data'!$H$31,0,10*ROW('Sanitation Data'!H81)))</f>
        <v/>
      </c>
      <c r="DI87" s="319" t="str">
        <f ca="true">+IF(OFFSET('Sanitation Data'!$H$32,0,10*ROW('Sanitation Data'!H81))="","",OFFSET('Sanitation Data'!$H$32,0,10*ROW('Sanitation Data'!H81)))</f>
        <v/>
      </c>
      <c r="DJ87" s="319" t="str">
        <f ca="true">+IF(OFFSET('Sanitation Data'!$I$28,0,10*ROW('Sanitation Data'!I81))="","",OFFSET('Sanitation Data'!$I$28,0,10*ROW('Sanitation Data'!I81)))</f>
        <v/>
      </c>
      <c r="DK87" s="319" t="str">
        <f ca="true">+IF(OFFSET('Sanitation Data'!$I$29,0,10*ROW('Sanitation Data'!I81))="","",OFFSET('Sanitation Data'!$I$29,0,10*ROW('Sanitation Data'!I81)))</f>
        <v/>
      </c>
      <c r="DL87" s="319" t="str">
        <f ca="true">+IF(OFFSET('Sanitation Data'!$I$30,0,10*ROW('Sanitation Data'!I81))="","",OFFSET('Sanitation Data'!$I$30,0,10*ROW('Sanitation Data'!I81)))</f>
        <v/>
      </c>
      <c r="DM87" s="319" t="str">
        <f ca="true">+IF(OFFSET('Sanitation Data'!$I$31,0,10*ROW('Sanitation Data'!I81))="","",OFFSET('Sanitation Data'!$I$31,0,10*ROW('Sanitation Data'!I81)))</f>
        <v/>
      </c>
      <c r="DN87" s="319" t="str">
        <f ca="true">+IF(OFFSET('Sanitation Data'!$I$32,0,10*ROW('Sanitation Data'!I81))="","",OFFSET('Sanitation Data'!$I$32,0,10*ROW('Sanitation Data'!I81)))</f>
        <v/>
      </c>
      <c r="DO87" s="319" t="str">
        <f ca="true">+IF(OFFSET('Hygiene Data'!$D$11,0,10*ROW('Hygiene Data'!D81))="","",OFFSET('Hygiene Data'!$D$11,0,10*ROW('Hygiene Data'!D81)))</f>
        <v/>
      </c>
      <c r="DP87" s="319" t="str">
        <f ca="true">+IF(OFFSET('Hygiene Data'!$D$12,0,10*ROW('Hygiene Data'!D81))="","",OFFSET('Hygiene Data'!$D$12,0,10*ROW('Hygiene Data'!D81)))</f>
        <v/>
      </c>
      <c r="DQ87" s="319" t="str">
        <f ca="true">+IF(OFFSET('Hygiene Data'!$D$13,0,10*ROW('Hygiene Data'!D81))="","",OFFSET('Hygiene Data'!$D$13,0,10*ROW('Hygiene Data'!D81)))</f>
        <v/>
      </c>
      <c r="DR87" s="319" t="str">
        <f ca="true">+IF(OFFSET('Hygiene Data'!$E$11,0,10*ROW('Hygiene Data'!E81))="","",OFFSET('Hygiene Data'!$E$11,0,10*ROW('Hygiene Data'!E81)))</f>
        <v/>
      </c>
      <c r="DS87" s="319" t="str">
        <f ca="true">+IF(OFFSET('Hygiene Data'!$E$12,0,10*ROW('Hygiene Data'!E81))="","",OFFSET('Hygiene Data'!$E$12,0,10*ROW('Hygiene Data'!E81)))</f>
        <v/>
      </c>
      <c r="DT87" s="319" t="str">
        <f ca="true">+IF(OFFSET('Hygiene Data'!$E$13,0,10*ROW('Hygiene Data'!E81))="","",OFFSET('Hygiene Data'!$E$13,0,10*ROW('Hygiene Data'!E81)))</f>
        <v/>
      </c>
      <c r="DU87" s="319" t="str">
        <f ca="true">+IF(OFFSET('Hygiene Data'!$F$11,0,10*ROW('Hygiene Data'!F81))="","",OFFSET('Hygiene Data'!$F$11,0,10*ROW('Hygiene Data'!F81)))</f>
        <v/>
      </c>
      <c r="DV87" s="319" t="str">
        <f ca="true">+IF(OFFSET('Hygiene Data'!$F$12,0,10*ROW('Hygiene Data'!F81))="","",OFFSET('Hygiene Data'!$F$12,0,10*ROW('Hygiene Data'!F81)))</f>
        <v/>
      </c>
      <c r="DW87" s="319" t="str">
        <f ca="true">+IF(OFFSET('Hygiene Data'!$F$13,0,10*ROW('Hygiene Data'!F81))="","",OFFSET('Hygiene Data'!$F$13,0,10*ROW('Hygiene Data'!F81)))</f>
        <v/>
      </c>
      <c r="DX87" s="319" t="str">
        <f ca="true">+IF(OFFSET('Hygiene Data'!$G$11,0,10*ROW('Hygiene Data'!G81))="","",OFFSET('Hygiene Data'!$G$11,0,10*ROW('Hygiene Data'!G81)))</f>
        <v/>
      </c>
      <c r="DY87" s="319" t="str">
        <f ca="true">+IF(OFFSET('Hygiene Data'!$G$12,0,10*ROW('Hygiene Data'!G81))="","",OFFSET('Hygiene Data'!$G$12,0,10*ROW('Hygiene Data'!G81)))</f>
        <v/>
      </c>
      <c r="DZ87" s="319" t="str">
        <f ca="true">+IF(OFFSET('Hygiene Data'!$G$13,0,10*ROW('Hygiene Data'!G81))="","",OFFSET('Hygiene Data'!$G$13,0,10*ROW('Hygiene Data'!G81)))</f>
        <v/>
      </c>
      <c r="EA87" s="319" t="str">
        <f ca="true">+IF(OFFSET('Hygiene Data'!$H$11,0,10*ROW('Hygiene Data'!H81))="","",OFFSET('Hygiene Data'!$H$11,0,10*ROW('Hygiene Data'!H81)))</f>
        <v/>
      </c>
      <c r="EB87" s="319" t="str">
        <f ca="true">+IF(OFFSET('Hygiene Data'!$H$12,0,10*ROW('Hygiene Data'!H81))="","",OFFSET('Hygiene Data'!$H$12,0,10*ROW('Hygiene Data'!H81)))</f>
        <v/>
      </c>
      <c r="EC87" s="319" t="str">
        <f ca="true">+IF(OFFSET('Hygiene Data'!$H$13,0,10*ROW('Hygiene Data'!H81))="","",OFFSET('Hygiene Data'!$H$13,0,10*ROW('Hygiene Data'!H81)))</f>
        <v/>
      </c>
      <c r="ED87" s="319" t="str">
        <f ca="true">+IF(OFFSET('Hygiene Data'!$I$11,0,10*ROW('Hygiene Data'!I81))="","",OFFSET('Hygiene Data'!$I$11,0,10*ROW('Hygiene Data'!I81)))</f>
        <v/>
      </c>
      <c r="EE87" s="319" t="str">
        <f ca="true">+IF(OFFSET('Hygiene Data'!$I$12,0,10*ROW('Hygiene Data'!I81))="","",OFFSET('Hygiene Data'!$I$12,0,10*ROW('Hygiene Data'!I81)))</f>
        <v/>
      </c>
      <c r="EF87" s="319"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75"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19"/>
      <c r="BS88" s="319" t="str">
        <f ca="true">+IF(OFFSET('Water Data'!$D$27,0,10*ROW('Water Data'!D82))="","",OFFSET('Water Data'!$D$27,0,10*ROW('Water Data'!D82)))</f>
        <v/>
      </c>
      <c r="BT88" s="319" t="str">
        <f ca="true">+IF(OFFSET('Water Data'!$D$28,0,10*ROW('Water Data'!D82))="","",OFFSET('Water Data'!$D$28,0,10*ROW('Water Data'!D82)))</f>
        <v/>
      </c>
      <c r="BU88" s="319" t="str">
        <f ca="true">+IF(OFFSET('Water Data'!$D$29,0,10*ROW('Water Data'!D82))="","",OFFSET('Water Data'!$D$29,0,10*ROW('Water Data'!D82)))</f>
        <v/>
      </c>
      <c r="BV88" s="319" t="str">
        <f ca="true">+IF(OFFSET('Water Data'!$E$27,0,10*ROW('Water Data'!E82))="","",OFFSET('Water Data'!$E$27,0,10*ROW('Water Data'!E82)))</f>
        <v/>
      </c>
      <c r="BW88" s="319" t="str">
        <f ca="true">+IF(OFFSET('Water Data'!$E$28,0,10*ROW('Water Data'!E82))="","",OFFSET('Water Data'!$E$28,0,10*ROW('Water Data'!E82)))</f>
        <v/>
      </c>
      <c r="BX88" s="319" t="str">
        <f ca="true">+IF(OFFSET('Water Data'!$E$29,0,10*ROW('Water Data'!E82))="","",OFFSET('Water Data'!$E$29,0,10*ROW('Water Data'!E82)))</f>
        <v/>
      </c>
      <c r="BY88" s="319" t="str">
        <f ca="true">+IF(OFFSET('Water Data'!$F$27,0,10*ROW('Water Data'!F82))="","",OFFSET('Water Data'!$F$27,0,10*ROW('Water Data'!F82)))</f>
        <v/>
      </c>
      <c r="BZ88" s="319" t="str">
        <f ca="true">+IF(OFFSET('Water Data'!$F$28,0,10*ROW('Water Data'!F82))="","",OFFSET('Water Data'!$F$28,0,10*ROW('Water Data'!F82)))</f>
        <v/>
      </c>
      <c r="CA88" s="319" t="str">
        <f ca="true">+IF(OFFSET('Water Data'!$F$29,0,10*ROW('Water Data'!F82))="","",OFFSET('Water Data'!$F$29,0,10*ROW('Water Data'!F82)))</f>
        <v/>
      </c>
      <c r="CB88" s="319" t="str">
        <f ca="true">+IF(OFFSET('Water Data'!$G$27,0,10*ROW('Water Data'!G82))="","",OFFSET('Water Data'!$G$27,0,10*ROW('Water Data'!G82)))</f>
        <v/>
      </c>
      <c r="CC88" s="319" t="str">
        <f ca="true">+IF(OFFSET('Water Data'!$G$28,0,10*ROW('Water Data'!G82))="","",OFFSET('Water Data'!$G$28,0,10*ROW('Water Data'!G82)))</f>
        <v/>
      </c>
      <c r="CD88" s="319" t="str">
        <f ca="true">+IF(OFFSET('Water Data'!$G$29,0,10*ROW('Water Data'!G82))="","",OFFSET('Water Data'!$G$29,0,10*ROW('Water Data'!G82)))</f>
        <v/>
      </c>
      <c r="CE88" s="319" t="str">
        <f ca="true">+IF(OFFSET('Water Data'!$H$27,0,10*ROW('Water Data'!H82))="","",OFFSET('Water Data'!$H$27,0,10*ROW('Water Data'!H82)))</f>
        <v/>
      </c>
      <c r="CF88" s="319" t="str">
        <f ca="true">+IF(OFFSET('Water Data'!$H$28,0,10*ROW('Water Data'!H82))="","",OFFSET('Water Data'!$H$28,0,10*ROW('Water Data'!H82)))</f>
        <v/>
      </c>
      <c r="CG88" s="319" t="str">
        <f ca="true">+IF(OFFSET('Water Data'!$H$29,0,10*ROW('Water Data'!H82))="","",OFFSET('Water Data'!$H$29,0,10*ROW('Water Data'!H82)))</f>
        <v/>
      </c>
      <c r="CH88" s="319" t="str">
        <f ca="true">+IF(OFFSET('Water Data'!$I$27,0,10*ROW('Water Data'!I82))="","",OFFSET('Water Data'!$I$27,0,10*ROW('Water Data'!I82)))</f>
        <v/>
      </c>
      <c r="CI88" s="319" t="str">
        <f ca="true">+IF(OFFSET('Water Data'!$I$28,0,10*ROW('Water Data'!I82))="","",OFFSET('Water Data'!$I$28,0,10*ROW('Water Data'!I82)))</f>
        <v/>
      </c>
      <c r="CJ88" s="319" t="str">
        <f ca="true">+IF(OFFSET('Water Data'!$I$29,0,10*ROW('Water Data'!I82))="","",OFFSET('Water Data'!$I$29,0,10*ROW('Water Data'!I82)))</f>
        <v/>
      </c>
      <c r="CK88" s="319" t="str">
        <f ca="true">+IF(OFFSET('Sanitation Data'!$D$28,0,10*ROW('Sanitation Data'!D82))="","",OFFSET('Sanitation Data'!$D$28,0,10*ROW('Sanitation Data'!D82)))</f>
        <v/>
      </c>
      <c r="CL88" s="319" t="str">
        <f ca="true">+IF(OFFSET('Sanitation Data'!$D$29,0,10*ROW('Sanitation Data'!D82))="","",OFFSET('Sanitation Data'!$D$29,0,10*ROW('Sanitation Data'!D82)))</f>
        <v/>
      </c>
      <c r="CM88" s="319" t="str">
        <f ca="true">+IF(OFFSET('Sanitation Data'!$D$30,0,10*ROW('Sanitation Data'!D82))="","",OFFSET('Sanitation Data'!$D$30,0,10*ROW('Sanitation Data'!D82)))</f>
        <v/>
      </c>
      <c r="CN88" s="319" t="str">
        <f ca="true">+IF(OFFSET('Sanitation Data'!$D$31,0,10*ROW('Sanitation Data'!D82))="","",OFFSET('Sanitation Data'!$D$31,0,10*ROW('Sanitation Data'!D82)))</f>
        <v/>
      </c>
      <c r="CO88" s="319" t="str">
        <f ca="true">+IF(OFFSET('Sanitation Data'!$D$32,0,10*ROW('Sanitation Data'!D82))="","",OFFSET('Sanitation Data'!$D$32,0,10*ROW('Sanitation Data'!D82)))</f>
        <v/>
      </c>
      <c r="CP88" s="319" t="str">
        <f ca="true">+IF(OFFSET('Sanitation Data'!$E$28,0,10*ROW('Sanitation Data'!E82))="","",OFFSET('Sanitation Data'!$E$28,0,10*ROW('Sanitation Data'!E82)))</f>
        <v/>
      </c>
      <c r="CQ88" s="319" t="str">
        <f ca="true">+IF(OFFSET('Sanitation Data'!$E$29,0,10*ROW('Sanitation Data'!E82))="","",OFFSET('Sanitation Data'!$E$29,0,10*ROW('Sanitation Data'!E82)))</f>
        <v/>
      </c>
      <c r="CR88" s="319" t="str">
        <f ca="true">+IF(OFFSET('Sanitation Data'!$E$30,0,10*ROW('Sanitation Data'!E82))="","",OFFSET('Sanitation Data'!$E$30,0,10*ROW('Sanitation Data'!E82)))</f>
        <v/>
      </c>
      <c r="CS88" s="319" t="str">
        <f ca="true">+IF(OFFSET('Sanitation Data'!$E$31,0,10*ROW('Sanitation Data'!E82))="","",OFFSET('Sanitation Data'!$E$31,0,10*ROW('Sanitation Data'!E82)))</f>
        <v/>
      </c>
      <c r="CT88" s="319" t="str">
        <f ca="true">+IF(OFFSET('Sanitation Data'!$E$32,0,10*ROW('Sanitation Data'!E82))="","",OFFSET('Sanitation Data'!$E$32,0,10*ROW('Sanitation Data'!E82)))</f>
        <v/>
      </c>
      <c r="CU88" s="319" t="str">
        <f ca="true">+IF(OFFSET('Sanitation Data'!$F$28,0,10*ROW('Sanitation Data'!F82))="","",OFFSET('Sanitation Data'!$F$28,0,10*ROW('Sanitation Data'!F82)))</f>
        <v/>
      </c>
      <c r="CV88" s="319" t="str">
        <f ca="true">+IF(OFFSET('Sanitation Data'!$F$29,0,10*ROW('Sanitation Data'!F82))="","",OFFSET('Sanitation Data'!$F$29,0,10*ROW('Sanitation Data'!F82)))</f>
        <v/>
      </c>
      <c r="CW88" s="319" t="str">
        <f ca="true">+IF(OFFSET('Sanitation Data'!$F$30,0,10*ROW('Sanitation Data'!F82))="","",OFFSET('Sanitation Data'!$F$30,0,10*ROW('Sanitation Data'!F82)))</f>
        <v/>
      </c>
      <c r="CX88" s="319" t="str">
        <f ca="true">+IF(OFFSET('Sanitation Data'!$F$31,0,10*ROW('Sanitation Data'!F82))="","",OFFSET('Sanitation Data'!$F$31,0,10*ROW('Sanitation Data'!F82)))</f>
        <v/>
      </c>
      <c r="CY88" s="319" t="str">
        <f ca="true">+IF(OFFSET('Sanitation Data'!$F$32,0,10*ROW('Sanitation Data'!F82))="","",OFFSET('Sanitation Data'!$F$32,0,10*ROW('Sanitation Data'!F82)))</f>
        <v/>
      </c>
      <c r="CZ88" s="319" t="str">
        <f ca="true">+IF(OFFSET('Sanitation Data'!$G$28,0,10*ROW('Sanitation Data'!G82))="","",OFFSET('Sanitation Data'!$G$28,0,10*ROW('Sanitation Data'!G82)))</f>
        <v/>
      </c>
      <c r="DA88" s="319" t="str">
        <f ca="true">+IF(OFFSET('Sanitation Data'!$G$29,0,10*ROW('Sanitation Data'!G82))="","",OFFSET('Sanitation Data'!$G$29,0,10*ROW('Sanitation Data'!G82)))</f>
        <v/>
      </c>
      <c r="DB88" s="319" t="str">
        <f ca="true">+IF(OFFSET('Sanitation Data'!$G$30,0,10*ROW('Sanitation Data'!G82))="","",OFFSET('Sanitation Data'!$G$30,0,10*ROW('Sanitation Data'!G82)))</f>
        <v/>
      </c>
      <c r="DC88" s="319" t="str">
        <f ca="true">+IF(OFFSET('Sanitation Data'!$G$31,0,10*ROW('Sanitation Data'!G82))="","",OFFSET('Sanitation Data'!$G$31,0,10*ROW('Sanitation Data'!G82)))</f>
        <v/>
      </c>
      <c r="DD88" s="319" t="str">
        <f ca="true">+IF(OFFSET('Sanitation Data'!$G$32,0,10*ROW('Sanitation Data'!G82))="","",OFFSET('Sanitation Data'!$G$32,0,10*ROW('Sanitation Data'!G82)))</f>
        <v/>
      </c>
      <c r="DE88" s="319" t="str">
        <f ca="true">+IF(OFFSET('Sanitation Data'!$H$28,0,10*ROW('Sanitation Data'!H82))="","",OFFSET('Sanitation Data'!$H$28,0,10*ROW('Sanitation Data'!H82)))</f>
        <v/>
      </c>
      <c r="DF88" s="319" t="str">
        <f ca="true">+IF(OFFSET('Sanitation Data'!$H$29,0,10*ROW('Sanitation Data'!H82))="","",OFFSET('Sanitation Data'!$H$29,0,10*ROW('Sanitation Data'!H82)))</f>
        <v/>
      </c>
      <c r="DG88" s="319" t="str">
        <f ca="true">+IF(OFFSET('Sanitation Data'!$H$30,0,10*ROW('Sanitation Data'!H82))="","",OFFSET('Sanitation Data'!$H$30,0,10*ROW('Sanitation Data'!H82)))</f>
        <v/>
      </c>
      <c r="DH88" s="319" t="str">
        <f ca="true">+IF(OFFSET('Sanitation Data'!$H$31,0,10*ROW('Sanitation Data'!H82))="","",OFFSET('Sanitation Data'!$H$31,0,10*ROW('Sanitation Data'!H82)))</f>
        <v/>
      </c>
      <c r="DI88" s="319" t="str">
        <f ca="true">+IF(OFFSET('Sanitation Data'!$H$32,0,10*ROW('Sanitation Data'!H82))="","",OFFSET('Sanitation Data'!$H$32,0,10*ROW('Sanitation Data'!H82)))</f>
        <v/>
      </c>
      <c r="DJ88" s="319" t="str">
        <f ca="true">+IF(OFFSET('Sanitation Data'!$I$28,0,10*ROW('Sanitation Data'!I82))="","",OFFSET('Sanitation Data'!$I$28,0,10*ROW('Sanitation Data'!I82)))</f>
        <v/>
      </c>
      <c r="DK88" s="319" t="str">
        <f ca="true">+IF(OFFSET('Sanitation Data'!$I$29,0,10*ROW('Sanitation Data'!I82))="","",OFFSET('Sanitation Data'!$I$29,0,10*ROW('Sanitation Data'!I82)))</f>
        <v/>
      </c>
      <c r="DL88" s="319" t="str">
        <f ca="true">+IF(OFFSET('Sanitation Data'!$I$30,0,10*ROW('Sanitation Data'!I82))="","",OFFSET('Sanitation Data'!$I$30,0,10*ROW('Sanitation Data'!I82)))</f>
        <v/>
      </c>
      <c r="DM88" s="319" t="str">
        <f ca="true">+IF(OFFSET('Sanitation Data'!$I$31,0,10*ROW('Sanitation Data'!I82))="","",OFFSET('Sanitation Data'!$I$31,0,10*ROW('Sanitation Data'!I82)))</f>
        <v/>
      </c>
      <c r="DN88" s="319" t="str">
        <f ca="true">+IF(OFFSET('Sanitation Data'!$I$32,0,10*ROW('Sanitation Data'!I82))="","",OFFSET('Sanitation Data'!$I$32,0,10*ROW('Sanitation Data'!I82)))</f>
        <v/>
      </c>
      <c r="DO88" s="319" t="str">
        <f ca="true">+IF(OFFSET('Hygiene Data'!$D$11,0,10*ROW('Hygiene Data'!D82))="","",OFFSET('Hygiene Data'!$D$11,0,10*ROW('Hygiene Data'!D82)))</f>
        <v/>
      </c>
      <c r="DP88" s="319" t="str">
        <f ca="true">+IF(OFFSET('Hygiene Data'!$D$12,0,10*ROW('Hygiene Data'!D82))="","",OFFSET('Hygiene Data'!$D$12,0,10*ROW('Hygiene Data'!D82)))</f>
        <v/>
      </c>
      <c r="DQ88" s="319" t="str">
        <f ca="true">+IF(OFFSET('Hygiene Data'!$D$13,0,10*ROW('Hygiene Data'!D82))="","",OFFSET('Hygiene Data'!$D$13,0,10*ROW('Hygiene Data'!D82)))</f>
        <v/>
      </c>
      <c r="DR88" s="319" t="str">
        <f ca="true">+IF(OFFSET('Hygiene Data'!$E$11,0,10*ROW('Hygiene Data'!E82))="","",OFFSET('Hygiene Data'!$E$11,0,10*ROW('Hygiene Data'!E82)))</f>
        <v/>
      </c>
      <c r="DS88" s="319" t="str">
        <f ca="true">+IF(OFFSET('Hygiene Data'!$E$12,0,10*ROW('Hygiene Data'!E82))="","",OFFSET('Hygiene Data'!$E$12,0,10*ROW('Hygiene Data'!E82)))</f>
        <v/>
      </c>
      <c r="DT88" s="319" t="str">
        <f ca="true">+IF(OFFSET('Hygiene Data'!$E$13,0,10*ROW('Hygiene Data'!E82))="","",OFFSET('Hygiene Data'!$E$13,0,10*ROW('Hygiene Data'!E82)))</f>
        <v/>
      </c>
      <c r="DU88" s="319" t="str">
        <f ca="true">+IF(OFFSET('Hygiene Data'!$F$11,0,10*ROW('Hygiene Data'!F82))="","",OFFSET('Hygiene Data'!$F$11,0,10*ROW('Hygiene Data'!F82)))</f>
        <v/>
      </c>
      <c r="DV88" s="319" t="str">
        <f ca="true">+IF(OFFSET('Hygiene Data'!$F$12,0,10*ROW('Hygiene Data'!F82))="","",OFFSET('Hygiene Data'!$F$12,0,10*ROW('Hygiene Data'!F82)))</f>
        <v/>
      </c>
      <c r="DW88" s="319" t="str">
        <f ca="true">+IF(OFFSET('Hygiene Data'!$F$13,0,10*ROW('Hygiene Data'!F82))="","",OFFSET('Hygiene Data'!$F$13,0,10*ROW('Hygiene Data'!F82)))</f>
        <v/>
      </c>
      <c r="DX88" s="319" t="str">
        <f ca="true">+IF(OFFSET('Hygiene Data'!$G$11,0,10*ROW('Hygiene Data'!G82))="","",OFFSET('Hygiene Data'!$G$11,0,10*ROW('Hygiene Data'!G82)))</f>
        <v/>
      </c>
      <c r="DY88" s="319" t="str">
        <f ca="true">+IF(OFFSET('Hygiene Data'!$G$12,0,10*ROW('Hygiene Data'!G82))="","",OFFSET('Hygiene Data'!$G$12,0,10*ROW('Hygiene Data'!G82)))</f>
        <v/>
      </c>
      <c r="DZ88" s="319" t="str">
        <f ca="true">+IF(OFFSET('Hygiene Data'!$G$13,0,10*ROW('Hygiene Data'!G82))="","",OFFSET('Hygiene Data'!$G$13,0,10*ROW('Hygiene Data'!G82)))</f>
        <v/>
      </c>
      <c r="EA88" s="319" t="str">
        <f ca="true">+IF(OFFSET('Hygiene Data'!$H$11,0,10*ROW('Hygiene Data'!H82))="","",OFFSET('Hygiene Data'!$H$11,0,10*ROW('Hygiene Data'!H82)))</f>
        <v/>
      </c>
      <c r="EB88" s="319" t="str">
        <f ca="true">+IF(OFFSET('Hygiene Data'!$H$12,0,10*ROW('Hygiene Data'!H82))="","",OFFSET('Hygiene Data'!$H$12,0,10*ROW('Hygiene Data'!H82)))</f>
        <v/>
      </c>
      <c r="EC88" s="319" t="str">
        <f ca="true">+IF(OFFSET('Hygiene Data'!$H$13,0,10*ROW('Hygiene Data'!H82))="","",OFFSET('Hygiene Data'!$H$13,0,10*ROW('Hygiene Data'!H82)))</f>
        <v/>
      </c>
      <c r="ED88" s="319" t="str">
        <f ca="true">+IF(OFFSET('Hygiene Data'!$I$11,0,10*ROW('Hygiene Data'!I82))="","",OFFSET('Hygiene Data'!$I$11,0,10*ROW('Hygiene Data'!I82)))</f>
        <v/>
      </c>
      <c r="EE88" s="319" t="str">
        <f ca="true">+IF(OFFSET('Hygiene Data'!$I$12,0,10*ROW('Hygiene Data'!I82))="","",OFFSET('Hygiene Data'!$I$12,0,10*ROW('Hygiene Data'!I82)))</f>
        <v/>
      </c>
      <c r="EF88" s="319"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75"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19"/>
      <c r="BS89" s="319" t="str">
        <f ca="true">+IF(OFFSET('Water Data'!$D$27,0,10*ROW('Water Data'!D83))="","",OFFSET('Water Data'!$D$27,0,10*ROW('Water Data'!D83)))</f>
        <v/>
      </c>
      <c r="BT89" s="319" t="str">
        <f ca="true">+IF(OFFSET('Water Data'!$D$28,0,10*ROW('Water Data'!D83))="","",OFFSET('Water Data'!$D$28,0,10*ROW('Water Data'!D83)))</f>
        <v/>
      </c>
      <c r="BU89" s="319" t="str">
        <f ca="true">+IF(OFFSET('Water Data'!$D$29,0,10*ROW('Water Data'!D83))="","",OFFSET('Water Data'!$D$29,0,10*ROW('Water Data'!D83)))</f>
        <v/>
      </c>
      <c r="BV89" s="319" t="str">
        <f ca="true">+IF(OFFSET('Water Data'!$E$27,0,10*ROW('Water Data'!E83))="","",OFFSET('Water Data'!$E$27,0,10*ROW('Water Data'!E83)))</f>
        <v/>
      </c>
      <c r="BW89" s="319" t="str">
        <f ca="true">+IF(OFFSET('Water Data'!$E$28,0,10*ROW('Water Data'!E83))="","",OFFSET('Water Data'!$E$28,0,10*ROW('Water Data'!E83)))</f>
        <v/>
      </c>
      <c r="BX89" s="319" t="str">
        <f ca="true">+IF(OFFSET('Water Data'!$E$29,0,10*ROW('Water Data'!E83))="","",OFFSET('Water Data'!$E$29,0,10*ROW('Water Data'!E83)))</f>
        <v/>
      </c>
      <c r="BY89" s="319" t="str">
        <f ca="true">+IF(OFFSET('Water Data'!$F$27,0,10*ROW('Water Data'!F83))="","",OFFSET('Water Data'!$F$27,0,10*ROW('Water Data'!F83)))</f>
        <v/>
      </c>
      <c r="BZ89" s="319" t="str">
        <f ca="true">+IF(OFFSET('Water Data'!$F$28,0,10*ROW('Water Data'!F83))="","",OFFSET('Water Data'!$F$28,0,10*ROW('Water Data'!F83)))</f>
        <v/>
      </c>
      <c r="CA89" s="319" t="str">
        <f ca="true">+IF(OFFSET('Water Data'!$F$29,0,10*ROW('Water Data'!F83))="","",OFFSET('Water Data'!$F$29,0,10*ROW('Water Data'!F83)))</f>
        <v/>
      </c>
      <c r="CB89" s="319" t="str">
        <f ca="true">+IF(OFFSET('Water Data'!$G$27,0,10*ROW('Water Data'!G83))="","",OFFSET('Water Data'!$G$27,0,10*ROW('Water Data'!G83)))</f>
        <v/>
      </c>
      <c r="CC89" s="319" t="str">
        <f ca="true">+IF(OFFSET('Water Data'!$G$28,0,10*ROW('Water Data'!G83))="","",OFFSET('Water Data'!$G$28,0,10*ROW('Water Data'!G83)))</f>
        <v/>
      </c>
      <c r="CD89" s="319" t="str">
        <f ca="true">+IF(OFFSET('Water Data'!$G$29,0,10*ROW('Water Data'!G83))="","",OFFSET('Water Data'!$G$29,0,10*ROW('Water Data'!G83)))</f>
        <v/>
      </c>
      <c r="CE89" s="319" t="str">
        <f ca="true">+IF(OFFSET('Water Data'!$H$27,0,10*ROW('Water Data'!H83))="","",OFFSET('Water Data'!$H$27,0,10*ROW('Water Data'!H83)))</f>
        <v/>
      </c>
      <c r="CF89" s="319" t="str">
        <f ca="true">+IF(OFFSET('Water Data'!$H$28,0,10*ROW('Water Data'!H83))="","",OFFSET('Water Data'!$H$28,0,10*ROW('Water Data'!H83)))</f>
        <v/>
      </c>
      <c r="CG89" s="319" t="str">
        <f ca="true">+IF(OFFSET('Water Data'!$H$29,0,10*ROW('Water Data'!H83))="","",OFFSET('Water Data'!$H$29,0,10*ROW('Water Data'!H83)))</f>
        <v/>
      </c>
      <c r="CH89" s="319" t="str">
        <f ca="true">+IF(OFFSET('Water Data'!$I$27,0,10*ROW('Water Data'!I83))="","",OFFSET('Water Data'!$I$27,0,10*ROW('Water Data'!I83)))</f>
        <v/>
      </c>
      <c r="CI89" s="319" t="str">
        <f ca="true">+IF(OFFSET('Water Data'!$I$28,0,10*ROW('Water Data'!I83))="","",OFFSET('Water Data'!$I$28,0,10*ROW('Water Data'!I83)))</f>
        <v/>
      </c>
      <c r="CJ89" s="319" t="str">
        <f ca="true">+IF(OFFSET('Water Data'!$I$29,0,10*ROW('Water Data'!I83))="","",OFFSET('Water Data'!$I$29,0,10*ROW('Water Data'!I83)))</f>
        <v/>
      </c>
      <c r="CK89" s="319" t="str">
        <f ca="true">+IF(OFFSET('Sanitation Data'!$D$28,0,10*ROW('Sanitation Data'!D83))="","",OFFSET('Sanitation Data'!$D$28,0,10*ROW('Sanitation Data'!D83)))</f>
        <v/>
      </c>
      <c r="CL89" s="319" t="str">
        <f ca="true">+IF(OFFSET('Sanitation Data'!$D$29,0,10*ROW('Sanitation Data'!D83))="","",OFFSET('Sanitation Data'!$D$29,0,10*ROW('Sanitation Data'!D83)))</f>
        <v/>
      </c>
      <c r="CM89" s="319" t="str">
        <f ca="true">+IF(OFFSET('Sanitation Data'!$D$30,0,10*ROW('Sanitation Data'!D83))="","",OFFSET('Sanitation Data'!$D$30,0,10*ROW('Sanitation Data'!D83)))</f>
        <v/>
      </c>
      <c r="CN89" s="319" t="str">
        <f ca="true">+IF(OFFSET('Sanitation Data'!$D$31,0,10*ROW('Sanitation Data'!D83))="","",OFFSET('Sanitation Data'!$D$31,0,10*ROW('Sanitation Data'!D83)))</f>
        <v/>
      </c>
      <c r="CO89" s="319" t="str">
        <f ca="true">+IF(OFFSET('Sanitation Data'!$D$32,0,10*ROW('Sanitation Data'!D83))="","",OFFSET('Sanitation Data'!$D$32,0,10*ROW('Sanitation Data'!D83)))</f>
        <v/>
      </c>
      <c r="CP89" s="319" t="str">
        <f ca="true">+IF(OFFSET('Sanitation Data'!$E$28,0,10*ROW('Sanitation Data'!E83))="","",OFFSET('Sanitation Data'!$E$28,0,10*ROW('Sanitation Data'!E83)))</f>
        <v/>
      </c>
      <c r="CQ89" s="319" t="str">
        <f ca="true">+IF(OFFSET('Sanitation Data'!$E$29,0,10*ROW('Sanitation Data'!E83))="","",OFFSET('Sanitation Data'!$E$29,0,10*ROW('Sanitation Data'!E83)))</f>
        <v/>
      </c>
      <c r="CR89" s="319" t="str">
        <f ca="true">+IF(OFFSET('Sanitation Data'!$E$30,0,10*ROW('Sanitation Data'!E83))="","",OFFSET('Sanitation Data'!$E$30,0,10*ROW('Sanitation Data'!E83)))</f>
        <v/>
      </c>
      <c r="CS89" s="319" t="str">
        <f ca="true">+IF(OFFSET('Sanitation Data'!$E$31,0,10*ROW('Sanitation Data'!E83))="","",OFFSET('Sanitation Data'!$E$31,0,10*ROW('Sanitation Data'!E83)))</f>
        <v/>
      </c>
      <c r="CT89" s="319" t="str">
        <f ca="true">+IF(OFFSET('Sanitation Data'!$E$32,0,10*ROW('Sanitation Data'!E83))="","",OFFSET('Sanitation Data'!$E$32,0,10*ROW('Sanitation Data'!E83)))</f>
        <v/>
      </c>
      <c r="CU89" s="319" t="str">
        <f ca="true">+IF(OFFSET('Sanitation Data'!$F$28,0,10*ROW('Sanitation Data'!F83))="","",OFFSET('Sanitation Data'!$F$28,0,10*ROW('Sanitation Data'!F83)))</f>
        <v/>
      </c>
      <c r="CV89" s="319" t="str">
        <f ca="true">+IF(OFFSET('Sanitation Data'!$F$29,0,10*ROW('Sanitation Data'!F83))="","",OFFSET('Sanitation Data'!$F$29,0,10*ROW('Sanitation Data'!F83)))</f>
        <v/>
      </c>
      <c r="CW89" s="319" t="str">
        <f ca="true">+IF(OFFSET('Sanitation Data'!$F$30,0,10*ROW('Sanitation Data'!F83))="","",OFFSET('Sanitation Data'!$F$30,0,10*ROW('Sanitation Data'!F83)))</f>
        <v/>
      </c>
      <c r="CX89" s="319" t="str">
        <f ca="true">+IF(OFFSET('Sanitation Data'!$F$31,0,10*ROW('Sanitation Data'!F83))="","",OFFSET('Sanitation Data'!$F$31,0,10*ROW('Sanitation Data'!F83)))</f>
        <v/>
      </c>
      <c r="CY89" s="319" t="str">
        <f ca="true">+IF(OFFSET('Sanitation Data'!$F$32,0,10*ROW('Sanitation Data'!F83))="","",OFFSET('Sanitation Data'!$F$32,0,10*ROW('Sanitation Data'!F83)))</f>
        <v/>
      </c>
      <c r="CZ89" s="319" t="str">
        <f ca="true">+IF(OFFSET('Sanitation Data'!$G$28,0,10*ROW('Sanitation Data'!G83))="","",OFFSET('Sanitation Data'!$G$28,0,10*ROW('Sanitation Data'!G83)))</f>
        <v/>
      </c>
      <c r="DA89" s="319" t="str">
        <f ca="true">+IF(OFFSET('Sanitation Data'!$G$29,0,10*ROW('Sanitation Data'!G83))="","",OFFSET('Sanitation Data'!$G$29,0,10*ROW('Sanitation Data'!G83)))</f>
        <v/>
      </c>
      <c r="DB89" s="319" t="str">
        <f ca="true">+IF(OFFSET('Sanitation Data'!$G$30,0,10*ROW('Sanitation Data'!G83))="","",OFFSET('Sanitation Data'!$G$30,0,10*ROW('Sanitation Data'!G83)))</f>
        <v/>
      </c>
      <c r="DC89" s="319" t="str">
        <f ca="true">+IF(OFFSET('Sanitation Data'!$G$31,0,10*ROW('Sanitation Data'!G83))="","",OFFSET('Sanitation Data'!$G$31,0,10*ROW('Sanitation Data'!G83)))</f>
        <v/>
      </c>
      <c r="DD89" s="319" t="str">
        <f ca="true">+IF(OFFSET('Sanitation Data'!$G$32,0,10*ROW('Sanitation Data'!G83))="","",OFFSET('Sanitation Data'!$G$32,0,10*ROW('Sanitation Data'!G83)))</f>
        <v/>
      </c>
      <c r="DE89" s="319" t="str">
        <f ca="true">+IF(OFFSET('Sanitation Data'!$H$28,0,10*ROW('Sanitation Data'!H83))="","",OFFSET('Sanitation Data'!$H$28,0,10*ROW('Sanitation Data'!H83)))</f>
        <v/>
      </c>
      <c r="DF89" s="319" t="str">
        <f ca="true">+IF(OFFSET('Sanitation Data'!$H$29,0,10*ROW('Sanitation Data'!H83))="","",OFFSET('Sanitation Data'!$H$29,0,10*ROW('Sanitation Data'!H83)))</f>
        <v/>
      </c>
      <c r="DG89" s="319" t="str">
        <f ca="true">+IF(OFFSET('Sanitation Data'!$H$30,0,10*ROW('Sanitation Data'!H83))="","",OFFSET('Sanitation Data'!$H$30,0,10*ROW('Sanitation Data'!H83)))</f>
        <v/>
      </c>
      <c r="DH89" s="319" t="str">
        <f ca="true">+IF(OFFSET('Sanitation Data'!$H$31,0,10*ROW('Sanitation Data'!H83))="","",OFFSET('Sanitation Data'!$H$31,0,10*ROW('Sanitation Data'!H83)))</f>
        <v/>
      </c>
      <c r="DI89" s="319" t="str">
        <f ca="true">+IF(OFFSET('Sanitation Data'!$H$32,0,10*ROW('Sanitation Data'!H83))="","",OFFSET('Sanitation Data'!$H$32,0,10*ROW('Sanitation Data'!H83)))</f>
        <v/>
      </c>
      <c r="DJ89" s="319" t="str">
        <f ca="true">+IF(OFFSET('Sanitation Data'!$I$28,0,10*ROW('Sanitation Data'!I83))="","",OFFSET('Sanitation Data'!$I$28,0,10*ROW('Sanitation Data'!I83)))</f>
        <v/>
      </c>
      <c r="DK89" s="319" t="str">
        <f ca="true">+IF(OFFSET('Sanitation Data'!$I$29,0,10*ROW('Sanitation Data'!I83))="","",OFFSET('Sanitation Data'!$I$29,0,10*ROW('Sanitation Data'!I83)))</f>
        <v/>
      </c>
      <c r="DL89" s="319" t="str">
        <f ca="true">+IF(OFFSET('Sanitation Data'!$I$30,0,10*ROW('Sanitation Data'!I83))="","",OFFSET('Sanitation Data'!$I$30,0,10*ROW('Sanitation Data'!I83)))</f>
        <v/>
      </c>
      <c r="DM89" s="319" t="str">
        <f ca="true">+IF(OFFSET('Sanitation Data'!$I$31,0,10*ROW('Sanitation Data'!I83))="","",OFFSET('Sanitation Data'!$I$31,0,10*ROW('Sanitation Data'!I83)))</f>
        <v/>
      </c>
      <c r="DN89" s="319" t="str">
        <f ca="true">+IF(OFFSET('Sanitation Data'!$I$32,0,10*ROW('Sanitation Data'!I83))="","",OFFSET('Sanitation Data'!$I$32,0,10*ROW('Sanitation Data'!I83)))</f>
        <v/>
      </c>
      <c r="DO89" s="319" t="str">
        <f ca="true">+IF(OFFSET('Hygiene Data'!$D$11,0,10*ROW('Hygiene Data'!D83))="","",OFFSET('Hygiene Data'!$D$11,0,10*ROW('Hygiene Data'!D83)))</f>
        <v/>
      </c>
      <c r="DP89" s="319" t="str">
        <f ca="true">+IF(OFFSET('Hygiene Data'!$D$12,0,10*ROW('Hygiene Data'!D83))="","",OFFSET('Hygiene Data'!$D$12,0,10*ROW('Hygiene Data'!D83)))</f>
        <v/>
      </c>
      <c r="DQ89" s="319" t="str">
        <f ca="true">+IF(OFFSET('Hygiene Data'!$D$13,0,10*ROW('Hygiene Data'!D83))="","",OFFSET('Hygiene Data'!$D$13,0,10*ROW('Hygiene Data'!D83)))</f>
        <v/>
      </c>
      <c r="DR89" s="319" t="str">
        <f ca="true">+IF(OFFSET('Hygiene Data'!$E$11,0,10*ROW('Hygiene Data'!E83))="","",OFFSET('Hygiene Data'!$E$11,0,10*ROW('Hygiene Data'!E83)))</f>
        <v/>
      </c>
      <c r="DS89" s="319" t="str">
        <f ca="true">+IF(OFFSET('Hygiene Data'!$E$12,0,10*ROW('Hygiene Data'!E83))="","",OFFSET('Hygiene Data'!$E$12,0,10*ROW('Hygiene Data'!E83)))</f>
        <v/>
      </c>
      <c r="DT89" s="319" t="str">
        <f ca="true">+IF(OFFSET('Hygiene Data'!$E$13,0,10*ROW('Hygiene Data'!E83))="","",OFFSET('Hygiene Data'!$E$13,0,10*ROW('Hygiene Data'!E83)))</f>
        <v/>
      </c>
      <c r="DU89" s="319" t="str">
        <f ca="true">+IF(OFFSET('Hygiene Data'!$F$11,0,10*ROW('Hygiene Data'!F83))="","",OFFSET('Hygiene Data'!$F$11,0,10*ROW('Hygiene Data'!F83)))</f>
        <v/>
      </c>
      <c r="DV89" s="319" t="str">
        <f ca="true">+IF(OFFSET('Hygiene Data'!$F$12,0,10*ROW('Hygiene Data'!F83))="","",OFFSET('Hygiene Data'!$F$12,0,10*ROW('Hygiene Data'!F83)))</f>
        <v/>
      </c>
      <c r="DW89" s="319" t="str">
        <f ca="true">+IF(OFFSET('Hygiene Data'!$F$13,0,10*ROW('Hygiene Data'!F83))="","",OFFSET('Hygiene Data'!$F$13,0,10*ROW('Hygiene Data'!F83)))</f>
        <v/>
      </c>
      <c r="DX89" s="319" t="str">
        <f ca="true">+IF(OFFSET('Hygiene Data'!$G$11,0,10*ROW('Hygiene Data'!G83))="","",OFFSET('Hygiene Data'!$G$11,0,10*ROW('Hygiene Data'!G83)))</f>
        <v/>
      </c>
      <c r="DY89" s="319" t="str">
        <f ca="true">+IF(OFFSET('Hygiene Data'!$G$12,0,10*ROW('Hygiene Data'!G83))="","",OFFSET('Hygiene Data'!$G$12,0,10*ROW('Hygiene Data'!G83)))</f>
        <v/>
      </c>
      <c r="DZ89" s="319" t="str">
        <f ca="true">+IF(OFFSET('Hygiene Data'!$G$13,0,10*ROW('Hygiene Data'!G83))="","",OFFSET('Hygiene Data'!$G$13,0,10*ROW('Hygiene Data'!G83)))</f>
        <v/>
      </c>
      <c r="EA89" s="319" t="str">
        <f ca="true">+IF(OFFSET('Hygiene Data'!$H$11,0,10*ROW('Hygiene Data'!H83))="","",OFFSET('Hygiene Data'!$H$11,0,10*ROW('Hygiene Data'!H83)))</f>
        <v/>
      </c>
      <c r="EB89" s="319" t="str">
        <f ca="true">+IF(OFFSET('Hygiene Data'!$H$12,0,10*ROW('Hygiene Data'!H83))="","",OFFSET('Hygiene Data'!$H$12,0,10*ROW('Hygiene Data'!H83)))</f>
        <v/>
      </c>
      <c r="EC89" s="319" t="str">
        <f ca="true">+IF(OFFSET('Hygiene Data'!$H$13,0,10*ROW('Hygiene Data'!H83))="","",OFFSET('Hygiene Data'!$H$13,0,10*ROW('Hygiene Data'!H83)))</f>
        <v/>
      </c>
      <c r="ED89" s="319" t="str">
        <f ca="true">+IF(OFFSET('Hygiene Data'!$I$11,0,10*ROW('Hygiene Data'!I83))="","",OFFSET('Hygiene Data'!$I$11,0,10*ROW('Hygiene Data'!I83)))</f>
        <v/>
      </c>
      <c r="EE89" s="319" t="str">
        <f ca="true">+IF(OFFSET('Hygiene Data'!$I$12,0,10*ROW('Hygiene Data'!I83))="","",OFFSET('Hygiene Data'!$I$12,0,10*ROW('Hygiene Data'!I83)))</f>
        <v/>
      </c>
      <c r="EF89" s="319"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75"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19"/>
      <c r="BS90" s="319" t="str">
        <f ca="true">+IF(OFFSET('Water Data'!$D$27,0,10*ROW('Water Data'!D84))="","",OFFSET('Water Data'!$D$27,0,10*ROW('Water Data'!D84)))</f>
        <v/>
      </c>
      <c r="BT90" s="319" t="str">
        <f ca="true">+IF(OFFSET('Water Data'!$D$28,0,10*ROW('Water Data'!D84))="","",OFFSET('Water Data'!$D$28,0,10*ROW('Water Data'!D84)))</f>
        <v/>
      </c>
      <c r="BU90" s="319" t="str">
        <f ca="true">+IF(OFFSET('Water Data'!$D$29,0,10*ROW('Water Data'!D84))="","",OFFSET('Water Data'!$D$29,0,10*ROW('Water Data'!D84)))</f>
        <v/>
      </c>
      <c r="BV90" s="319" t="str">
        <f ca="true">+IF(OFFSET('Water Data'!$E$27,0,10*ROW('Water Data'!E84))="","",OFFSET('Water Data'!$E$27,0,10*ROW('Water Data'!E84)))</f>
        <v/>
      </c>
      <c r="BW90" s="319" t="str">
        <f ca="true">+IF(OFFSET('Water Data'!$E$28,0,10*ROW('Water Data'!E84))="","",OFFSET('Water Data'!$E$28,0,10*ROW('Water Data'!E84)))</f>
        <v/>
      </c>
      <c r="BX90" s="319" t="str">
        <f ca="true">+IF(OFFSET('Water Data'!$E$29,0,10*ROW('Water Data'!E84))="","",OFFSET('Water Data'!$E$29,0,10*ROW('Water Data'!E84)))</f>
        <v/>
      </c>
      <c r="BY90" s="319" t="str">
        <f ca="true">+IF(OFFSET('Water Data'!$F$27,0,10*ROW('Water Data'!F84))="","",OFFSET('Water Data'!$F$27,0,10*ROW('Water Data'!F84)))</f>
        <v/>
      </c>
      <c r="BZ90" s="319" t="str">
        <f ca="true">+IF(OFFSET('Water Data'!$F$28,0,10*ROW('Water Data'!F84))="","",OFFSET('Water Data'!$F$28,0,10*ROW('Water Data'!F84)))</f>
        <v/>
      </c>
      <c r="CA90" s="319" t="str">
        <f ca="true">+IF(OFFSET('Water Data'!$F$29,0,10*ROW('Water Data'!F84))="","",OFFSET('Water Data'!$F$29,0,10*ROW('Water Data'!F84)))</f>
        <v/>
      </c>
      <c r="CB90" s="319" t="str">
        <f ca="true">+IF(OFFSET('Water Data'!$G$27,0,10*ROW('Water Data'!G84))="","",OFFSET('Water Data'!$G$27,0,10*ROW('Water Data'!G84)))</f>
        <v/>
      </c>
      <c r="CC90" s="319" t="str">
        <f ca="true">+IF(OFFSET('Water Data'!$G$28,0,10*ROW('Water Data'!G84))="","",OFFSET('Water Data'!$G$28,0,10*ROW('Water Data'!G84)))</f>
        <v/>
      </c>
      <c r="CD90" s="319" t="str">
        <f ca="true">+IF(OFFSET('Water Data'!$G$29,0,10*ROW('Water Data'!G84))="","",OFFSET('Water Data'!$G$29,0,10*ROW('Water Data'!G84)))</f>
        <v/>
      </c>
      <c r="CE90" s="319" t="str">
        <f ca="true">+IF(OFFSET('Water Data'!$H$27,0,10*ROW('Water Data'!H84))="","",OFFSET('Water Data'!$H$27,0,10*ROW('Water Data'!H84)))</f>
        <v/>
      </c>
      <c r="CF90" s="319" t="str">
        <f ca="true">+IF(OFFSET('Water Data'!$H$28,0,10*ROW('Water Data'!H84))="","",OFFSET('Water Data'!$H$28,0,10*ROW('Water Data'!H84)))</f>
        <v/>
      </c>
      <c r="CG90" s="319" t="str">
        <f ca="true">+IF(OFFSET('Water Data'!$H$29,0,10*ROW('Water Data'!H84))="","",OFFSET('Water Data'!$H$29,0,10*ROW('Water Data'!H84)))</f>
        <v/>
      </c>
      <c r="CH90" s="319" t="str">
        <f ca="true">+IF(OFFSET('Water Data'!$I$27,0,10*ROW('Water Data'!I84))="","",OFFSET('Water Data'!$I$27,0,10*ROW('Water Data'!I84)))</f>
        <v/>
      </c>
      <c r="CI90" s="319" t="str">
        <f ca="true">+IF(OFFSET('Water Data'!$I$28,0,10*ROW('Water Data'!I84))="","",OFFSET('Water Data'!$I$28,0,10*ROW('Water Data'!I84)))</f>
        <v/>
      </c>
      <c r="CJ90" s="319" t="str">
        <f ca="true">+IF(OFFSET('Water Data'!$I$29,0,10*ROW('Water Data'!I84))="","",OFFSET('Water Data'!$I$29,0,10*ROW('Water Data'!I84)))</f>
        <v/>
      </c>
      <c r="CK90" s="319" t="str">
        <f ca="true">+IF(OFFSET('Sanitation Data'!$D$28,0,10*ROW('Sanitation Data'!D84))="","",OFFSET('Sanitation Data'!$D$28,0,10*ROW('Sanitation Data'!D84)))</f>
        <v/>
      </c>
      <c r="CL90" s="319" t="str">
        <f ca="true">+IF(OFFSET('Sanitation Data'!$D$29,0,10*ROW('Sanitation Data'!D84))="","",OFFSET('Sanitation Data'!$D$29,0,10*ROW('Sanitation Data'!D84)))</f>
        <v/>
      </c>
      <c r="CM90" s="319" t="str">
        <f ca="true">+IF(OFFSET('Sanitation Data'!$D$30,0,10*ROW('Sanitation Data'!D84))="","",OFFSET('Sanitation Data'!$D$30,0,10*ROW('Sanitation Data'!D84)))</f>
        <v/>
      </c>
      <c r="CN90" s="319" t="str">
        <f ca="true">+IF(OFFSET('Sanitation Data'!$D$31,0,10*ROW('Sanitation Data'!D84))="","",OFFSET('Sanitation Data'!$D$31,0,10*ROW('Sanitation Data'!D84)))</f>
        <v/>
      </c>
      <c r="CO90" s="319" t="str">
        <f ca="true">+IF(OFFSET('Sanitation Data'!$D$32,0,10*ROW('Sanitation Data'!D84))="","",OFFSET('Sanitation Data'!$D$32,0,10*ROW('Sanitation Data'!D84)))</f>
        <v/>
      </c>
      <c r="CP90" s="319" t="str">
        <f ca="true">+IF(OFFSET('Sanitation Data'!$E$28,0,10*ROW('Sanitation Data'!E84))="","",OFFSET('Sanitation Data'!$E$28,0,10*ROW('Sanitation Data'!E84)))</f>
        <v/>
      </c>
      <c r="CQ90" s="319" t="str">
        <f ca="true">+IF(OFFSET('Sanitation Data'!$E$29,0,10*ROW('Sanitation Data'!E84))="","",OFFSET('Sanitation Data'!$E$29,0,10*ROW('Sanitation Data'!E84)))</f>
        <v/>
      </c>
      <c r="CR90" s="319" t="str">
        <f ca="true">+IF(OFFSET('Sanitation Data'!$E$30,0,10*ROW('Sanitation Data'!E84))="","",OFFSET('Sanitation Data'!$E$30,0,10*ROW('Sanitation Data'!E84)))</f>
        <v/>
      </c>
      <c r="CS90" s="319" t="str">
        <f ca="true">+IF(OFFSET('Sanitation Data'!$E$31,0,10*ROW('Sanitation Data'!E84))="","",OFFSET('Sanitation Data'!$E$31,0,10*ROW('Sanitation Data'!E84)))</f>
        <v/>
      </c>
      <c r="CT90" s="319" t="str">
        <f ca="true">+IF(OFFSET('Sanitation Data'!$E$32,0,10*ROW('Sanitation Data'!E84))="","",OFFSET('Sanitation Data'!$E$32,0,10*ROW('Sanitation Data'!E84)))</f>
        <v/>
      </c>
      <c r="CU90" s="319" t="str">
        <f ca="true">+IF(OFFSET('Sanitation Data'!$F$28,0,10*ROW('Sanitation Data'!F84))="","",OFFSET('Sanitation Data'!$F$28,0,10*ROW('Sanitation Data'!F84)))</f>
        <v/>
      </c>
      <c r="CV90" s="319" t="str">
        <f ca="true">+IF(OFFSET('Sanitation Data'!$F$29,0,10*ROW('Sanitation Data'!F84))="","",OFFSET('Sanitation Data'!$F$29,0,10*ROW('Sanitation Data'!F84)))</f>
        <v/>
      </c>
      <c r="CW90" s="319" t="str">
        <f ca="true">+IF(OFFSET('Sanitation Data'!$F$30,0,10*ROW('Sanitation Data'!F84))="","",OFFSET('Sanitation Data'!$F$30,0,10*ROW('Sanitation Data'!F84)))</f>
        <v/>
      </c>
      <c r="CX90" s="319" t="str">
        <f ca="true">+IF(OFFSET('Sanitation Data'!$F$31,0,10*ROW('Sanitation Data'!F84))="","",OFFSET('Sanitation Data'!$F$31,0,10*ROW('Sanitation Data'!F84)))</f>
        <v/>
      </c>
      <c r="CY90" s="319" t="str">
        <f ca="true">+IF(OFFSET('Sanitation Data'!$F$32,0,10*ROW('Sanitation Data'!F84))="","",OFFSET('Sanitation Data'!$F$32,0,10*ROW('Sanitation Data'!F84)))</f>
        <v/>
      </c>
      <c r="CZ90" s="319" t="str">
        <f ca="true">+IF(OFFSET('Sanitation Data'!$G$28,0,10*ROW('Sanitation Data'!G84))="","",OFFSET('Sanitation Data'!$G$28,0,10*ROW('Sanitation Data'!G84)))</f>
        <v/>
      </c>
      <c r="DA90" s="319" t="str">
        <f ca="true">+IF(OFFSET('Sanitation Data'!$G$29,0,10*ROW('Sanitation Data'!G84))="","",OFFSET('Sanitation Data'!$G$29,0,10*ROW('Sanitation Data'!G84)))</f>
        <v/>
      </c>
      <c r="DB90" s="319" t="str">
        <f ca="true">+IF(OFFSET('Sanitation Data'!$G$30,0,10*ROW('Sanitation Data'!G84))="","",OFFSET('Sanitation Data'!$G$30,0,10*ROW('Sanitation Data'!G84)))</f>
        <v/>
      </c>
      <c r="DC90" s="319" t="str">
        <f ca="true">+IF(OFFSET('Sanitation Data'!$G$31,0,10*ROW('Sanitation Data'!G84))="","",OFFSET('Sanitation Data'!$G$31,0,10*ROW('Sanitation Data'!G84)))</f>
        <v/>
      </c>
      <c r="DD90" s="319" t="str">
        <f ca="true">+IF(OFFSET('Sanitation Data'!$G$32,0,10*ROW('Sanitation Data'!G84))="","",OFFSET('Sanitation Data'!$G$32,0,10*ROW('Sanitation Data'!G84)))</f>
        <v/>
      </c>
      <c r="DE90" s="319" t="str">
        <f ca="true">+IF(OFFSET('Sanitation Data'!$H$28,0,10*ROW('Sanitation Data'!H84))="","",OFFSET('Sanitation Data'!$H$28,0,10*ROW('Sanitation Data'!H84)))</f>
        <v/>
      </c>
      <c r="DF90" s="319" t="str">
        <f ca="true">+IF(OFFSET('Sanitation Data'!$H$29,0,10*ROW('Sanitation Data'!H84))="","",OFFSET('Sanitation Data'!$H$29,0,10*ROW('Sanitation Data'!H84)))</f>
        <v/>
      </c>
      <c r="DG90" s="319" t="str">
        <f ca="true">+IF(OFFSET('Sanitation Data'!$H$30,0,10*ROW('Sanitation Data'!H84))="","",OFFSET('Sanitation Data'!$H$30,0,10*ROW('Sanitation Data'!H84)))</f>
        <v/>
      </c>
      <c r="DH90" s="319" t="str">
        <f ca="true">+IF(OFFSET('Sanitation Data'!$H$31,0,10*ROW('Sanitation Data'!H84))="","",OFFSET('Sanitation Data'!$H$31,0,10*ROW('Sanitation Data'!H84)))</f>
        <v/>
      </c>
      <c r="DI90" s="319" t="str">
        <f ca="true">+IF(OFFSET('Sanitation Data'!$H$32,0,10*ROW('Sanitation Data'!H84))="","",OFFSET('Sanitation Data'!$H$32,0,10*ROW('Sanitation Data'!H84)))</f>
        <v/>
      </c>
      <c r="DJ90" s="319" t="str">
        <f ca="true">+IF(OFFSET('Sanitation Data'!$I$28,0,10*ROW('Sanitation Data'!I84))="","",OFFSET('Sanitation Data'!$I$28,0,10*ROW('Sanitation Data'!I84)))</f>
        <v/>
      </c>
      <c r="DK90" s="319" t="str">
        <f ca="true">+IF(OFFSET('Sanitation Data'!$I$29,0,10*ROW('Sanitation Data'!I84))="","",OFFSET('Sanitation Data'!$I$29,0,10*ROW('Sanitation Data'!I84)))</f>
        <v/>
      </c>
      <c r="DL90" s="319" t="str">
        <f ca="true">+IF(OFFSET('Sanitation Data'!$I$30,0,10*ROW('Sanitation Data'!I84))="","",OFFSET('Sanitation Data'!$I$30,0,10*ROW('Sanitation Data'!I84)))</f>
        <v/>
      </c>
      <c r="DM90" s="319" t="str">
        <f ca="true">+IF(OFFSET('Sanitation Data'!$I$31,0,10*ROW('Sanitation Data'!I84))="","",OFFSET('Sanitation Data'!$I$31,0,10*ROW('Sanitation Data'!I84)))</f>
        <v/>
      </c>
      <c r="DN90" s="319" t="str">
        <f ca="true">+IF(OFFSET('Sanitation Data'!$I$32,0,10*ROW('Sanitation Data'!I84))="","",OFFSET('Sanitation Data'!$I$32,0,10*ROW('Sanitation Data'!I84)))</f>
        <v/>
      </c>
      <c r="DO90" s="319" t="str">
        <f ca="true">+IF(OFFSET('Hygiene Data'!$D$11,0,10*ROW('Hygiene Data'!D84))="","",OFFSET('Hygiene Data'!$D$11,0,10*ROW('Hygiene Data'!D84)))</f>
        <v/>
      </c>
      <c r="DP90" s="319" t="str">
        <f ca="true">+IF(OFFSET('Hygiene Data'!$D$12,0,10*ROW('Hygiene Data'!D84))="","",OFFSET('Hygiene Data'!$D$12,0,10*ROW('Hygiene Data'!D84)))</f>
        <v/>
      </c>
      <c r="DQ90" s="319" t="str">
        <f ca="true">+IF(OFFSET('Hygiene Data'!$D$13,0,10*ROW('Hygiene Data'!D84))="","",OFFSET('Hygiene Data'!$D$13,0,10*ROW('Hygiene Data'!D84)))</f>
        <v/>
      </c>
      <c r="DR90" s="319" t="str">
        <f ca="true">+IF(OFFSET('Hygiene Data'!$E$11,0,10*ROW('Hygiene Data'!E84))="","",OFFSET('Hygiene Data'!$E$11,0,10*ROW('Hygiene Data'!E84)))</f>
        <v/>
      </c>
      <c r="DS90" s="319" t="str">
        <f ca="true">+IF(OFFSET('Hygiene Data'!$E$12,0,10*ROW('Hygiene Data'!E84))="","",OFFSET('Hygiene Data'!$E$12,0,10*ROW('Hygiene Data'!E84)))</f>
        <v/>
      </c>
      <c r="DT90" s="319" t="str">
        <f ca="true">+IF(OFFSET('Hygiene Data'!$E$13,0,10*ROW('Hygiene Data'!E84))="","",OFFSET('Hygiene Data'!$E$13,0,10*ROW('Hygiene Data'!E84)))</f>
        <v/>
      </c>
      <c r="DU90" s="319" t="str">
        <f ca="true">+IF(OFFSET('Hygiene Data'!$F$11,0,10*ROW('Hygiene Data'!F84))="","",OFFSET('Hygiene Data'!$F$11,0,10*ROW('Hygiene Data'!F84)))</f>
        <v/>
      </c>
      <c r="DV90" s="319" t="str">
        <f ca="true">+IF(OFFSET('Hygiene Data'!$F$12,0,10*ROW('Hygiene Data'!F84))="","",OFFSET('Hygiene Data'!$F$12,0,10*ROW('Hygiene Data'!F84)))</f>
        <v/>
      </c>
      <c r="DW90" s="319" t="str">
        <f ca="true">+IF(OFFSET('Hygiene Data'!$F$13,0,10*ROW('Hygiene Data'!F84))="","",OFFSET('Hygiene Data'!$F$13,0,10*ROW('Hygiene Data'!F84)))</f>
        <v/>
      </c>
      <c r="DX90" s="319" t="str">
        <f ca="true">+IF(OFFSET('Hygiene Data'!$G$11,0,10*ROW('Hygiene Data'!G84))="","",OFFSET('Hygiene Data'!$G$11,0,10*ROW('Hygiene Data'!G84)))</f>
        <v/>
      </c>
      <c r="DY90" s="319" t="str">
        <f ca="true">+IF(OFFSET('Hygiene Data'!$G$12,0,10*ROW('Hygiene Data'!G84))="","",OFFSET('Hygiene Data'!$G$12,0,10*ROW('Hygiene Data'!G84)))</f>
        <v/>
      </c>
      <c r="DZ90" s="319" t="str">
        <f ca="true">+IF(OFFSET('Hygiene Data'!$G$13,0,10*ROW('Hygiene Data'!G84))="","",OFFSET('Hygiene Data'!$G$13,0,10*ROW('Hygiene Data'!G84)))</f>
        <v/>
      </c>
      <c r="EA90" s="319" t="str">
        <f ca="true">+IF(OFFSET('Hygiene Data'!$H$11,0,10*ROW('Hygiene Data'!H84))="","",OFFSET('Hygiene Data'!$H$11,0,10*ROW('Hygiene Data'!H84)))</f>
        <v/>
      </c>
      <c r="EB90" s="319" t="str">
        <f ca="true">+IF(OFFSET('Hygiene Data'!$H$12,0,10*ROW('Hygiene Data'!H84))="","",OFFSET('Hygiene Data'!$H$12,0,10*ROW('Hygiene Data'!H84)))</f>
        <v/>
      </c>
      <c r="EC90" s="319" t="str">
        <f ca="true">+IF(OFFSET('Hygiene Data'!$H$13,0,10*ROW('Hygiene Data'!H84))="","",OFFSET('Hygiene Data'!$H$13,0,10*ROW('Hygiene Data'!H84)))</f>
        <v/>
      </c>
      <c r="ED90" s="319" t="str">
        <f ca="true">+IF(OFFSET('Hygiene Data'!$I$11,0,10*ROW('Hygiene Data'!I84))="","",OFFSET('Hygiene Data'!$I$11,0,10*ROW('Hygiene Data'!I84)))</f>
        <v/>
      </c>
      <c r="EE90" s="319" t="str">
        <f ca="true">+IF(OFFSET('Hygiene Data'!$I$12,0,10*ROW('Hygiene Data'!I84))="","",OFFSET('Hygiene Data'!$I$12,0,10*ROW('Hygiene Data'!I84)))</f>
        <v/>
      </c>
      <c r="EF90" s="319"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75"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19"/>
      <c r="BS91" s="319" t="str">
        <f ca="true">+IF(OFFSET('Water Data'!$D$27,0,10*ROW('Water Data'!D85))="","",OFFSET('Water Data'!$D$27,0,10*ROW('Water Data'!D85)))</f>
        <v/>
      </c>
      <c r="BT91" s="319" t="str">
        <f ca="true">+IF(OFFSET('Water Data'!$D$28,0,10*ROW('Water Data'!D85))="","",OFFSET('Water Data'!$D$28,0,10*ROW('Water Data'!D85)))</f>
        <v/>
      </c>
      <c r="BU91" s="319" t="str">
        <f ca="true">+IF(OFFSET('Water Data'!$D$29,0,10*ROW('Water Data'!D85))="","",OFFSET('Water Data'!$D$29,0,10*ROW('Water Data'!D85)))</f>
        <v/>
      </c>
      <c r="BV91" s="319" t="str">
        <f ca="true">+IF(OFFSET('Water Data'!$E$27,0,10*ROW('Water Data'!E85))="","",OFFSET('Water Data'!$E$27,0,10*ROW('Water Data'!E85)))</f>
        <v/>
      </c>
      <c r="BW91" s="319" t="str">
        <f ca="true">+IF(OFFSET('Water Data'!$E$28,0,10*ROW('Water Data'!E85))="","",OFFSET('Water Data'!$E$28,0,10*ROW('Water Data'!E85)))</f>
        <v/>
      </c>
      <c r="BX91" s="319" t="str">
        <f ca="true">+IF(OFFSET('Water Data'!$E$29,0,10*ROW('Water Data'!E85))="","",OFFSET('Water Data'!$E$29,0,10*ROW('Water Data'!E85)))</f>
        <v/>
      </c>
      <c r="BY91" s="319" t="str">
        <f ca="true">+IF(OFFSET('Water Data'!$F$27,0,10*ROW('Water Data'!F85))="","",OFFSET('Water Data'!$F$27,0,10*ROW('Water Data'!F85)))</f>
        <v/>
      </c>
      <c r="BZ91" s="319" t="str">
        <f ca="true">+IF(OFFSET('Water Data'!$F$28,0,10*ROW('Water Data'!F85))="","",OFFSET('Water Data'!$F$28,0,10*ROW('Water Data'!F85)))</f>
        <v/>
      </c>
      <c r="CA91" s="319" t="str">
        <f ca="true">+IF(OFFSET('Water Data'!$F$29,0,10*ROW('Water Data'!F85))="","",OFFSET('Water Data'!$F$29,0,10*ROW('Water Data'!F85)))</f>
        <v/>
      </c>
      <c r="CB91" s="319" t="str">
        <f ca="true">+IF(OFFSET('Water Data'!$G$27,0,10*ROW('Water Data'!G85))="","",OFFSET('Water Data'!$G$27,0,10*ROW('Water Data'!G85)))</f>
        <v/>
      </c>
      <c r="CC91" s="319" t="str">
        <f ca="true">+IF(OFFSET('Water Data'!$G$28,0,10*ROW('Water Data'!G85))="","",OFFSET('Water Data'!$G$28,0,10*ROW('Water Data'!G85)))</f>
        <v/>
      </c>
      <c r="CD91" s="319" t="str">
        <f ca="true">+IF(OFFSET('Water Data'!$G$29,0,10*ROW('Water Data'!G85))="","",OFFSET('Water Data'!$G$29,0,10*ROW('Water Data'!G85)))</f>
        <v/>
      </c>
      <c r="CE91" s="319" t="str">
        <f ca="true">+IF(OFFSET('Water Data'!$H$27,0,10*ROW('Water Data'!H85))="","",OFFSET('Water Data'!$H$27,0,10*ROW('Water Data'!H85)))</f>
        <v/>
      </c>
      <c r="CF91" s="319" t="str">
        <f ca="true">+IF(OFFSET('Water Data'!$H$28,0,10*ROW('Water Data'!H85))="","",OFFSET('Water Data'!$H$28,0,10*ROW('Water Data'!H85)))</f>
        <v/>
      </c>
      <c r="CG91" s="319" t="str">
        <f ca="true">+IF(OFFSET('Water Data'!$H$29,0,10*ROW('Water Data'!H85))="","",OFFSET('Water Data'!$H$29,0,10*ROW('Water Data'!H85)))</f>
        <v/>
      </c>
      <c r="CH91" s="319" t="str">
        <f ca="true">+IF(OFFSET('Water Data'!$I$27,0,10*ROW('Water Data'!I85))="","",OFFSET('Water Data'!$I$27,0,10*ROW('Water Data'!I85)))</f>
        <v/>
      </c>
      <c r="CI91" s="319" t="str">
        <f ca="true">+IF(OFFSET('Water Data'!$I$28,0,10*ROW('Water Data'!I85))="","",OFFSET('Water Data'!$I$28,0,10*ROW('Water Data'!I85)))</f>
        <v/>
      </c>
      <c r="CJ91" s="319" t="str">
        <f ca="true">+IF(OFFSET('Water Data'!$I$29,0,10*ROW('Water Data'!I85))="","",OFFSET('Water Data'!$I$29,0,10*ROW('Water Data'!I85)))</f>
        <v/>
      </c>
      <c r="CK91" s="319" t="str">
        <f ca="true">+IF(OFFSET('Sanitation Data'!$D$28,0,10*ROW('Sanitation Data'!D85))="","",OFFSET('Sanitation Data'!$D$28,0,10*ROW('Sanitation Data'!D85)))</f>
        <v/>
      </c>
      <c r="CL91" s="319" t="str">
        <f ca="true">+IF(OFFSET('Sanitation Data'!$D$29,0,10*ROW('Sanitation Data'!D85))="","",OFFSET('Sanitation Data'!$D$29,0,10*ROW('Sanitation Data'!D85)))</f>
        <v/>
      </c>
      <c r="CM91" s="319" t="str">
        <f ca="true">+IF(OFFSET('Sanitation Data'!$D$30,0,10*ROW('Sanitation Data'!D85))="","",OFFSET('Sanitation Data'!$D$30,0,10*ROW('Sanitation Data'!D85)))</f>
        <v/>
      </c>
      <c r="CN91" s="319" t="str">
        <f ca="true">+IF(OFFSET('Sanitation Data'!$D$31,0,10*ROW('Sanitation Data'!D85))="","",OFFSET('Sanitation Data'!$D$31,0,10*ROW('Sanitation Data'!D85)))</f>
        <v/>
      </c>
      <c r="CO91" s="319" t="str">
        <f ca="true">+IF(OFFSET('Sanitation Data'!$D$32,0,10*ROW('Sanitation Data'!D85))="","",OFFSET('Sanitation Data'!$D$32,0,10*ROW('Sanitation Data'!D85)))</f>
        <v/>
      </c>
      <c r="CP91" s="319" t="str">
        <f ca="true">+IF(OFFSET('Sanitation Data'!$E$28,0,10*ROW('Sanitation Data'!E85))="","",OFFSET('Sanitation Data'!$E$28,0,10*ROW('Sanitation Data'!E85)))</f>
        <v/>
      </c>
      <c r="CQ91" s="319" t="str">
        <f ca="true">+IF(OFFSET('Sanitation Data'!$E$29,0,10*ROW('Sanitation Data'!E85))="","",OFFSET('Sanitation Data'!$E$29,0,10*ROW('Sanitation Data'!E85)))</f>
        <v/>
      </c>
      <c r="CR91" s="319" t="str">
        <f ca="true">+IF(OFFSET('Sanitation Data'!$E$30,0,10*ROW('Sanitation Data'!E85))="","",OFFSET('Sanitation Data'!$E$30,0,10*ROW('Sanitation Data'!E85)))</f>
        <v/>
      </c>
      <c r="CS91" s="319" t="str">
        <f ca="true">+IF(OFFSET('Sanitation Data'!$E$31,0,10*ROW('Sanitation Data'!E85))="","",OFFSET('Sanitation Data'!$E$31,0,10*ROW('Sanitation Data'!E85)))</f>
        <v/>
      </c>
      <c r="CT91" s="319" t="str">
        <f ca="true">+IF(OFFSET('Sanitation Data'!$E$32,0,10*ROW('Sanitation Data'!E85))="","",OFFSET('Sanitation Data'!$E$32,0,10*ROW('Sanitation Data'!E85)))</f>
        <v/>
      </c>
      <c r="CU91" s="319" t="str">
        <f ca="true">+IF(OFFSET('Sanitation Data'!$F$28,0,10*ROW('Sanitation Data'!F85))="","",OFFSET('Sanitation Data'!$F$28,0,10*ROW('Sanitation Data'!F85)))</f>
        <v/>
      </c>
      <c r="CV91" s="319" t="str">
        <f ca="true">+IF(OFFSET('Sanitation Data'!$F$29,0,10*ROW('Sanitation Data'!F85))="","",OFFSET('Sanitation Data'!$F$29,0,10*ROW('Sanitation Data'!F85)))</f>
        <v/>
      </c>
      <c r="CW91" s="319" t="str">
        <f ca="true">+IF(OFFSET('Sanitation Data'!$F$30,0,10*ROW('Sanitation Data'!F85))="","",OFFSET('Sanitation Data'!$F$30,0,10*ROW('Sanitation Data'!F85)))</f>
        <v/>
      </c>
      <c r="CX91" s="319" t="str">
        <f ca="true">+IF(OFFSET('Sanitation Data'!$F$31,0,10*ROW('Sanitation Data'!F85))="","",OFFSET('Sanitation Data'!$F$31,0,10*ROW('Sanitation Data'!F85)))</f>
        <v/>
      </c>
      <c r="CY91" s="319" t="str">
        <f ca="true">+IF(OFFSET('Sanitation Data'!$F$32,0,10*ROW('Sanitation Data'!F85))="","",OFFSET('Sanitation Data'!$F$32,0,10*ROW('Sanitation Data'!F85)))</f>
        <v/>
      </c>
      <c r="CZ91" s="319" t="str">
        <f ca="true">+IF(OFFSET('Sanitation Data'!$G$28,0,10*ROW('Sanitation Data'!G85))="","",OFFSET('Sanitation Data'!$G$28,0,10*ROW('Sanitation Data'!G85)))</f>
        <v/>
      </c>
      <c r="DA91" s="319" t="str">
        <f ca="true">+IF(OFFSET('Sanitation Data'!$G$29,0,10*ROW('Sanitation Data'!G85))="","",OFFSET('Sanitation Data'!$G$29,0,10*ROW('Sanitation Data'!G85)))</f>
        <v/>
      </c>
      <c r="DB91" s="319" t="str">
        <f ca="true">+IF(OFFSET('Sanitation Data'!$G$30,0,10*ROW('Sanitation Data'!G85))="","",OFFSET('Sanitation Data'!$G$30,0,10*ROW('Sanitation Data'!G85)))</f>
        <v/>
      </c>
      <c r="DC91" s="319" t="str">
        <f ca="true">+IF(OFFSET('Sanitation Data'!$G$31,0,10*ROW('Sanitation Data'!G85))="","",OFFSET('Sanitation Data'!$G$31,0,10*ROW('Sanitation Data'!G85)))</f>
        <v/>
      </c>
      <c r="DD91" s="319" t="str">
        <f ca="true">+IF(OFFSET('Sanitation Data'!$G$32,0,10*ROW('Sanitation Data'!G85))="","",OFFSET('Sanitation Data'!$G$32,0,10*ROW('Sanitation Data'!G85)))</f>
        <v/>
      </c>
      <c r="DE91" s="319" t="str">
        <f ca="true">+IF(OFFSET('Sanitation Data'!$H$28,0,10*ROW('Sanitation Data'!H85))="","",OFFSET('Sanitation Data'!$H$28,0,10*ROW('Sanitation Data'!H85)))</f>
        <v/>
      </c>
      <c r="DF91" s="319" t="str">
        <f ca="true">+IF(OFFSET('Sanitation Data'!$H$29,0,10*ROW('Sanitation Data'!H85))="","",OFFSET('Sanitation Data'!$H$29,0,10*ROW('Sanitation Data'!H85)))</f>
        <v/>
      </c>
      <c r="DG91" s="319" t="str">
        <f ca="true">+IF(OFFSET('Sanitation Data'!$H$30,0,10*ROW('Sanitation Data'!H85))="","",OFFSET('Sanitation Data'!$H$30,0,10*ROW('Sanitation Data'!H85)))</f>
        <v/>
      </c>
      <c r="DH91" s="319" t="str">
        <f ca="true">+IF(OFFSET('Sanitation Data'!$H$31,0,10*ROW('Sanitation Data'!H85))="","",OFFSET('Sanitation Data'!$H$31,0,10*ROW('Sanitation Data'!H85)))</f>
        <v/>
      </c>
      <c r="DI91" s="319" t="str">
        <f ca="true">+IF(OFFSET('Sanitation Data'!$H$32,0,10*ROW('Sanitation Data'!H85))="","",OFFSET('Sanitation Data'!$H$32,0,10*ROW('Sanitation Data'!H85)))</f>
        <v/>
      </c>
      <c r="DJ91" s="319" t="str">
        <f ca="true">+IF(OFFSET('Sanitation Data'!$I$28,0,10*ROW('Sanitation Data'!I85))="","",OFFSET('Sanitation Data'!$I$28,0,10*ROW('Sanitation Data'!I85)))</f>
        <v/>
      </c>
      <c r="DK91" s="319" t="str">
        <f ca="true">+IF(OFFSET('Sanitation Data'!$I$29,0,10*ROW('Sanitation Data'!I85))="","",OFFSET('Sanitation Data'!$I$29,0,10*ROW('Sanitation Data'!I85)))</f>
        <v/>
      </c>
      <c r="DL91" s="319" t="str">
        <f ca="true">+IF(OFFSET('Sanitation Data'!$I$30,0,10*ROW('Sanitation Data'!I85))="","",OFFSET('Sanitation Data'!$I$30,0,10*ROW('Sanitation Data'!I85)))</f>
        <v/>
      </c>
      <c r="DM91" s="319" t="str">
        <f ca="true">+IF(OFFSET('Sanitation Data'!$I$31,0,10*ROW('Sanitation Data'!I85))="","",OFFSET('Sanitation Data'!$I$31,0,10*ROW('Sanitation Data'!I85)))</f>
        <v/>
      </c>
      <c r="DN91" s="319" t="str">
        <f ca="true">+IF(OFFSET('Sanitation Data'!$I$32,0,10*ROW('Sanitation Data'!I85))="","",OFFSET('Sanitation Data'!$I$32,0,10*ROW('Sanitation Data'!I85)))</f>
        <v/>
      </c>
      <c r="DO91" s="319" t="str">
        <f ca="true">+IF(OFFSET('Hygiene Data'!$D$11,0,10*ROW('Hygiene Data'!D85))="","",OFFSET('Hygiene Data'!$D$11,0,10*ROW('Hygiene Data'!D85)))</f>
        <v/>
      </c>
      <c r="DP91" s="319" t="str">
        <f ca="true">+IF(OFFSET('Hygiene Data'!$D$12,0,10*ROW('Hygiene Data'!D85))="","",OFFSET('Hygiene Data'!$D$12,0,10*ROW('Hygiene Data'!D85)))</f>
        <v/>
      </c>
      <c r="DQ91" s="319" t="str">
        <f ca="true">+IF(OFFSET('Hygiene Data'!$D$13,0,10*ROW('Hygiene Data'!D85))="","",OFFSET('Hygiene Data'!$D$13,0,10*ROW('Hygiene Data'!D85)))</f>
        <v/>
      </c>
      <c r="DR91" s="319" t="str">
        <f ca="true">+IF(OFFSET('Hygiene Data'!$E$11,0,10*ROW('Hygiene Data'!E85))="","",OFFSET('Hygiene Data'!$E$11,0,10*ROW('Hygiene Data'!E85)))</f>
        <v/>
      </c>
      <c r="DS91" s="319" t="str">
        <f ca="true">+IF(OFFSET('Hygiene Data'!$E$12,0,10*ROW('Hygiene Data'!E85))="","",OFFSET('Hygiene Data'!$E$12,0,10*ROW('Hygiene Data'!E85)))</f>
        <v/>
      </c>
      <c r="DT91" s="319" t="str">
        <f ca="true">+IF(OFFSET('Hygiene Data'!$E$13,0,10*ROW('Hygiene Data'!E85))="","",OFFSET('Hygiene Data'!$E$13,0,10*ROW('Hygiene Data'!E85)))</f>
        <v/>
      </c>
      <c r="DU91" s="319" t="str">
        <f ca="true">+IF(OFFSET('Hygiene Data'!$F$11,0,10*ROW('Hygiene Data'!F85))="","",OFFSET('Hygiene Data'!$F$11,0,10*ROW('Hygiene Data'!F85)))</f>
        <v/>
      </c>
      <c r="DV91" s="319" t="str">
        <f ca="true">+IF(OFFSET('Hygiene Data'!$F$12,0,10*ROW('Hygiene Data'!F85))="","",OFFSET('Hygiene Data'!$F$12,0,10*ROW('Hygiene Data'!F85)))</f>
        <v/>
      </c>
      <c r="DW91" s="319" t="str">
        <f ca="true">+IF(OFFSET('Hygiene Data'!$F$13,0,10*ROW('Hygiene Data'!F85))="","",OFFSET('Hygiene Data'!$F$13,0,10*ROW('Hygiene Data'!F85)))</f>
        <v/>
      </c>
      <c r="DX91" s="319" t="str">
        <f ca="true">+IF(OFFSET('Hygiene Data'!$G$11,0,10*ROW('Hygiene Data'!G85))="","",OFFSET('Hygiene Data'!$G$11,0,10*ROW('Hygiene Data'!G85)))</f>
        <v/>
      </c>
      <c r="DY91" s="319" t="str">
        <f ca="true">+IF(OFFSET('Hygiene Data'!$G$12,0,10*ROW('Hygiene Data'!G85))="","",OFFSET('Hygiene Data'!$G$12,0,10*ROW('Hygiene Data'!G85)))</f>
        <v/>
      </c>
      <c r="DZ91" s="319" t="str">
        <f ca="true">+IF(OFFSET('Hygiene Data'!$G$13,0,10*ROW('Hygiene Data'!G85))="","",OFFSET('Hygiene Data'!$G$13,0,10*ROW('Hygiene Data'!G85)))</f>
        <v/>
      </c>
      <c r="EA91" s="319" t="str">
        <f ca="true">+IF(OFFSET('Hygiene Data'!$H$11,0,10*ROW('Hygiene Data'!H85))="","",OFFSET('Hygiene Data'!$H$11,0,10*ROW('Hygiene Data'!H85)))</f>
        <v/>
      </c>
      <c r="EB91" s="319" t="str">
        <f ca="true">+IF(OFFSET('Hygiene Data'!$H$12,0,10*ROW('Hygiene Data'!H85))="","",OFFSET('Hygiene Data'!$H$12,0,10*ROW('Hygiene Data'!H85)))</f>
        <v/>
      </c>
      <c r="EC91" s="319" t="str">
        <f ca="true">+IF(OFFSET('Hygiene Data'!$H$13,0,10*ROW('Hygiene Data'!H85))="","",OFFSET('Hygiene Data'!$H$13,0,10*ROW('Hygiene Data'!H85)))</f>
        <v/>
      </c>
      <c r="ED91" s="319" t="str">
        <f ca="true">+IF(OFFSET('Hygiene Data'!$I$11,0,10*ROW('Hygiene Data'!I85))="","",OFFSET('Hygiene Data'!$I$11,0,10*ROW('Hygiene Data'!I85)))</f>
        <v/>
      </c>
      <c r="EE91" s="319" t="str">
        <f ca="true">+IF(OFFSET('Hygiene Data'!$I$12,0,10*ROW('Hygiene Data'!I85))="","",OFFSET('Hygiene Data'!$I$12,0,10*ROW('Hygiene Data'!I85)))</f>
        <v/>
      </c>
      <c r="EF91" s="319"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75"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19"/>
      <c r="BS92" s="319" t="str">
        <f ca="true">+IF(OFFSET('Water Data'!$D$27,0,10*ROW('Water Data'!D86))="","",OFFSET('Water Data'!$D$27,0,10*ROW('Water Data'!D86)))</f>
        <v/>
      </c>
      <c r="BT92" s="319" t="str">
        <f ca="true">+IF(OFFSET('Water Data'!$D$28,0,10*ROW('Water Data'!D86))="","",OFFSET('Water Data'!$D$28,0,10*ROW('Water Data'!D86)))</f>
        <v/>
      </c>
      <c r="BU92" s="319" t="str">
        <f ca="true">+IF(OFFSET('Water Data'!$D$29,0,10*ROW('Water Data'!D86))="","",OFFSET('Water Data'!$D$29,0,10*ROW('Water Data'!D86)))</f>
        <v/>
      </c>
      <c r="BV92" s="319" t="str">
        <f ca="true">+IF(OFFSET('Water Data'!$E$27,0,10*ROW('Water Data'!E86))="","",OFFSET('Water Data'!$E$27,0,10*ROW('Water Data'!E86)))</f>
        <v/>
      </c>
      <c r="BW92" s="319" t="str">
        <f ca="true">+IF(OFFSET('Water Data'!$E$28,0,10*ROW('Water Data'!E86))="","",OFFSET('Water Data'!$E$28,0,10*ROW('Water Data'!E86)))</f>
        <v/>
      </c>
      <c r="BX92" s="319" t="str">
        <f ca="true">+IF(OFFSET('Water Data'!$E$29,0,10*ROW('Water Data'!E86))="","",OFFSET('Water Data'!$E$29,0,10*ROW('Water Data'!E86)))</f>
        <v/>
      </c>
      <c r="BY92" s="319" t="str">
        <f ca="true">+IF(OFFSET('Water Data'!$F$27,0,10*ROW('Water Data'!F86))="","",OFFSET('Water Data'!$F$27,0,10*ROW('Water Data'!F86)))</f>
        <v/>
      </c>
      <c r="BZ92" s="319" t="str">
        <f ca="true">+IF(OFFSET('Water Data'!$F$28,0,10*ROW('Water Data'!F86))="","",OFFSET('Water Data'!$F$28,0,10*ROW('Water Data'!F86)))</f>
        <v/>
      </c>
      <c r="CA92" s="319" t="str">
        <f ca="true">+IF(OFFSET('Water Data'!$F$29,0,10*ROW('Water Data'!F86))="","",OFFSET('Water Data'!$F$29,0,10*ROW('Water Data'!F86)))</f>
        <v/>
      </c>
      <c r="CB92" s="319" t="str">
        <f ca="true">+IF(OFFSET('Water Data'!$G$27,0,10*ROW('Water Data'!G86))="","",OFFSET('Water Data'!$G$27,0,10*ROW('Water Data'!G86)))</f>
        <v/>
      </c>
      <c r="CC92" s="319" t="str">
        <f ca="true">+IF(OFFSET('Water Data'!$G$28,0,10*ROW('Water Data'!G86))="","",OFFSET('Water Data'!$G$28,0,10*ROW('Water Data'!G86)))</f>
        <v/>
      </c>
      <c r="CD92" s="319" t="str">
        <f ca="true">+IF(OFFSET('Water Data'!$G$29,0,10*ROW('Water Data'!G86))="","",OFFSET('Water Data'!$G$29,0,10*ROW('Water Data'!G86)))</f>
        <v/>
      </c>
      <c r="CE92" s="319" t="str">
        <f ca="true">+IF(OFFSET('Water Data'!$H$27,0,10*ROW('Water Data'!H86))="","",OFFSET('Water Data'!$H$27,0,10*ROW('Water Data'!H86)))</f>
        <v/>
      </c>
      <c r="CF92" s="319" t="str">
        <f ca="true">+IF(OFFSET('Water Data'!$H$28,0,10*ROW('Water Data'!H86))="","",OFFSET('Water Data'!$H$28,0,10*ROW('Water Data'!H86)))</f>
        <v/>
      </c>
      <c r="CG92" s="319" t="str">
        <f ca="true">+IF(OFFSET('Water Data'!$H$29,0,10*ROW('Water Data'!H86))="","",OFFSET('Water Data'!$H$29,0,10*ROW('Water Data'!H86)))</f>
        <v/>
      </c>
      <c r="CH92" s="319" t="str">
        <f ca="true">+IF(OFFSET('Water Data'!$I$27,0,10*ROW('Water Data'!I86))="","",OFFSET('Water Data'!$I$27,0,10*ROW('Water Data'!I86)))</f>
        <v/>
      </c>
      <c r="CI92" s="319" t="str">
        <f ca="true">+IF(OFFSET('Water Data'!$I$28,0,10*ROW('Water Data'!I86))="","",OFFSET('Water Data'!$I$28,0,10*ROW('Water Data'!I86)))</f>
        <v/>
      </c>
      <c r="CJ92" s="319" t="str">
        <f ca="true">+IF(OFFSET('Water Data'!$I$29,0,10*ROW('Water Data'!I86))="","",OFFSET('Water Data'!$I$29,0,10*ROW('Water Data'!I86)))</f>
        <v/>
      </c>
      <c r="CK92" s="319" t="str">
        <f ca="true">+IF(OFFSET('Sanitation Data'!$D$28,0,10*ROW('Sanitation Data'!D86))="","",OFFSET('Sanitation Data'!$D$28,0,10*ROW('Sanitation Data'!D86)))</f>
        <v/>
      </c>
      <c r="CL92" s="319" t="str">
        <f ca="true">+IF(OFFSET('Sanitation Data'!$D$29,0,10*ROW('Sanitation Data'!D86))="","",OFFSET('Sanitation Data'!$D$29,0,10*ROW('Sanitation Data'!D86)))</f>
        <v/>
      </c>
      <c r="CM92" s="319" t="str">
        <f ca="true">+IF(OFFSET('Sanitation Data'!$D$30,0,10*ROW('Sanitation Data'!D86))="","",OFFSET('Sanitation Data'!$D$30,0,10*ROW('Sanitation Data'!D86)))</f>
        <v/>
      </c>
      <c r="CN92" s="319" t="str">
        <f ca="true">+IF(OFFSET('Sanitation Data'!$D$31,0,10*ROW('Sanitation Data'!D86))="","",OFFSET('Sanitation Data'!$D$31,0,10*ROW('Sanitation Data'!D86)))</f>
        <v/>
      </c>
      <c r="CO92" s="319" t="str">
        <f ca="true">+IF(OFFSET('Sanitation Data'!$D$32,0,10*ROW('Sanitation Data'!D86))="","",OFFSET('Sanitation Data'!$D$32,0,10*ROW('Sanitation Data'!D86)))</f>
        <v/>
      </c>
      <c r="CP92" s="319" t="str">
        <f ca="true">+IF(OFFSET('Sanitation Data'!$E$28,0,10*ROW('Sanitation Data'!E86))="","",OFFSET('Sanitation Data'!$E$28,0,10*ROW('Sanitation Data'!E86)))</f>
        <v/>
      </c>
      <c r="CQ92" s="319" t="str">
        <f ca="true">+IF(OFFSET('Sanitation Data'!$E$29,0,10*ROW('Sanitation Data'!E86))="","",OFFSET('Sanitation Data'!$E$29,0,10*ROW('Sanitation Data'!E86)))</f>
        <v/>
      </c>
      <c r="CR92" s="319" t="str">
        <f ca="true">+IF(OFFSET('Sanitation Data'!$E$30,0,10*ROW('Sanitation Data'!E86))="","",OFFSET('Sanitation Data'!$E$30,0,10*ROW('Sanitation Data'!E86)))</f>
        <v/>
      </c>
      <c r="CS92" s="319" t="str">
        <f ca="true">+IF(OFFSET('Sanitation Data'!$E$31,0,10*ROW('Sanitation Data'!E86))="","",OFFSET('Sanitation Data'!$E$31,0,10*ROW('Sanitation Data'!E86)))</f>
        <v/>
      </c>
      <c r="CT92" s="319" t="str">
        <f ca="true">+IF(OFFSET('Sanitation Data'!$E$32,0,10*ROW('Sanitation Data'!E86))="","",OFFSET('Sanitation Data'!$E$32,0,10*ROW('Sanitation Data'!E86)))</f>
        <v/>
      </c>
      <c r="CU92" s="319" t="str">
        <f ca="true">+IF(OFFSET('Sanitation Data'!$F$28,0,10*ROW('Sanitation Data'!F86))="","",OFFSET('Sanitation Data'!$F$28,0,10*ROW('Sanitation Data'!F86)))</f>
        <v/>
      </c>
      <c r="CV92" s="319" t="str">
        <f ca="true">+IF(OFFSET('Sanitation Data'!$F$29,0,10*ROW('Sanitation Data'!F86))="","",OFFSET('Sanitation Data'!$F$29,0,10*ROW('Sanitation Data'!F86)))</f>
        <v/>
      </c>
      <c r="CW92" s="319" t="str">
        <f ca="true">+IF(OFFSET('Sanitation Data'!$F$30,0,10*ROW('Sanitation Data'!F86))="","",OFFSET('Sanitation Data'!$F$30,0,10*ROW('Sanitation Data'!F86)))</f>
        <v/>
      </c>
      <c r="CX92" s="319" t="str">
        <f ca="true">+IF(OFFSET('Sanitation Data'!$F$31,0,10*ROW('Sanitation Data'!F86))="","",OFFSET('Sanitation Data'!$F$31,0,10*ROW('Sanitation Data'!F86)))</f>
        <v/>
      </c>
      <c r="CY92" s="319" t="str">
        <f ca="true">+IF(OFFSET('Sanitation Data'!$F$32,0,10*ROW('Sanitation Data'!F86))="","",OFFSET('Sanitation Data'!$F$32,0,10*ROW('Sanitation Data'!F86)))</f>
        <v/>
      </c>
      <c r="CZ92" s="319" t="str">
        <f ca="true">+IF(OFFSET('Sanitation Data'!$G$28,0,10*ROW('Sanitation Data'!G86))="","",OFFSET('Sanitation Data'!$G$28,0,10*ROW('Sanitation Data'!G86)))</f>
        <v/>
      </c>
      <c r="DA92" s="319" t="str">
        <f ca="true">+IF(OFFSET('Sanitation Data'!$G$29,0,10*ROW('Sanitation Data'!G86))="","",OFFSET('Sanitation Data'!$G$29,0,10*ROW('Sanitation Data'!G86)))</f>
        <v/>
      </c>
      <c r="DB92" s="319" t="str">
        <f ca="true">+IF(OFFSET('Sanitation Data'!$G$30,0,10*ROW('Sanitation Data'!G86))="","",OFFSET('Sanitation Data'!$G$30,0,10*ROW('Sanitation Data'!G86)))</f>
        <v/>
      </c>
      <c r="DC92" s="319" t="str">
        <f ca="true">+IF(OFFSET('Sanitation Data'!$G$31,0,10*ROW('Sanitation Data'!G86))="","",OFFSET('Sanitation Data'!$G$31,0,10*ROW('Sanitation Data'!G86)))</f>
        <v/>
      </c>
      <c r="DD92" s="319" t="str">
        <f ca="true">+IF(OFFSET('Sanitation Data'!$G$32,0,10*ROW('Sanitation Data'!G86))="","",OFFSET('Sanitation Data'!$G$32,0,10*ROW('Sanitation Data'!G86)))</f>
        <v/>
      </c>
      <c r="DE92" s="319" t="str">
        <f ca="true">+IF(OFFSET('Sanitation Data'!$H$28,0,10*ROW('Sanitation Data'!H86))="","",OFFSET('Sanitation Data'!$H$28,0,10*ROW('Sanitation Data'!H86)))</f>
        <v/>
      </c>
      <c r="DF92" s="319" t="str">
        <f ca="true">+IF(OFFSET('Sanitation Data'!$H$29,0,10*ROW('Sanitation Data'!H86))="","",OFFSET('Sanitation Data'!$H$29,0,10*ROW('Sanitation Data'!H86)))</f>
        <v/>
      </c>
      <c r="DG92" s="319" t="str">
        <f ca="true">+IF(OFFSET('Sanitation Data'!$H$30,0,10*ROW('Sanitation Data'!H86))="","",OFFSET('Sanitation Data'!$H$30,0,10*ROW('Sanitation Data'!H86)))</f>
        <v/>
      </c>
      <c r="DH92" s="319" t="str">
        <f ca="true">+IF(OFFSET('Sanitation Data'!$H$31,0,10*ROW('Sanitation Data'!H86))="","",OFFSET('Sanitation Data'!$H$31,0,10*ROW('Sanitation Data'!H86)))</f>
        <v/>
      </c>
      <c r="DI92" s="319" t="str">
        <f ca="true">+IF(OFFSET('Sanitation Data'!$H$32,0,10*ROW('Sanitation Data'!H86))="","",OFFSET('Sanitation Data'!$H$32,0,10*ROW('Sanitation Data'!H86)))</f>
        <v/>
      </c>
      <c r="DJ92" s="319" t="str">
        <f ca="true">+IF(OFFSET('Sanitation Data'!$I$28,0,10*ROW('Sanitation Data'!I86))="","",OFFSET('Sanitation Data'!$I$28,0,10*ROW('Sanitation Data'!I86)))</f>
        <v/>
      </c>
      <c r="DK92" s="319" t="str">
        <f ca="true">+IF(OFFSET('Sanitation Data'!$I$29,0,10*ROW('Sanitation Data'!I86))="","",OFFSET('Sanitation Data'!$I$29,0,10*ROW('Sanitation Data'!I86)))</f>
        <v/>
      </c>
      <c r="DL92" s="319" t="str">
        <f ca="true">+IF(OFFSET('Sanitation Data'!$I$30,0,10*ROW('Sanitation Data'!I86))="","",OFFSET('Sanitation Data'!$I$30,0,10*ROW('Sanitation Data'!I86)))</f>
        <v/>
      </c>
      <c r="DM92" s="319" t="str">
        <f ca="true">+IF(OFFSET('Sanitation Data'!$I$31,0,10*ROW('Sanitation Data'!I86))="","",OFFSET('Sanitation Data'!$I$31,0,10*ROW('Sanitation Data'!I86)))</f>
        <v/>
      </c>
      <c r="DN92" s="319" t="str">
        <f ca="true">+IF(OFFSET('Sanitation Data'!$I$32,0,10*ROW('Sanitation Data'!I86))="","",OFFSET('Sanitation Data'!$I$32,0,10*ROW('Sanitation Data'!I86)))</f>
        <v/>
      </c>
      <c r="DO92" s="319" t="str">
        <f ca="true">+IF(OFFSET('Hygiene Data'!$D$11,0,10*ROW('Hygiene Data'!D86))="","",OFFSET('Hygiene Data'!$D$11,0,10*ROW('Hygiene Data'!D86)))</f>
        <v/>
      </c>
      <c r="DP92" s="319" t="str">
        <f ca="true">+IF(OFFSET('Hygiene Data'!$D$12,0,10*ROW('Hygiene Data'!D86))="","",OFFSET('Hygiene Data'!$D$12,0,10*ROW('Hygiene Data'!D86)))</f>
        <v/>
      </c>
      <c r="DQ92" s="319" t="str">
        <f ca="true">+IF(OFFSET('Hygiene Data'!$D$13,0,10*ROW('Hygiene Data'!D86))="","",OFFSET('Hygiene Data'!$D$13,0,10*ROW('Hygiene Data'!D86)))</f>
        <v/>
      </c>
      <c r="DR92" s="319" t="str">
        <f ca="true">+IF(OFFSET('Hygiene Data'!$E$11,0,10*ROW('Hygiene Data'!E86))="","",OFFSET('Hygiene Data'!$E$11,0,10*ROW('Hygiene Data'!E86)))</f>
        <v/>
      </c>
      <c r="DS92" s="319" t="str">
        <f ca="true">+IF(OFFSET('Hygiene Data'!$E$12,0,10*ROW('Hygiene Data'!E86))="","",OFFSET('Hygiene Data'!$E$12,0,10*ROW('Hygiene Data'!E86)))</f>
        <v/>
      </c>
      <c r="DT92" s="319" t="str">
        <f ca="true">+IF(OFFSET('Hygiene Data'!$E$13,0,10*ROW('Hygiene Data'!E86))="","",OFFSET('Hygiene Data'!$E$13,0,10*ROW('Hygiene Data'!E86)))</f>
        <v/>
      </c>
      <c r="DU92" s="319" t="str">
        <f ca="true">+IF(OFFSET('Hygiene Data'!$F$11,0,10*ROW('Hygiene Data'!F86))="","",OFFSET('Hygiene Data'!$F$11,0,10*ROW('Hygiene Data'!F86)))</f>
        <v/>
      </c>
      <c r="DV92" s="319" t="str">
        <f ca="true">+IF(OFFSET('Hygiene Data'!$F$12,0,10*ROW('Hygiene Data'!F86))="","",OFFSET('Hygiene Data'!$F$12,0,10*ROW('Hygiene Data'!F86)))</f>
        <v/>
      </c>
      <c r="DW92" s="319" t="str">
        <f ca="true">+IF(OFFSET('Hygiene Data'!$F$13,0,10*ROW('Hygiene Data'!F86))="","",OFFSET('Hygiene Data'!$F$13,0,10*ROW('Hygiene Data'!F86)))</f>
        <v/>
      </c>
      <c r="DX92" s="319" t="str">
        <f ca="true">+IF(OFFSET('Hygiene Data'!$G$11,0,10*ROW('Hygiene Data'!G86))="","",OFFSET('Hygiene Data'!$G$11,0,10*ROW('Hygiene Data'!G86)))</f>
        <v/>
      </c>
      <c r="DY92" s="319" t="str">
        <f ca="true">+IF(OFFSET('Hygiene Data'!$G$12,0,10*ROW('Hygiene Data'!G86))="","",OFFSET('Hygiene Data'!$G$12,0,10*ROW('Hygiene Data'!G86)))</f>
        <v/>
      </c>
      <c r="DZ92" s="319" t="str">
        <f ca="true">+IF(OFFSET('Hygiene Data'!$G$13,0,10*ROW('Hygiene Data'!G86))="","",OFFSET('Hygiene Data'!$G$13,0,10*ROW('Hygiene Data'!G86)))</f>
        <v/>
      </c>
      <c r="EA92" s="319" t="str">
        <f ca="true">+IF(OFFSET('Hygiene Data'!$H$11,0,10*ROW('Hygiene Data'!H86))="","",OFFSET('Hygiene Data'!$H$11,0,10*ROW('Hygiene Data'!H86)))</f>
        <v/>
      </c>
      <c r="EB92" s="319" t="str">
        <f ca="true">+IF(OFFSET('Hygiene Data'!$H$12,0,10*ROW('Hygiene Data'!H86))="","",OFFSET('Hygiene Data'!$H$12,0,10*ROW('Hygiene Data'!H86)))</f>
        <v/>
      </c>
      <c r="EC92" s="319" t="str">
        <f ca="true">+IF(OFFSET('Hygiene Data'!$H$13,0,10*ROW('Hygiene Data'!H86))="","",OFFSET('Hygiene Data'!$H$13,0,10*ROW('Hygiene Data'!H86)))</f>
        <v/>
      </c>
      <c r="ED92" s="319" t="str">
        <f ca="true">+IF(OFFSET('Hygiene Data'!$I$11,0,10*ROW('Hygiene Data'!I86))="","",OFFSET('Hygiene Data'!$I$11,0,10*ROW('Hygiene Data'!I86)))</f>
        <v/>
      </c>
      <c r="EE92" s="319" t="str">
        <f ca="true">+IF(OFFSET('Hygiene Data'!$I$12,0,10*ROW('Hygiene Data'!I86))="","",OFFSET('Hygiene Data'!$I$12,0,10*ROW('Hygiene Data'!I86)))</f>
        <v/>
      </c>
      <c r="EF92" s="319"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75"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19"/>
      <c r="BS93" s="319" t="str">
        <f ca="true">+IF(OFFSET('Water Data'!$D$27,0,10*ROW('Water Data'!D87))="","",OFFSET('Water Data'!$D$27,0,10*ROW('Water Data'!D87)))</f>
        <v/>
      </c>
      <c r="BT93" s="319" t="str">
        <f ca="true">+IF(OFFSET('Water Data'!$D$28,0,10*ROW('Water Data'!D87))="","",OFFSET('Water Data'!$D$28,0,10*ROW('Water Data'!D87)))</f>
        <v/>
      </c>
      <c r="BU93" s="319" t="str">
        <f ca="true">+IF(OFFSET('Water Data'!$D$29,0,10*ROW('Water Data'!D87))="","",OFFSET('Water Data'!$D$29,0,10*ROW('Water Data'!D87)))</f>
        <v/>
      </c>
      <c r="BV93" s="319" t="str">
        <f ca="true">+IF(OFFSET('Water Data'!$E$27,0,10*ROW('Water Data'!E87))="","",OFFSET('Water Data'!$E$27,0,10*ROW('Water Data'!E87)))</f>
        <v/>
      </c>
      <c r="BW93" s="319" t="str">
        <f ca="true">+IF(OFFSET('Water Data'!$E$28,0,10*ROW('Water Data'!E87))="","",OFFSET('Water Data'!$E$28,0,10*ROW('Water Data'!E87)))</f>
        <v/>
      </c>
      <c r="BX93" s="319" t="str">
        <f ca="true">+IF(OFFSET('Water Data'!$E$29,0,10*ROW('Water Data'!E87))="","",OFFSET('Water Data'!$E$29,0,10*ROW('Water Data'!E87)))</f>
        <v/>
      </c>
      <c r="BY93" s="319" t="str">
        <f ca="true">+IF(OFFSET('Water Data'!$F$27,0,10*ROW('Water Data'!F87))="","",OFFSET('Water Data'!$F$27,0,10*ROW('Water Data'!F87)))</f>
        <v/>
      </c>
      <c r="BZ93" s="319" t="str">
        <f ca="true">+IF(OFFSET('Water Data'!$F$28,0,10*ROW('Water Data'!F87))="","",OFFSET('Water Data'!$F$28,0,10*ROW('Water Data'!F87)))</f>
        <v/>
      </c>
      <c r="CA93" s="319" t="str">
        <f ca="true">+IF(OFFSET('Water Data'!$F$29,0,10*ROW('Water Data'!F87))="","",OFFSET('Water Data'!$F$29,0,10*ROW('Water Data'!F87)))</f>
        <v/>
      </c>
      <c r="CB93" s="319" t="str">
        <f ca="true">+IF(OFFSET('Water Data'!$G$27,0,10*ROW('Water Data'!G87))="","",OFFSET('Water Data'!$G$27,0,10*ROW('Water Data'!G87)))</f>
        <v/>
      </c>
      <c r="CC93" s="319" t="str">
        <f ca="true">+IF(OFFSET('Water Data'!$G$28,0,10*ROW('Water Data'!G87))="","",OFFSET('Water Data'!$G$28,0,10*ROW('Water Data'!G87)))</f>
        <v/>
      </c>
      <c r="CD93" s="319" t="str">
        <f ca="true">+IF(OFFSET('Water Data'!$G$29,0,10*ROW('Water Data'!G87))="","",OFFSET('Water Data'!$G$29,0,10*ROW('Water Data'!G87)))</f>
        <v/>
      </c>
      <c r="CE93" s="319" t="str">
        <f ca="true">+IF(OFFSET('Water Data'!$H$27,0,10*ROW('Water Data'!H87))="","",OFFSET('Water Data'!$H$27,0,10*ROW('Water Data'!H87)))</f>
        <v/>
      </c>
      <c r="CF93" s="319" t="str">
        <f ca="true">+IF(OFFSET('Water Data'!$H$28,0,10*ROW('Water Data'!H87))="","",OFFSET('Water Data'!$H$28,0,10*ROW('Water Data'!H87)))</f>
        <v/>
      </c>
      <c r="CG93" s="319" t="str">
        <f ca="true">+IF(OFFSET('Water Data'!$H$29,0,10*ROW('Water Data'!H87))="","",OFFSET('Water Data'!$H$29,0,10*ROW('Water Data'!H87)))</f>
        <v/>
      </c>
      <c r="CH93" s="319" t="str">
        <f ca="true">+IF(OFFSET('Water Data'!$I$27,0,10*ROW('Water Data'!I87))="","",OFFSET('Water Data'!$I$27,0,10*ROW('Water Data'!I87)))</f>
        <v/>
      </c>
      <c r="CI93" s="319" t="str">
        <f ca="true">+IF(OFFSET('Water Data'!$I$28,0,10*ROW('Water Data'!I87))="","",OFFSET('Water Data'!$I$28,0,10*ROW('Water Data'!I87)))</f>
        <v/>
      </c>
      <c r="CJ93" s="319" t="str">
        <f ca="true">+IF(OFFSET('Water Data'!$I$29,0,10*ROW('Water Data'!I87))="","",OFFSET('Water Data'!$I$29,0,10*ROW('Water Data'!I87)))</f>
        <v/>
      </c>
      <c r="CK93" s="319" t="str">
        <f ca="true">+IF(OFFSET('Sanitation Data'!$D$28,0,10*ROW('Sanitation Data'!D87))="","",OFFSET('Sanitation Data'!$D$28,0,10*ROW('Sanitation Data'!D87)))</f>
        <v/>
      </c>
      <c r="CL93" s="319" t="str">
        <f ca="true">+IF(OFFSET('Sanitation Data'!$D$29,0,10*ROW('Sanitation Data'!D87))="","",OFFSET('Sanitation Data'!$D$29,0,10*ROW('Sanitation Data'!D87)))</f>
        <v/>
      </c>
      <c r="CM93" s="319" t="str">
        <f ca="true">+IF(OFFSET('Sanitation Data'!$D$30,0,10*ROW('Sanitation Data'!D87))="","",OFFSET('Sanitation Data'!$D$30,0,10*ROW('Sanitation Data'!D87)))</f>
        <v/>
      </c>
      <c r="CN93" s="319" t="str">
        <f ca="true">+IF(OFFSET('Sanitation Data'!$D$31,0,10*ROW('Sanitation Data'!D87))="","",OFFSET('Sanitation Data'!$D$31,0,10*ROW('Sanitation Data'!D87)))</f>
        <v/>
      </c>
      <c r="CO93" s="319" t="str">
        <f ca="true">+IF(OFFSET('Sanitation Data'!$D$32,0,10*ROW('Sanitation Data'!D87))="","",OFFSET('Sanitation Data'!$D$32,0,10*ROW('Sanitation Data'!D87)))</f>
        <v/>
      </c>
      <c r="CP93" s="319" t="str">
        <f ca="true">+IF(OFFSET('Sanitation Data'!$E$28,0,10*ROW('Sanitation Data'!E87))="","",OFFSET('Sanitation Data'!$E$28,0,10*ROW('Sanitation Data'!E87)))</f>
        <v/>
      </c>
      <c r="CQ93" s="319" t="str">
        <f ca="true">+IF(OFFSET('Sanitation Data'!$E$29,0,10*ROW('Sanitation Data'!E87))="","",OFFSET('Sanitation Data'!$E$29,0,10*ROW('Sanitation Data'!E87)))</f>
        <v/>
      </c>
      <c r="CR93" s="319" t="str">
        <f ca="true">+IF(OFFSET('Sanitation Data'!$E$30,0,10*ROW('Sanitation Data'!E87))="","",OFFSET('Sanitation Data'!$E$30,0,10*ROW('Sanitation Data'!E87)))</f>
        <v/>
      </c>
      <c r="CS93" s="319" t="str">
        <f ca="true">+IF(OFFSET('Sanitation Data'!$E$31,0,10*ROW('Sanitation Data'!E87))="","",OFFSET('Sanitation Data'!$E$31,0,10*ROW('Sanitation Data'!E87)))</f>
        <v/>
      </c>
      <c r="CT93" s="319" t="str">
        <f ca="true">+IF(OFFSET('Sanitation Data'!$E$32,0,10*ROW('Sanitation Data'!E87))="","",OFFSET('Sanitation Data'!$E$32,0,10*ROW('Sanitation Data'!E87)))</f>
        <v/>
      </c>
      <c r="CU93" s="319" t="str">
        <f ca="true">+IF(OFFSET('Sanitation Data'!$F$28,0,10*ROW('Sanitation Data'!F87))="","",OFFSET('Sanitation Data'!$F$28,0,10*ROW('Sanitation Data'!F87)))</f>
        <v/>
      </c>
      <c r="CV93" s="319" t="str">
        <f ca="true">+IF(OFFSET('Sanitation Data'!$F$29,0,10*ROW('Sanitation Data'!F87))="","",OFFSET('Sanitation Data'!$F$29,0,10*ROW('Sanitation Data'!F87)))</f>
        <v/>
      </c>
      <c r="CW93" s="319" t="str">
        <f ca="true">+IF(OFFSET('Sanitation Data'!$F$30,0,10*ROW('Sanitation Data'!F87))="","",OFFSET('Sanitation Data'!$F$30,0,10*ROW('Sanitation Data'!F87)))</f>
        <v/>
      </c>
      <c r="CX93" s="319" t="str">
        <f ca="true">+IF(OFFSET('Sanitation Data'!$F$31,0,10*ROW('Sanitation Data'!F87))="","",OFFSET('Sanitation Data'!$F$31,0,10*ROW('Sanitation Data'!F87)))</f>
        <v/>
      </c>
      <c r="CY93" s="319" t="str">
        <f ca="true">+IF(OFFSET('Sanitation Data'!$F$32,0,10*ROW('Sanitation Data'!F87))="","",OFFSET('Sanitation Data'!$F$32,0,10*ROW('Sanitation Data'!F87)))</f>
        <v/>
      </c>
      <c r="CZ93" s="319" t="str">
        <f ca="true">+IF(OFFSET('Sanitation Data'!$G$28,0,10*ROW('Sanitation Data'!G87))="","",OFFSET('Sanitation Data'!$G$28,0,10*ROW('Sanitation Data'!G87)))</f>
        <v/>
      </c>
      <c r="DA93" s="319" t="str">
        <f ca="true">+IF(OFFSET('Sanitation Data'!$G$29,0,10*ROW('Sanitation Data'!G87))="","",OFFSET('Sanitation Data'!$G$29,0,10*ROW('Sanitation Data'!G87)))</f>
        <v/>
      </c>
      <c r="DB93" s="319" t="str">
        <f ca="true">+IF(OFFSET('Sanitation Data'!$G$30,0,10*ROW('Sanitation Data'!G87))="","",OFFSET('Sanitation Data'!$G$30,0,10*ROW('Sanitation Data'!G87)))</f>
        <v/>
      </c>
      <c r="DC93" s="319" t="str">
        <f ca="true">+IF(OFFSET('Sanitation Data'!$G$31,0,10*ROW('Sanitation Data'!G87))="","",OFFSET('Sanitation Data'!$G$31,0,10*ROW('Sanitation Data'!G87)))</f>
        <v/>
      </c>
      <c r="DD93" s="319" t="str">
        <f ca="true">+IF(OFFSET('Sanitation Data'!$G$32,0,10*ROW('Sanitation Data'!G87))="","",OFFSET('Sanitation Data'!$G$32,0,10*ROW('Sanitation Data'!G87)))</f>
        <v/>
      </c>
      <c r="DE93" s="319" t="str">
        <f ca="true">+IF(OFFSET('Sanitation Data'!$H$28,0,10*ROW('Sanitation Data'!H87))="","",OFFSET('Sanitation Data'!$H$28,0,10*ROW('Sanitation Data'!H87)))</f>
        <v/>
      </c>
      <c r="DF93" s="319" t="str">
        <f ca="true">+IF(OFFSET('Sanitation Data'!$H$29,0,10*ROW('Sanitation Data'!H87))="","",OFFSET('Sanitation Data'!$H$29,0,10*ROW('Sanitation Data'!H87)))</f>
        <v/>
      </c>
      <c r="DG93" s="319" t="str">
        <f ca="true">+IF(OFFSET('Sanitation Data'!$H$30,0,10*ROW('Sanitation Data'!H87))="","",OFFSET('Sanitation Data'!$H$30,0,10*ROW('Sanitation Data'!H87)))</f>
        <v/>
      </c>
      <c r="DH93" s="319" t="str">
        <f ca="true">+IF(OFFSET('Sanitation Data'!$H$31,0,10*ROW('Sanitation Data'!H87))="","",OFFSET('Sanitation Data'!$H$31,0,10*ROW('Sanitation Data'!H87)))</f>
        <v/>
      </c>
      <c r="DI93" s="319" t="str">
        <f ca="true">+IF(OFFSET('Sanitation Data'!$H$32,0,10*ROW('Sanitation Data'!H87))="","",OFFSET('Sanitation Data'!$H$32,0,10*ROW('Sanitation Data'!H87)))</f>
        <v/>
      </c>
      <c r="DJ93" s="319" t="str">
        <f ca="true">+IF(OFFSET('Sanitation Data'!$I$28,0,10*ROW('Sanitation Data'!I87))="","",OFFSET('Sanitation Data'!$I$28,0,10*ROW('Sanitation Data'!I87)))</f>
        <v/>
      </c>
      <c r="DK93" s="319" t="str">
        <f ca="true">+IF(OFFSET('Sanitation Data'!$I$29,0,10*ROW('Sanitation Data'!I87))="","",OFFSET('Sanitation Data'!$I$29,0,10*ROW('Sanitation Data'!I87)))</f>
        <v/>
      </c>
      <c r="DL93" s="319" t="str">
        <f ca="true">+IF(OFFSET('Sanitation Data'!$I$30,0,10*ROW('Sanitation Data'!I87))="","",OFFSET('Sanitation Data'!$I$30,0,10*ROW('Sanitation Data'!I87)))</f>
        <v/>
      </c>
      <c r="DM93" s="319" t="str">
        <f ca="true">+IF(OFFSET('Sanitation Data'!$I$31,0,10*ROW('Sanitation Data'!I87))="","",OFFSET('Sanitation Data'!$I$31,0,10*ROW('Sanitation Data'!I87)))</f>
        <v/>
      </c>
      <c r="DN93" s="319" t="str">
        <f ca="true">+IF(OFFSET('Sanitation Data'!$I$32,0,10*ROW('Sanitation Data'!I87))="","",OFFSET('Sanitation Data'!$I$32,0,10*ROW('Sanitation Data'!I87)))</f>
        <v/>
      </c>
      <c r="DO93" s="319" t="str">
        <f ca="true">+IF(OFFSET('Hygiene Data'!$D$11,0,10*ROW('Hygiene Data'!D87))="","",OFFSET('Hygiene Data'!$D$11,0,10*ROW('Hygiene Data'!D87)))</f>
        <v/>
      </c>
      <c r="DP93" s="319" t="str">
        <f ca="true">+IF(OFFSET('Hygiene Data'!$D$12,0,10*ROW('Hygiene Data'!D87))="","",OFFSET('Hygiene Data'!$D$12,0,10*ROW('Hygiene Data'!D87)))</f>
        <v/>
      </c>
      <c r="DQ93" s="319" t="str">
        <f ca="true">+IF(OFFSET('Hygiene Data'!$D$13,0,10*ROW('Hygiene Data'!D87))="","",OFFSET('Hygiene Data'!$D$13,0,10*ROW('Hygiene Data'!D87)))</f>
        <v/>
      </c>
      <c r="DR93" s="319" t="str">
        <f ca="true">+IF(OFFSET('Hygiene Data'!$E$11,0,10*ROW('Hygiene Data'!E87))="","",OFFSET('Hygiene Data'!$E$11,0,10*ROW('Hygiene Data'!E87)))</f>
        <v/>
      </c>
      <c r="DS93" s="319" t="str">
        <f ca="true">+IF(OFFSET('Hygiene Data'!$E$12,0,10*ROW('Hygiene Data'!E87))="","",OFFSET('Hygiene Data'!$E$12,0,10*ROW('Hygiene Data'!E87)))</f>
        <v/>
      </c>
      <c r="DT93" s="319" t="str">
        <f ca="true">+IF(OFFSET('Hygiene Data'!$E$13,0,10*ROW('Hygiene Data'!E87))="","",OFFSET('Hygiene Data'!$E$13,0,10*ROW('Hygiene Data'!E87)))</f>
        <v/>
      </c>
      <c r="DU93" s="319" t="str">
        <f ca="true">+IF(OFFSET('Hygiene Data'!$F$11,0,10*ROW('Hygiene Data'!F87))="","",OFFSET('Hygiene Data'!$F$11,0,10*ROW('Hygiene Data'!F87)))</f>
        <v/>
      </c>
      <c r="DV93" s="319" t="str">
        <f ca="true">+IF(OFFSET('Hygiene Data'!$F$12,0,10*ROW('Hygiene Data'!F87))="","",OFFSET('Hygiene Data'!$F$12,0,10*ROW('Hygiene Data'!F87)))</f>
        <v/>
      </c>
      <c r="DW93" s="319" t="str">
        <f ca="true">+IF(OFFSET('Hygiene Data'!$F$13,0,10*ROW('Hygiene Data'!F87))="","",OFFSET('Hygiene Data'!$F$13,0,10*ROW('Hygiene Data'!F87)))</f>
        <v/>
      </c>
      <c r="DX93" s="319" t="str">
        <f ca="true">+IF(OFFSET('Hygiene Data'!$G$11,0,10*ROW('Hygiene Data'!G87))="","",OFFSET('Hygiene Data'!$G$11,0,10*ROW('Hygiene Data'!G87)))</f>
        <v/>
      </c>
      <c r="DY93" s="319" t="str">
        <f ca="true">+IF(OFFSET('Hygiene Data'!$G$12,0,10*ROW('Hygiene Data'!G87))="","",OFFSET('Hygiene Data'!$G$12,0,10*ROW('Hygiene Data'!G87)))</f>
        <v/>
      </c>
      <c r="DZ93" s="319" t="str">
        <f ca="true">+IF(OFFSET('Hygiene Data'!$G$13,0,10*ROW('Hygiene Data'!G87))="","",OFFSET('Hygiene Data'!$G$13,0,10*ROW('Hygiene Data'!G87)))</f>
        <v/>
      </c>
      <c r="EA93" s="319" t="str">
        <f ca="true">+IF(OFFSET('Hygiene Data'!$H$11,0,10*ROW('Hygiene Data'!H87))="","",OFFSET('Hygiene Data'!$H$11,0,10*ROW('Hygiene Data'!H87)))</f>
        <v/>
      </c>
      <c r="EB93" s="319" t="str">
        <f ca="true">+IF(OFFSET('Hygiene Data'!$H$12,0,10*ROW('Hygiene Data'!H87))="","",OFFSET('Hygiene Data'!$H$12,0,10*ROW('Hygiene Data'!H87)))</f>
        <v/>
      </c>
      <c r="EC93" s="319" t="str">
        <f ca="true">+IF(OFFSET('Hygiene Data'!$H$13,0,10*ROW('Hygiene Data'!H87))="","",OFFSET('Hygiene Data'!$H$13,0,10*ROW('Hygiene Data'!H87)))</f>
        <v/>
      </c>
      <c r="ED93" s="319" t="str">
        <f ca="true">+IF(OFFSET('Hygiene Data'!$I$11,0,10*ROW('Hygiene Data'!I87))="","",OFFSET('Hygiene Data'!$I$11,0,10*ROW('Hygiene Data'!I87)))</f>
        <v/>
      </c>
      <c r="EE93" s="319" t="str">
        <f ca="true">+IF(OFFSET('Hygiene Data'!$I$12,0,10*ROW('Hygiene Data'!I87))="","",OFFSET('Hygiene Data'!$I$12,0,10*ROW('Hygiene Data'!I87)))</f>
        <v/>
      </c>
      <c r="EF93" s="319"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75"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19"/>
      <c r="BS94" s="319" t="str">
        <f ca="true">+IF(OFFSET('Water Data'!$D$27,0,10*ROW('Water Data'!D88))="","",OFFSET('Water Data'!$D$27,0,10*ROW('Water Data'!D88)))</f>
        <v/>
      </c>
      <c r="BT94" s="319" t="str">
        <f ca="true">+IF(OFFSET('Water Data'!$D$28,0,10*ROW('Water Data'!D88))="","",OFFSET('Water Data'!$D$28,0,10*ROW('Water Data'!D88)))</f>
        <v/>
      </c>
      <c r="BU94" s="319" t="str">
        <f ca="true">+IF(OFFSET('Water Data'!$D$29,0,10*ROW('Water Data'!D88))="","",OFFSET('Water Data'!$D$29,0,10*ROW('Water Data'!D88)))</f>
        <v/>
      </c>
      <c r="BV94" s="319" t="str">
        <f ca="true">+IF(OFFSET('Water Data'!$E$27,0,10*ROW('Water Data'!E88))="","",OFFSET('Water Data'!$E$27,0,10*ROW('Water Data'!E88)))</f>
        <v/>
      </c>
      <c r="BW94" s="319" t="str">
        <f ca="true">+IF(OFFSET('Water Data'!$E$28,0,10*ROW('Water Data'!E88))="","",OFFSET('Water Data'!$E$28,0,10*ROW('Water Data'!E88)))</f>
        <v/>
      </c>
      <c r="BX94" s="319" t="str">
        <f ca="true">+IF(OFFSET('Water Data'!$E$29,0,10*ROW('Water Data'!E88))="","",OFFSET('Water Data'!$E$29,0,10*ROW('Water Data'!E88)))</f>
        <v/>
      </c>
      <c r="BY94" s="319" t="str">
        <f ca="true">+IF(OFFSET('Water Data'!$F$27,0,10*ROW('Water Data'!F88))="","",OFFSET('Water Data'!$F$27,0,10*ROW('Water Data'!F88)))</f>
        <v/>
      </c>
      <c r="BZ94" s="319" t="str">
        <f ca="true">+IF(OFFSET('Water Data'!$F$28,0,10*ROW('Water Data'!F88))="","",OFFSET('Water Data'!$F$28,0,10*ROW('Water Data'!F88)))</f>
        <v/>
      </c>
      <c r="CA94" s="319" t="str">
        <f ca="true">+IF(OFFSET('Water Data'!$F$29,0,10*ROW('Water Data'!F88))="","",OFFSET('Water Data'!$F$29,0,10*ROW('Water Data'!F88)))</f>
        <v/>
      </c>
      <c r="CB94" s="319" t="str">
        <f ca="true">+IF(OFFSET('Water Data'!$G$27,0,10*ROW('Water Data'!G88))="","",OFFSET('Water Data'!$G$27,0,10*ROW('Water Data'!G88)))</f>
        <v/>
      </c>
      <c r="CC94" s="319" t="str">
        <f ca="true">+IF(OFFSET('Water Data'!$G$28,0,10*ROW('Water Data'!G88))="","",OFFSET('Water Data'!$G$28,0,10*ROW('Water Data'!G88)))</f>
        <v/>
      </c>
      <c r="CD94" s="319" t="str">
        <f ca="true">+IF(OFFSET('Water Data'!$G$29,0,10*ROW('Water Data'!G88))="","",OFFSET('Water Data'!$G$29,0,10*ROW('Water Data'!G88)))</f>
        <v/>
      </c>
      <c r="CE94" s="319" t="str">
        <f ca="true">+IF(OFFSET('Water Data'!$H$27,0,10*ROW('Water Data'!H88))="","",OFFSET('Water Data'!$H$27,0,10*ROW('Water Data'!H88)))</f>
        <v/>
      </c>
      <c r="CF94" s="319" t="str">
        <f ca="true">+IF(OFFSET('Water Data'!$H$28,0,10*ROW('Water Data'!H88))="","",OFFSET('Water Data'!$H$28,0,10*ROW('Water Data'!H88)))</f>
        <v/>
      </c>
      <c r="CG94" s="319" t="str">
        <f ca="true">+IF(OFFSET('Water Data'!$H$29,0,10*ROW('Water Data'!H88))="","",OFFSET('Water Data'!$H$29,0,10*ROW('Water Data'!H88)))</f>
        <v/>
      </c>
      <c r="CH94" s="319" t="str">
        <f ca="true">+IF(OFFSET('Water Data'!$I$27,0,10*ROW('Water Data'!I88))="","",OFFSET('Water Data'!$I$27,0,10*ROW('Water Data'!I88)))</f>
        <v/>
      </c>
      <c r="CI94" s="319" t="str">
        <f ca="true">+IF(OFFSET('Water Data'!$I$28,0,10*ROW('Water Data'!I88))="","",OFFSET('Water Data'!$I$28,0,10*ROW('Water Data'!I88)))</f>
        <v/>
      </c>
      <c r="CJ94" s="319" t="str">
        <f ca="true">+IF(OFFSET('Water Data'!$I$29,0,10*ROW('Water Data'!I88))="","",OFFSET('Water Data'!$I$29,0,10*ROW('Water Data'!I88)))</f>
        <v/>
      </c>
      <c r="CK94" s="319" t="str">
        <f ca="true">+IF(OFFSET('Sanitation Data'!$D$28,0,10*ROW('Sanitation Data'!D88))="","",OFFSET('Sanitation Data'!$D$28,0,10*ROW('Sanitation Data'!D88)))</f>
        <v/>
      </c>
      <c r="CL94" s="319" t="str">
        <f ca="true">+IF(OFFSET('Sanitation Data'!$D$29,0,10*ROW('Sanitation Data'!D88))="","",OFFSET('Sanitation Data'!$D$29,0,10*ROW('Sanitation Data'!D88)))</f>
        <v/>
      </c>
      <c r="CM94" s="319" t="str">
        <f ca="true">+IF(OFFSET('Sanitation Data'!$D$30,0,10*ROW('Sanitation Data'!D88))="","",OFFSET('Sanitation Data'!$D$30,0,10*ROW('Sanitation Data'!D88)))</f>
        <v/>
      </c>
      <c r="CN94" s="319" t="str">
        <f ca="true">+IF(OFFSET('Sanitation Data'!$D$31,0,10*ROW('Sanitation Data'!D88))="","",OFFSET('Sanitation Data'!$D$31,0,10*ROW('Sanitation Data'!D88)))</f>
        <v/>
      </c>
      <c r="CO94" s="319" t="str">
        <f ca="true">+IF(OFFSET('Sanitation Data'!$D$32,0,10*ROW('Sanitation Data'!D88))="","",OFFSET('Sanitation Data'!$D$32,0,10*ROW('Sanitation Data'!D88)))</f>
        <v/>
      </c>
      <c r="CP94" s="319" t="str">
        <f ca="true">+IF(OFFSET('Sanitation Data'!$E$28,0,10*ROW('Sanitation Data'!E88))="","",OFFSET('Sanitation Data'!$E$28,0,10*ROW('Sanitation Data'!E88)))</f>
        <v/>
      </c>
      <c r="CQ94" s="319" t="str">
        <f ca="true">+IF(OFFSET('Sanitation Data'!$E$29,0,10*ROW('Sanitation Data'!E88))="","",OFFSET('Sanitation Data'!$E$29,0,10*ROW('Sanitation Data'!E88)))</f>
        <v/>
      </c>
      <c r="CR94" s="319" t="str">
        <f ca="true">+IF(OFFSET('Sanitation Data'!$E$30,0,10*ROW('Sanitation Data'!E88))="","",OFFSET('Sanitation Data'!$E$30,0,10*ROW('Sanitation Data'!E88)))</f>
        <v/>
      </c>
      <c r="CS94" s="319" t="str">
        <f ca="true">+IF(OFFSET('Sanitation Data'!$E$31,0,10*ROW('Sanitation Data'!E88))="","",OFFSET('Sanitation Data'!$E$31,0,10*ROW('Sanitation Data'!E88)))</f>
        <v/>
      </c>
      <c r="CT94" s="319" t="str">
        <f ca="true">+IF(OFFSET('Sanitation Data'!$E$32,0,10*ROW('Sanitation Data'!E88))="","",OFFSET('Sanitation Data'!$E$32,0,10*ROW('Sanitation Data'!E88)))</f>
        <v/>
      </c>
      <c r="CU94" s="319" t="str">
        <f ca="true">+IF(OFFSET('Sanitation Data'!$F$28,0,10*ROW('Sanitation Data'!F88))="","",OFFSET('Sanitation Data'!$F$28,0,10*ROW('Sanitation Data'!F88)))</f>
        <v/>
      </c>
      <c r="CV94" s="319" t="str">
        <f ca="true">+IF(OFFSET('Sanitation Data'!$F$29,0,10*ROW('Sanitation Data'!F88))="","",OFFSET('Sanitation Data'!$F$29,0,10*ROW('Sanitation Data'!F88)))</f>
        <v/>
      </c>
      <c r="CW94" s="319" t="str">
        <f ca="true">+IF(OFFSET('Sanitation Data'!$F$30,0,10*ROW('Sanitation Data'!F88))="","",OFFSET('Sanitation Data'!$F$30,0,10*ROW('Sanitation Data'!F88)))</f>
        <v/>
      </c>
      <c r="CX94" s="319" t="str">
        <f ca="true">+IF(OFFSET('Sanitation Data'!$F$31,0,10*ROW('Sanitation Data'!F88))="","",OFFSET('Sanitation Data'!$F$31,0,10*ROW('Sanitation Data'!F88)))</f>
        <v/>
      </c>
      <c r="CY94" s="319" t="str">
        <f ca="true">+IF(OFFSET('Sanitation Data'!$F$32,0,10*ROW('Sanitation Data'!F88))="","",OFFSET('Sanitation Data'!$F$32,0,10*ROW('Sanitation Data'!F88)))</f>
        <v/>
      </c>
      <c r="CZ94" s="319" t="str">
        <f ca="true">+IF(OFFSET('Sanitation Data'!$G$28,0,10*ROW('Sanitation Data'!G88))="","",OFFSET('Sanitation Data'!$G$28,0,10*ROW('Sanitation Data'!G88)))</f>
        <v/>
      </c>
      <c r="DA94" s="319" t="str">
        <f ca="true">+IF(OFFSET('Sanitation Data'!$G$29,0,10*ROW('Sanitation Data'!G88))="","",OFFSET('Sanitation Data'!$G$29,0,10*ROW('Sanitation Data'!G88)))</f>
        <v/>
      </c>
      <c r="DB94" s="319" t="str">
        <f ca="true">+IF(OFFSET('Sanitation Data'!$G$30,0,10*ROW('Sanitation Data'!G88))="","",OFFSET('Sanitation Data'!$G$30,0,10*ROW('Sanitation Data'!G88)))</f>
        <v/>
      </c>
      <c r="DC94" s="319" t="str">
        <f ca="true">+IF(OFFSET('Sanitation Data'!$G$31,0,10*ROW('Sanitation Data'!G88))="","",OFFSET('Sanitation Data'!$G$31,0,10*ROW('Sanitation Data'!G88)))</f>
        <v/>
      </c>
      <c r="DD94" s="319" t="str">
        <f ca="true">+IF(OFFSET('Sanitation Data'!$G$32,0,10*ROW('Sanitation Data'!G88))="","",OFFSET('Sanitation Data'!$G$32,0,10*ROW('Sanitation Data'!G88)))</f>
        <v/>
      </c>
      <c r="DE94" s="319" t="str">
        <f ca="true">+IF(OFFSET('Sanitation Data'!$H$28,0,10*ROW('Sanitation Data'!H88))="","",OFFSET('Sanitation Data'!$H$28,0,10*ROW('Sanitation Data'!H88)))</f>
        <v/>
      </c>
      <c r="DF94" s="319" t="str">
        <f ca="true">+IF(OFFSET('Sanitation Data'!$H$29,0,10*ROW('Sanitation Data'!H88))="","",OFFSET('Sanitation Data'!$H$29,0,10*ROW('Sanitation Data'!H88)))</f>
        <v/>
      </c>
      <c r="DG94" s="319" t="str">
        <f ca="true">+IF(OFFSET('Sanitation Data'!$H$30,0,10*ROW('Sanitation Data'!H88))="","",OFFSET('Sanitation Data'!$H$30,0,10*ROW('Sanitation Data'!H88)))</f>
        <v/>
      </c>
      <c r="DH94" s="319" t="str">
        <f ca="true">+IF(OFFSET('Sanitation Data'!$H$31,0,10*ROW('Sanitation Data'!H88))="","",OFFSET('Sanitation Data'!$H$31,0,10*ROW('Sanitation Data'!H88)))</f>
        <v/>
      </c>
      <c r="DI94" s="319" t="str">
        <f ca="true">+IF(OFFSET('Sanitation Data'!$H$32,0,10*ROW('Sanitation Data'!H88))="","",OFFSET('Sanitation Data'!$H$32,0,10*ROW('Sanitation Data'!H88)))</f>
        <v/>
      </c>
      <c r="DJ94" s="319" t="str">
        <f ca="true">+IF(OFFSET('Sanitation Data'!$I$28,0,10*ROW('Sanitation Data'!I88))="","",OFFSET('Sanitation Data'!$I$28,0,10*ROW('Sanitation Data'!I88)))</f>
        <v/>
      </c>
      <c r="DK94" s="319" t="str">
        <f ca="true">+IF(OFFSET('Sanitation Data'!$I$29,0,10*ROW('Sanitation Data'!I88))="","",OFFSET('Sanitation Data'!$I$29,0,10*ROW('Sanitation Data'!I88)))</f>
        <v/>
      </c>
      <c r="DL94" s="319" t="str">
        <f ca="true">+IF(OFFSET('Sanitation Data'!$I$30,0,10*ROW('Sanitation Data'!I88))="","",OFFSET('Sanitation Data'!$I$30,0,10*ROW('Sanitation Data'!I88)))</f>
        <v/>
      </c>
      <c r="DM94" s="319" t="str">
        <f ca="true">+IF(OFFSET('Sanitation Data'!$I$31,0,10*ROW('Sanitation Data'!I88))="","",OFFSET('Sanitation Data'!$I$31,0,10*ROW('Sanitation Data'!I88)))</f>
        <v/>
      </c>
      <c r="DN94" s="319" t="str">
        <f ca="true">+IF(OFFSET('Sanitation Data'!$I$32,0,10*ROW('Sanitation Data'!I88))="","",OFFSET('Sanitation Data'!$I$32,0,10*ROW('Sanitation Data'!I88)))</f>
        <v/>
      </c>
      <c r="DO94" s="319" t="str">
        <f ca="true">+IF(OFFSET('Hygiene Data'!$D$11,0,10*ROW('Hygiene Data'!D88))="","",OFFSET('Hygiene Data'!$D$11,0,10*ROW('Hygiene Data'!D88)))</f>
        <v/>
      </c>
      <c r="DP94" s="319" t="str">
        <f ca="true">+IF(OFFSET('Hygiene Data'!$D$12,0,10*ROW('Hygiene Data'!D88))="","",OFFSET('Hygiene Data'!$D$12,0,10*ROW('Hygiene Data'!D88)))</f>
        <v/>
      </c>
      <c r="DQ94" s="319" t="str">
        <f ca="true">+IF(OFFSET('Hygiene Data'!$D$13,0,10*ROW('Hygiene Data'!D88))="","",OFFSET('Hygiene Data'!$D$13,0,10*ROW('Hygiene Data'!D88)))</f>
        <v/>
      </c>
      <c r="DR94" s="319" t="str">
        <f ca="true">+IF(OFFSET('Hygiene Data'!$E$11,0,10*ROW('Hygiene Data'!E88))="","",OFFSET('Hygiene Data'!$E$11,0,10*ROW('Hygiene Data'!E88)))</f>
        <v/>
      </c>
      <c r="DS94" s="319" t="str">
        <f ca="true">+IF(OFFSET('Hygiene Data'!$E$12,0,10*ROW('Hygiene Data'!E88))="","",OFFSET('Hygiene Data'!$E$12,0,10*ROW('Hygiene Data'!E88)))</f>
        <v/>
      </c>
      <c r="DT94" s="319" t="str">
        <f ca="true">+IF(OFFSET('Hygiene Data'!$E$13,0,10*ROW('Hygiene Data'!E88))="","",OFFSET('Hygiene Data'!$E$13,0,10*ROW('Hygiene Data'!E88)))</f>
        <v/>
      </c>
      <c r="DU94" s="319" t="str">
        <f ca="true">+IF(OFFSET('Hygiene Data'!$F$11,0,10*ROW('Hygiene Data'!F88))="","",OFFSET('Hygiene Data'!$F$11,0,10*ROW('Hygiene Data'!F88)))</f>
        <v/>
      </c>
      <c r="DV94" s="319" t="str">
        <f ca="true">+IF(OFFSET('Hygiene Data'!$F$12,0,10*ROW('Hygiene Data'!F88))="","",OFFSET('Hygiene Data'!$F$12,0,10*ROW('Hygiene Data'!F88)))</f>
        <v/>
      </c>
      <c r="DW94" s="319" t="str">
        <f ca="true">+IF(OFFSET('Hygiene Data'!$F$13,0,10*ROW('Hygiene Data'!F88))="","",OFFSET('Hygiene Data'!$F$13,0,10*ROW('Hygiene Data'!F88)))</f>
        <v/>
      </c>
      <c r="DX94" s="319" t="str">
        <f ca="true">+IF(OFFSET('Hygiene Data'!$G$11,0,10*ROW('Hygiene Data'!G88))="","",OFFSET('Hygiene Data'!$G$11,0,10*ROW('Hygiene Data'!G88)))</f>
        <v/>
      </c>
      <c r="DY94" s="319" t="str">
        <f ca="true">+IF(OFFSET('Hygiene Data'!$G$12,0,10*ROW('Hygiene Data'!G88))="","",OFFSET('Hygiene Data'!$G$12,0,10*ROW('Hygiene Data'!G88)))</f>
        <v/>
      </c>
      <c r="DZ94" s="319" t="str">
        <f ca="true">+IF(OFFSET('Hygiene Data'!$G$13,0,10*ROW('Hygiene Data'!G88))="","",OFFSET('Hygiene Data'!$G$13,0,10*ROW('Hygiene Data'!G88)))</f>
        <v/>
      </c>
      <c r="EA94" s="319" t="str">
        <f ca="true">+IF(OFFSET('Hygiene Data'!$H$11,0,10*ROW('Hygiene Data'!H88))="","",OFFSET('Hygiene Data'!$H$11,0,10*ROW('Hygiene Data'!H88)))</f>
        <v/>
      </c>
      <c r="EB94" s="319" t="str">
        <f ca="true">+IF(OFFSET('Hygiene Data'!$H$12,0,10*ROW('Hygiene Data'!H88))="","",OFFSET('Hygiene Data'!$H$12,0,10*ROW('Hygiene Data'!H88)))</f>
        <v/>
      </c>
      <c r="EC94" s="319" t="str">
        <f ca="true">+IF(OFFSET('Hygiene Data'!$H$13,0,10*ROW('Hygiene Data'!H88))="","",OFFSET('Hygiene Data'!$H$13,0,10*ROW('Hygiene Data'!H88)))</f>
        <v/>
      </c>
      <c r="ED94" s="319" t="str">
        <f ca="true">+IF(OFFSET('Hygiene Data'!$I$11,0,10*ROW('Hygiene Data'!I88))="","",OFFSET('Hygiene Data'!$I$11,0,10*ROW('Hygiene Data'!I88)))</f>
        <v/>
      </c>
      <c r="EE94" s="319" t="str">
        <f ca="true">+IF(OFFSET('Hygiene Data'!$I$12,0,10*ROW('Hygiene Data'!I88))="","",OFFSET('Hygiene Data'!$I$12,0,10*ROW('Hygiene Data'!I88)))</f>
        <v/>
      </c>
      <c r="EF94" s="319"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75"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19"/>
      <c r="BS95" s="319" t="str">
        <f ca="true">+IF(OFFSET('Water Data'!$D$27,0,10*ROW('Water Data'!D89))="","",OFFSET('Water Data'!$D$27,0,10*ROW('Water Data'!D89)))</f>
        <v/>
      </c>
      <c r="BT95" s="319" t="str">
        <f ca="true">+IF(OFFSET('Water Data'!$D$28,0,10*ROW('Water Data'!D89))="","",OFFSET('Water Data'!$D$28,0,10*ROW('Water Data'!D89)))</f>
        <v/>
      </c>
      <c r="BU95" s="319" t="str">
        <f ca="true">+IF(OFFSET('Water Data'!$D$29,0,10*ROW('Water Data'!D89))="","",OFFSET('Water Data'!$D$29,0,10*ROW('Water Data'!D89)))</f>
        <v/>
      </c>
      <c r="BV95" s="319" t="str">
        <f ca="true">+IF(OFFSET('Water Data'!$E$27,0,10*ROW('Water Data'!E89))="","",OFFSET('Water Data'!$E$27,0,10*ROW('Water Data'!E89)))</f>
        <v/>
      </c>
      <c r="BW95" s="319" t="str">
        <f ca="true">+IF(OFFSET('Water Data'!$E$28,0,10*ROW('Water Data'!E89))="","",OFFSET('Water Data'!$E$28,0,10*ROW('Water Data'!E89)))</f>
        <v/>
      </c>
      <c r="BX95" s="319" t="str">
        <f ca="true">+IF(OFFSET('Water Data'!$E$29,0,10*ROW('Water Data'!E89))="","",OFFSET('Water Data'!$E$29,0,10*ROW('Water Data'!E89)))</f>
        <v/>
      </c>
      <c r="BY95" s="319" t="str">
        <f ca="true">+IF(OFFSET('Water Data'!$F$27,0,10*ROW('Water Data'!F89))="","",OFFSET('Water Data'!$F$27,0,10*ROW('Water Data'!F89)))</f>
        <v/>
      </c>
      <c r="BZ95" s="319" t="str">
        <f ca="true">+IF(OFFSET('Water Data'!$F$28,0,10*ROW('Water Data'!F89))="","",OFFSET('Water Data'!$F$28,0,10*ROW('Water Data'!F89)))</f>
        <v/>
      </c>
      <c r="CA95" s="319" t="str">
        <f ca="true">+IF(OFFSET('Water Data'!$F$29,0,10*ROW('Water Data'!F89))="","",OFFSET('Water Data'!$F$29,0,10*ROW('Water Data'!F89)))</f>
        <v/>
      </c>
      <c r="CB95" s="319" t="str">
        <f ca="true">+IF(OFFSET('Water Data'!$G$27,0,10*ROW('Water Data'!G89))="","",OFFSET('Water Data'!$G$27,0,10*ROW('Water Data'!G89)))</f>
        <v/>
      </c>
      <c r="CC95" s="319" t="str">
        <f ca="true">+IF(OFFSET('Water Data'!$G$28,0,10*ROW('Water Data'!G89))="","",OFFSET('Water Data'!$G$28,0,10*ROW('Water Data'!G89)))</f>
        <v/>
      </c>
      <c r="CD95" s="319" t="str">
        <f ca="true">+IF(OFFSET('Water Data'!$G$29,0,10*ROW('Water Data'!G89))="","",OFFSET('Water Data'!$G$29,0,10*ROW('Water Data'!G89)))</f>
        <v/>
      </c>
      <c r="CE95" s="319" t="str">
        <f ca="true">+IF(OFFSET('Water Data'!$H$27,0,10*ROW('Water Data'!H89))="","",OFFSET('Water Data'!$H$27,0,10*ROW('Water Data'!H89)))</f>
        <v/>
      </c>
      <c r="CF95" s="319" t="str">
        <f ca="true">+IF(OFFSET('Water Data'!$H$28,0,10*ROW('Water Data'!H89))="","",OFFSET('Water Data'!$H$28,0,10*ROW('Water Data'!H89)))</f>
        <v/>
      </c>
      <c r="CG95" s="319" t="str">
        <f ca="true">+IF(OFFSET('Water Data'!$H$29,0,10*ROW('Water Data'!H89))="","",OFFSET('Water Data'!$H$29,0,10*ROW('Water Data'!H89)))</f>
        <v/>
      </c>
      <c r="CH95" s="319" t="str">
        <f ca="true">+IF(OFFSET('Water Data'!$I$27,0,10*ROW('Water Data'!I89))="","",OFFSET('Water Data'!$I$27,0,10*ROW('Water Data'!I89)))</f>
        <v/>
      </c>
      <c r="CI95" s="319" t="str">
        <f ca="true">+IF(OFFSET('Water Data'!$I$28,0,10*ROW('Water Data'!I89))="","",OFFSET('Water Data'!$I$28,0,10*ROW('Water Data'!I89)))</f>
        <v/>
      </c>
      <c r="CJ95" s="319" t="str">
        <f ca="true">+IF(OFFSET('Water Data'!$I$29,0,10*ROW('Water Data'!I89))="","",OFFSET('Water Data'!$I$29,0,10*ROW('Water Data'!I89)))</f>
        <v/>
      </c>
      <c r="CK95" s="319" t="str">
        <f ca="true">+IF(OFFSET('Sanitation Data'!$D$28,0,10*ROW('Sanitation Data'!D89))="","",OFFSET('Sanitation Data'!$D$28,0,10*ROW('Sanitation Data'!D89)))</f>
        <v/>
      </c>
      <c r="CL95" s="319" t="str">
        <f ca="true">+IF(OFFSET('Sanitation Data'!$D$29,0,10*ROW('Sanitation Data'!D89))="","",OFFSET('Sanitation Data'!$D$29,0,10*ROW('Sanitation Data'!D89)))</f>
        <v/>
      </c>
      <c r="CM95" s="319" t="str">
        <f ca="true">+IF(OFFSET('Sanitation Data'!$D$30,0,10*ROW('Sanitation Data'!D89))="","",OFFSET('Sanitation Data'!$D$30,0,10*ROW('Sanitation Data'!D89)))</f>
        <v/>
      </c>
      <c r="CN95" s="319" t="str">
        <f ca="true">+IF(OFFSET('Sanitation Data'!$D$31,0,10*ROW('Sanitation Data'!D89))="","",OFFSET('Sanitation Data'!$D$31,0,10*ROW('Sanitation Data'!D89)))</f>
        <v/>
      </c>
      <c r="CO95" s="319" t="str">
        <f ca="true">+IF(OFFSET('Sanitation Data'!$D$32,0,10*ROW('Sanitation Data'!D89))="","",OFFSET('Sanitation Data'!$D$32,0,10*ROW('Sanitation Data'!D89)))</f>
        <v/>
      </c>
      <c r="CP95" s="319" t="str">
        <f ca="true">+IF(OFFSET('Sanitation Data'!$E$28,0,10*ROW('Sanitation Data'!E89))="","",OFFSET('Sanitation Data'!$E$28,0,10*ROW('Sanitation Data'!E89)))</f>
        <v/>
      </c>
      <c r="CQ95" s="319" t="str">
        <f ca="true">+IF(OFFSET('Sanitation Data'!$E$29,0,10*ROW('Sanitation Data'!E89))="","",OFFSET('Sanitation Data'!$E$29,0,10*ROW('Sanitation Data'!E89)))</f>
        <v/>
      </c>
      <c r="CR95" s="319" t="str">
        <f ca="true">+IF(OFFSET('Sanitation Data'!$E$30,0,10*ROW('Sanitation Data'!E89))="","",OFFSET('Sanitation Data'!$E$30,0,10*ROW('Sanitation Data'!E89)))</f>
        <v/>
      </c>
      <c r="CS95" s="319" t="str">
        <f ca="true">+IF(OFFSET('Sanitation Data'!$E$31,0,10*ROW('Sanitation Data'!E89))="","",OFFSET('Sanitation Data'!$E$31,0,10*ROW('Sanitation Data'!E89)))</f>
        <v/>
      </c>
      <c r="CT95" s="319" t="str">
        <f ca="true">+IF(OFFSET('Sanitation Data'!$E$32,0,10*ROW('Sanitation Data'!E89))="","",OFFSET('Sanitation Data'!$E$32,0,10*ROW('Sanitation Data'!E89)))</f>
        <v/>
      </c>
      <c r="CU95" s="319" t="str">
        <f ca="true">+IF(OFFSET('Sanitation Data'!$F$28,0,10*ROW('Sanitation Data'!F89))="","",OFFSET('Sanitation Data'!$F$28,0,10*ROW('Sanitation Data'!F89)))</f>
        <v/>
      </c>
      <c r="CV95" s="319" t="str">
        <f ca="true">+IF(OFFSET('Sanitation Data'!$F$29,0,10*ROW('Sanitation Data'!F89))="","",OFFSET('Sanitation Data'!$F$29,0,10*ROW('Sanitation Data'!F89)))</f>
        <v/>
      </c>
      <c r="CW95" s="319" t="str">
        <f ca="true">+IF(OFFSET('Sanitation Data'!$F$30,0,10*ROW('Sanitation Data'!F89))="","",OFFSET('Sanitation Data'!$F$30,0,10*ROW('Sanitation Data'!F89)))</f>
        <v/>
      </c>
      <c r="CX95" s="319" t="str">
        <f ca="true">+IF(OFFSET('Sanitation Data'!$F$31,0,10*ROW('Sanitation Data'!F89))="","",OFFSET('Sanitation Data'!$F$31,0,10*ROW('Sanitation Data'!F89)))</f>
        <v/>
      </c>
      <c r="CY95" s="319" t="str">
        <f ca="true">+IF(OFFSET('Sanitation Data'!$F$32,0,10*ROW('Sanitation Data'!F89))="","",OFFSET('Sanitation Data'!$F$32,0,10*ROW('Sanitation Data'!F89)))</f>
        <v/>
      </c>
      <c r="CZ95" s="319" t="str">
        <f ca="true">+IF(OFFSET('Sanitation Data'!$G$28,0,10*ROW('Sanitation Data'!G89))="","",OFFSET('Sanitation Data'!$G$28,0,10*ROW('Sanitation Data'!G89)))</f>
        <v/>
      </c>
      <c r="DA95" s="319" t="str">
        <f ca="true">+IF(OFFSET('Sanitation Data'!$G$29,0,10*ROW('Sanitation Data'!G89))="","",OFFSET('Sanitation Data'!$G$29,0,10*ROW('Sanitation Data'!G89)))</f>
        <v/>
      </c>
      <c r="DB95" s="319" t="str">
        <f ca="true">+IF(OFFSET('Sanitation Data'!$G$30,0,10*ROW('Sanitation Data'!G89))="","",OFFSET('Sanitation Data'!$G$30,0,10*ROW('Sanitation Data'!G89)))</f>
        <v/>
      </c>
      <c r="DC95" s="319" t="str">
        <f ca="true">+IF(OFFSET('Sanitation Data'!$G$31,0,10*ROW('Sanitation Data'!G89))="","",OFFSET('Sanitation Data'!$G$31,0,10*ROW('Sanitation Data'!G89)))</f>
        <v/>
      </c>
      <c r="DD95" s="319" t="str">
        <f ca="true">+IF(OFFSET('Sanitation Data'!$G$32,0,10*ROW('Sanitation Data'!G89))="","",OFFSET('Sanitation Data'!$G$32,0,10*ROW('Sanitation Data'!G89)))</f>
        <v/>
      </c>
      <c r="DE95" s="319" t="str">
        <f ca="true">+IF(OFFSET('Sanitation Data'!$H$28,0,10*ROW('Sanitation Data'!H89))="","",OFFSET('Sanitation Data'!$H$28,0,10*ROW('Sanitation Data'!H89)))</f>
        <v/>
      </c>
      <c r="DF95" s="319" t="str">
        <f ca="true">+IF(OFFSET('Sanitation Data'!$H$29,0,10*ROW('Sanitation Data'!H89))="","",OFFSET('Sanitation Data'!$H$29,0,10*ROW('Sanitation Data'!H89)))</f>
        <v/>
      </c>
      <c r="DG95" s="319" t="str">
        <f ca="true">+IF(OFFSET('Sanitation Data'!$H$30,0,10*ROW('Sanitation Data'!H89))="","",OFFSET('Sanitation Data'!$H$30,0,10*ROW('Sanitation Data'!H89)))</f>
        <v/>
      </c>
      <c r="DH95" s="319" t="str">
        <f ca="true">+IF(OFFSET('Sanitation Data'!$H$31,0,10*ROW('Sanitation Data'!H89))="","",OFFSET('Sanitation Data'!$H$31,0,10*ROW('Sanitation Data'!H89)))</f>
        <v/>
      </c>
      <c r="DI95" s="319" t="str">
        <f ca="true">+IF(OFFSET('Sanitation Data'!$H$32,0,10*ROW('Sanitation Data'!H89))="","",OFFSET('Sanitation Data'!$H$32,0,10*ROW('Sanitation Data'!H89)))</f>
        <v/>
      </c>
      <c r="DJ95" s="319" t="str">
        <f ca="true">+IF(OFFSET('Sanitation Data'!$I$28,0,10*ROW('Sanitation Data'!I89))="","",OFFSET('Sanitation Data'!$I$28,0,10*ROW('Sanitation Data'!I89)))</f>
        <v/>
      </c>
      <c r="DK95" s="319" t="str">
        <f ca="true">+IF(OFFSET('Sanitation Data'!$I$29,0,10*ROW('Sanitation Data'!I89))="","",OFFSET('Sanitation Data'!$I$29,0,10*ROW('Sanitation Data'!I89)))</f>
        <v/>
      </c>
      <c r="DL95" s="319" t="str">
        <f ca="true">+IF(OFFSET('Sanitation Data'!$I$30,0,10*ROW('Sanitation Data'!I89))="","",OFFSET('Sanitation Data'!$I$30,0,10*ROW('Sanitation Data'!I89)))</f>
        <v/>
      </c>
      <c r="DM95" s="319" t="str">
        <f ca="true">+IF(OFFSET('Sanitation Data'!$I$31,0,10*ROW('Sanitation Data'!I89))="","",OFFSET('Sanitation Data'!$I$31,0,10*ROW('Sanitation Data'!I89)))</f>
        <v/>
      </c>
      <c r="DN95" s="319" t="str">
        <f ca="true">+IF(OFFSET('Sanitation Data'!$I$32,0,10*ROW('Sanitation Data'!I89))="","",OFFSET('Sanitation Data'!$I$32,0,10*ROW('Sanitation Data'!I89)))</f>
        <v/>
      </c>
      <c r="DO95" s="319" t="str">
        <f ca="true">+IF(OFFSET('Hygiene Data'!$D$11,0,10*ROW('Hygiene Data'!D89))="","",OFFSET('Hygiene Data'!$D$11,0,10*ROW('Hygiene Data'!D89)))</f>
        <v/>
      </c>
      <c r="DP95" s="319" t="str">
        <f ca="true">+IF(OFFSET('Hygiene Data'!$D$12,0,10*ROW('Hygiene Data'!D89))="","",OFFSET('Hygiene Data'!$D$12,0,10*ROW('Hygiene Data'!D89)))</f>
        <v/>
      </c>
      <c r="DQ95" s="319" t="str">
        <f ca="true">+IF(OFFSET('Hygiene Data'!$D$13,0,10*ROW('Hygiene Data'!D89))="","",OFFSET('Hygiene Data'!$D$13,0,10*ROW('Hygiene Data'!D89)))</f>
        <v/>
      </c>
      <c r="DR95" s="319" t="str">
        <f ca="true">+IF(OFFSET('Hygiene Data'!$E$11,0,10*ROW('Hygiene Data'!E89))="","",OFFSET('Hygiene Data'!$E$11,0,10*ROW('Hygiene Data'!E89)))</f>
        <v/>
      </c>
      <c r="DS95" s="319" t="str">
        <f ca="true">+IF(OFFSET('Hygiene Data'!$E$12,0,10*ROW('Hygiene Data'!E89))="","",OFFSET('Hygiene Data'!$E$12,0,10*ROW('Hygiene Data'!E89)))</f>
        <v/>
      </c>
      <c r="DT95" s="319" t="str">
        <f ca="true">+IF(OFFSET('Hygiene Data'!$E$13,0,10*ROW('Hygiene Data'!E89))="","",OFFSET('Hygiene Data'!$E$13,0,10*ROW('Hygiene Data'!E89)))</f>
        <v/>
      </c>
      <c r="DU95" s="319" t="str">
        <f ca="true">+IF(OFFSET('Hygiene Data'!$F$11,0,10*ROW('Hygiene Data'!F89))="","",OFFSET('Hygiene Data'!$F$11,0,10*ROW('Hygiene Data'!F89)))</f>
        <v/>
      </c>
      <c r="DV95" s="319" t="str">
        <f ca="true">+IF(OFFSET('Hygiene Data'!$F$12,0,10*ROW('Hygiene Data'!F89))="","",OFFSET('Hygiene Data'!$F$12,0,10*ROW('Hygiene Data'!F89)))</f>
        <v/>
      </c>
      <c r="DW95" s="319" t="str">
        <f ca="true">+IF(OFFSET('Hygiene Data'!$F$13,0,10*ROW('Hygiene Data'!F89))="","",OFFSET('Hygiene Data'!$F$13,0,10*ROW('Hygiene Data'!F89)))</f>
        <v/>
      </c>
      <c r="DX95" s="319" t="str">
        <f ca="true">+IF(OFFSET('Hygiene Data'!$G$11,0,10*ROW('Hygiene Data'!G89))="","",OFFSET('Hygiene Data'!$G$11,0,10*ROW('Hygiene Data'!G89)))</f>
        <v/>
      </c>
      <c r="DY95" s="319" t="str">
        <f ca="true">+IF(OFFSET('Hygiene Data'!$G$12,0,10*ROW('Hygiene Data'!G89))="","",OFFSET('Hygiene Data'!$G$12,0,10*ROW('Hygiene Data'!G89)))</f>
        <v/>
      </c>
      <c r="DZ95" s="319" t="str">
        <f ca="true">+IF(OFFSET('Hygiene Data'!$G$13,0,10*ROW('Hygiene Data'!G89))="","",OFFSET('Hygiene Data'!$G$13,0,10*ROW('Hygiene Data'!G89)))</f>
        <v/>
      </c>
      <c r="EA95" s="319" t="str">
        <f ca="true">+IF(OFFSET('Hygiene Data'!$H$11,0,10*ROW('Hygiene Data'!H89))="","",OFFSET('Hygiene Data'!$H$11,0,10*ROW('Hygiene Data'!H89)))</f>
        <v/>
      </c>
      <c r="EB95" s="319" t="str">
        <f ca="true">+IF(OFFSET('Hygiene Data'!$H$12,0,10*ROW('Hygiene Data'!H89))="","",OFFSET('Hygiene Data'!$H$12,0,10*ROW('Hygiene Data'!H89)))</f>
        <v/>
      </c>
      <c r="EC95" s="319" t="str">
        <f ca="true">+IF(OFFSET('Hygiene Data'!$H$13,0,10*ROW('Hygiene Data'!H89))="","",OFFSET('Hygiene Data'!$H$13,0,10*ROW('Hygiene Data'!H89)))</f>
        <v/>
      </c>
      <c r="ED95" s="319" t="str">
        <f ca="true">+IF(OFFSET('Hygiene Data'!$I$11,0,10*ROW('Hygiene Data'!I89))="","",OFFSET('Hygiene Data'!$I$11,0,10*ROW('Hygiene Data'!I89)))</f>
        <v/>
      </c>
      <c r="EE95" s="319" t="str">
        <f ca="true">+IF(OFFSET('Hygiene Data'!$I$12,0,10*ROW('Hygiene Data'!I89))="","",OFFSET('Hygiene Data'!$I$12,0,10*ROW('Hygiene Data'!I89)))</f>
        <v/>
      </c>
      <c r="EF95" s="319"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75"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19"/>
      <c r="BS96" s="319" t="str">
        <f ca="true">+IF(OFFSET('Water Data'!$D$27,0,10*ROW('Water Data'!D90))="","",OFFSET('Water Data'!$D$27,0,10*ROW('Water Data'!D90)))</f>
        <v/>
      </c>
      <c r="BT96" s="319" t="str">
        <f ca="true">+IF(OFFSET('Water Data'!$D$28,0,10*ROW('Water Data'!D90))="","",OFFSET('Water Data'!$D$28,0,10*ROW('Water Data'!D90)))</f>
        <v/>
      </c>
      <c r="BU96" s="319" t="str">
        <f ca="true">+IF(OFFSET('Water Data'!$D$29,0,10*ROW('Water Data'!D90))="","",OFFSET('Water Data'!$D$29,0,10*ROW('Water Data'!D90)))</f>
        <v/>
      </c>
      <c r="BV96" s="319" t="str">
        <f ca="true">+IF(OFFSET('Water Data'!$E$27,0,10*ROW('Water Data'!E90))="","",OFFSET('Water Data'!$E$27,0,10*ROW('Water Data'!E90)))</f>
        <v/>
      </c>
      <c r="BW96" s="319" t="str">
        <f ca="true">+IF(OFFSET('Water Data'!$E$28,0,10*ROW('Water Data'!E90))="","",OFFSET('Water Data'!$E$28,0,10*ROW('Water Data'!E90)))</f>
        <v/>
      </c>
      <c r="BX96" s="319" t="str">
        <f ca="true">+IF(OFFSET('Water Data'!$E$29,0,10*ROW('Water Data'!E90))="","",OFFSET('Water Data'!$E$29,0,10*ROW('Water Data'!E90)))</f>
        <v/>
      </c>
      <c r="BY96" s="319" t="str">
        <f ca="true">+IF(OFFSET('Water Data'!$F$27,0,10*ROW('Water Data'!F90))="","",OFFSET('Water Data'!$F$27,0,10*ROW('Water Data'!F90)))</f>
        <v/>
      </c>
      <c r="BZ96" s="319" t="str">
        <f ca="true">+IF(OFFSET('Water Data'!$F$28,0,10*ROW('Water Data'!F90))="","",OFFSET('Water Data'!$F$28,0,10*ROW('Water Data'!F90)))</f>
        <v/>
      </c>
      <c r="CA96" s="319" t="str">
        <f ca="true">+IF(OFFSET('Water Data'!$F$29,0,10*ROW('Water Data'!F90))="","",OFFSET('Water Data'!$F$29,0,10*ROW('Water Data'!F90)))</f>
        <v/>
      </c>
      <c r="CB96" s="319" t="str">
        <f ca="true">+IF(OFFSET('Water Data'!$G$27,0,10*ROW('Water Data'!G90))="","",OFFSET('Water Data'!$G$27,0,10*ROW('Water Data'!G90)))</f>
        <v/>
      </c>
      <c r="CC96" s="319" t="str">
        <f ca="true">+IF(OFFSET('Water Data'!$G$28,0,10*ROW('Water Data'!G90))="","",OFFSET('Water Data'!$G$28,0,10*ROW('Water Data'!G90)))</f>
        <v/>
      </c>
      <c r="CD96" s="319" t="str">
        <f ca="true">+IF(OFFSET('Water Data'!$G$29,0,10*ROW('Water Data'!G90))="","",OFFSET('Water Data'!$G$29,0,10*ROW('Water Data'!G90)))</f>
        <v/>
      </c>
      <c r="CE96" s="319" t="str">
        <f ca="true">+IF(OFFSET('Water Data'!$H$27,0,10*ROW('Water Data'!H90))="","",OFFSET('Water Data'!$H$27,0,10*ROW('Water Data'!H90)))</f>
        <v/>
      </c>
      <c r="CF96" s="319" t="str">
        <f ca="true">+IF(OFFSET('Water Data'!$H$28,0,10*ROW('Water Data'!H90))="","",OFFSET('Water Data'!$H$28,0,10*ROW('Water Data'!H90)))</f>
        <v/>
      </c>
      <c r="CG96" s="319" t="str">
        <f ca="true">+IF(OFFSET('Water Data'!$H$29,0,10*ROW('Water Data'!H90))="","",OFFSET('Water Data'!$H$29,0,10*ROW('Water Data'!H90)))</f>
        <v/>
      </c>
      <c r="CH96" s="319" t="str">
        <f ca="true">+IF(OFFSET('Water Data'!$I$27,0,10*ROW('Water Data'!I90))="","",OFFSET('Water Data'!$I$27,0,10*ROW('Water Data'!I90)))</f>
        <v/>
      </c>
      <c r="CI96" s="319" t="str">
        <f ca="true">+IF(OFFSET('Water Data'!$I$28,0,10*ROW('Water Data'!I90))="","",OFFSET('Water Data'!$I$28,0,10*ROW('Water Data'!I90)))</f>
        <v/>
      </c>
      <c r="CJ96" s="319" t="str">
        <f ca="true">+IF(OFFSET('Water Data'!$I$29,0,10*ROW('Water Data'!I90))="","",OFFSET('Water Data'!$I$29,0,10*ROW('Water Data'!I90)))</f>
        <v/>
      </c>
      <c r="CK96" s="319" t="str">
        <f ca="true">+IF(OFFSET('Sanitation Data'!$D$28,0,10*ROW('Sanitation Data'!D90))="","",OFFSET('Sanitation Data'!$D$28,0,10*ROW('Sanitation Data'!D90)))</f>
        <v/>
      </c>
      <c r="CL96" s="319" t="str">
        <f ca="true">+IF(OFFSET('Sanitation Data'!$D$29,0,10*ROW('Sanitation Data'!D90))="","",OFFSET('Sanitation Data'!$D$29,0,10*ROW('Sanitation Data'!D90)))</f>
        <v/>
      </c>
      <c r="CM96" s="319" t="str">
        <f ca="true">+IF(OFFSET('Sanitation Data'!$D$30,0,10*ROW('Sanitation Data'!D90))="","",OFFSET('Sanitation Data'!$D$30,0,10*ROW('Sanitation Data'!D90)))</f>
        <v/>
      </c>
      <c r="CN96" s="319" t="str">
        <f ca="true">+IF(OFFSET('Sanitation Data'!$D$31,0,10*ROW('Sanitation Data'!D90))="","",OFFSET('Sanitation Data'!$D$31,0,10*ROW('Sanitation Data'!D90)))</f>
        <v/>
      </c>
      <c r="CO96" s="319" t="str">
        <f ca="true">+IF(OFFSET('Sanitation Data'!$D$32,0,10*ROW('Sanitation Data'!D90))="","",OFFSET('Sanitation Data'!$D$32,0,10*ROW('Sanitation Data'!D90)))</f>
        <v/>
      </c>
      <c r="CP96" s="319" t="str">
        <f ca="true">+IF(OFFSET('Sanitation Data'!$E$28,0,10*ROW('Sanitation Data'!E90))="","",OFFSET('Sanitation Data'!$E$28,0,10*ROW('Sanitation Data'!E90)))</f>
        <v/>
      </c>
      <c r="CQ96" s="319" t="str">
        <f ca="true">+IF(OFFSET('Sanitation Data'!$E$29,0,10*ROW('Sanitation Data'!E90))="","",OFFSET('Sanitation Data'!$E$29,0,10*ROW('Sanitation Data'!E90)))</f>
        <v/>
      </c>
      <c r="CR96" s="319" t="str">
        <f ca="true">+IF(OFFSET('Sanitation Data'!$E$30,0,10*ROW('Sanitation Data'!E90))="","",OFFSET('Sanitation Data'!$E$30,0,10*ROW('Sanitation Data'!E90)))</f>
        <v/>
      </c>
      <c r="CS96" s="319" t="str">
        <f ca="true">+IF(OFFSET('Sanitation Data'!$E$31,0,10*ROW('Sanitation Data'!E90))="","",OFFSET('Sanitation Data'!$E$31,0,10*ROW('Sanitation Data'!E90)))</f>
        <v/>
      </c>
      <c r="CT96" s="319" t="str">
        <f ca="true">+IF(OFFSET('Sanitation Data'!$E$32,0,10*ROW('Sanitation Data'!E90))="","",OFFSET('Sanitation Data'!$E$32,0,10*ROW('Sanitation Data'!E90)))</f>
        <v/>
      </c>
      <c r="CU96" s="319" t="str">
        <f ca="true">+IF(OFFSET('Sanitation Data'!$F$28,0,10*ROW('Sanitation Data'!F90))="","",OFFSET('Sanitation Data'!$F$28,0,10*ROW('Sanitation Data'!F90)))</f>
        <v/>
      </c>
      <c r="CV96" s="319" t="str">
        <f ca="true">+IF(OFFSET('Sanitation Data'!$F$29,0,10*ROW('Sanitation Data'!F90))="","",OFFSET('Sanitation Data'!$F$29,0,10*ROW('Sanitation Data'!F90)))</f>
        <v/>
      </c>
      <c r="CW96" s="319" t="str">
        <f ca="true">+IF(OFFSET('Sanitation Data'!$F$30,0,10*ROW('Sanitation Data'!F90))="","",OFFSET('Sanitation Data'!$F$30,0,10*ROW('Sanitation Data'!F90)))</f>
        <v/>
      </c>
      <c r="CX96" s="319" t="str">
        <f ca="true">+IF(OFFSET('Sanitation Data'!$F$31,0,10*ROW('Sanitation Data'!F90))="","",OFFSET('Sanitation Data'!$F$31,0,10*ROW('Sanitation Data'!F90)))</f>
        <v/>
      </c>
      <c r="CY96" s="319" t="str">
        <f ca="true">+IF(OFFSET('Sanitation Data'!$F$32,0,10*ROW('Sanitation Data'!F90))="","",OFFSET('Sanitation Data'!$F$32,0,10*ROW('Sanitation Data'!F90)))</f>
        <v/>
      </c>
      <c r="CZ96" s="319" t="str">
        <f ca="true">+IF(OFFSET('Sanitation Data'!$G$28,0,10*ROW('Sanitation Data'!G90))="","",OFFSET('Sanitation Data'!$G$28,0,10*ROW('Sanitation Data'!G90)))</f>
        <v/>
      </c>
      <c r="DA96" s="319" t="str">
        <f ca="true">+IF(OFFSET('Sanitation Data'!$G$29,0,10*ROW('Sanitation Data'!G90))="","",OFFSET('Sanitation Data'!$G$29,0,10*ROW('Sanitation Data'!G90)))</f>
        <v/>
      </c>
      <c r="DB96" s="319" t="str">
        <f ca="true">+IF(OFFSET('Sanitation Data'!$G$30,0,10*ROW('Sanitation Data'!G90))="","",OFFSET('Sanitation Data'!$G$30,0,10*ROW('Sanitation Data'!G90)))</f>
        <v/>
      </c>
      <c r="DC96" s="319" t="str">
        <f ca="true">+IF(OFFSET('Sanitation Data'!$G$31,0,10*ROW('Sanitation Data'!G90))="","",OFFSET('Sanitation Data'!$G$31,0,10*ROW('Sanitation Data'!G90)))</f>
        <v/>
      </c>
      <c r="DD96" s="319" t="str">
        <f ca="true">+IF(OFFSET('Sanitation Data'!$G$32,0,10*ROW('Sanitation Data'!G90))="","",OFFSET('Sanitation Data'!$G$32,0,10*ROW('Sanitation Data'!G90)))</f>
        <v/>
      </c>
      <c r="DE96" s="319" t="str">
        <f ca="true">+IF(OFFSET('Sanitation Data'!$H$28,0,10*ROW('Sanitation Data'!H90))="","",OFFSET('Sanitation Data'!$H$28,0,10*ROW('Sanitation Data'!H90)))</f>
        <v/>
      </c>
      <c r="DF96" s="319" t="str">
        <f ca="true">+IF(OFFSET('Sanitation Data'!$H$29,0,10*ROW('Sanitation Data'!H90))="","",OFFSET('Sanitation Data'!$H$29,0,10*ROW('Sanitation Data'!H90)))</f>
        <v/>
      </c>
      <c r="DG96" s="319" t="str">
        <f ca="true">+IF(OFFSET('Sanitation Data'!$H$30,0,10*ROW('Sanitation Data'!H90))="","",OFFSET('Sanitation Data'!$H$30,0,10*ROW('Sanitation Data'!H90)))</f>
        <v/>
      </c>
      <c r="DH96" s="319" t="str">
        <f ca="true">+IF(OFFSET('Sanitation Data'!$H$31,0,10*ROW('Sanitation Data'!H90))="","",OFFSET('Sanitation Data'!$H$31,0,10*ROW('Sanitation Data'!H90)))</f>
        <v/>
      </c>
      <c r="DI96" s="319" t="str">
        <f ca="true">+IF(OFFSET('Sanitation Data'!$H$32,0,10*ROW('Sanitation Data'!H90))="","",OFFSET('Sanitation Data'!$H$32,0,10*ROW('Sanitation Data'!H90)))</f>
        <v/>
      </c>
      <c r="DJ96" s="319" t="str">
        <f ca="true">+IF(OFFSET('Sanitation Data'!$I$28,0,10*ROW('Sanitation Data'!I90))="","",OFFSET('Sanitation Data'!$I$28,0,10*ROW('Sanitation Data'!I90)))</f>
        <v/>
      </c>
      <c r="DK96" s="319" t="str">
        <f ca="true">+IF(OFFSET('Sanitation Data'!$I$29,0,10*ROW('Sanitation Data'!I90))="","",OFFSET('Sanitation Data'!$I$29,0,10*ROW('Sanitation Data'!I90)))</f>
        <v/>
      </c>
      <c r="DL96" s="319" t="str">
        <f ca="true">+IF(OFFSET('Sanitation Data'!$I$30,0,10*ROW('Sanitation Data'!I90))="","",OFFSET('Sanitation Data'!$I$30,0,10*ROW('Sanitation Data'!I90)))</f>
        <v/>
      </c>
      <c r="DM96" s="319" t="str">
        <f ca="true">+IF(OFFSET('Sanitation Data'!$I$31,0,10*ROW('Sanitation Data'!I90))="","",OFFSET('Sanitation Data'!$I$31,0,10*ROW('Sanitation Data'!I90)))</f>
        <v/>
      </c>
      <c r="DN96" s="319" t="str">
        <f ca="true">+IF(OFFSET('Sanitation Data'!$I$32,0,10*ROW('Sanitation Data'!I90))="","",OFFSET('Sanitation Data'!$I$32,0,10*ROW('Sanitation Data'!I90)))</f>
        <v/>
      </c>
      <c r="DO96" s="319" t="str">
        <f ca="true">+IF(OFFSET('Hygiene Data'!$D$11,0,10*ROW('Hygiene Data'!D90))="","",OFFSET('Hygiene Data'!$D$11,0,10*ROW('Hygiene Data'!D90)))</f>
        <v/>
      </c>
      <c r="DP96" s="319" t="str">
        <f ca="true">+IF(OFFSET('Hygiene Data'!$D$12,0,10*ROW('Hygiene Data'!D90))="","",OFFSET('Hygiene Data'!$D$12,0,10*ROW('Hygiene Data'!D90)))</f>
        <v/>
      </c>
      <c r="DQ96" s="319" t="str">
        <f ca="true">+IF(OFFSET('Hygiene Data'!$D$13,0,10*ROW('Hygiene Data'!D90))="","",OFFSET('Hygiene Data'!$D$13,0,10*ROW('Hygiene Data'!D90)))</f>
        <v/>
      </c>
      <c r="DR96" s="319" t="str">
        <f ca="true">+IF(OFFSET('Hygiene Data'!$E$11,0,10*ROW('Hygiene Data'!E90))="","",OFFSET('Hygiene Data'!$E$11,0,10*ROW('Hygiene Data'!E90)))</f>
        <v/>
      </c>
      <c r="DS96" s="319" t="str">
        <f ca="true">+IF(OFFSET('Hygiene Data'!$E$12,0,10*ROW('Hygiene Data'!E90))="","",OFFSET('Hygiene Data'!$E$12,0,10*ROW('Hygiene Data'!E90)))</f>
        <v/>
      </c>
      <c r="DT96" s="319" t="str">
        <f ca="true">+IF(OFFSET('Hygiene Data'!$E$13,0,10*ROW('Hygiene Data'!E90))="","",OFFSET('Hygiene Data'!$E$13,0,10*ROW('Hygiene Data'!E90)))</f>
        <v/>
      </c>
      <c r="DU96" s="319" t="str">
        <f ca="true">+IF(OFFSET('Hygiene Data'!$F$11,0,10*ROW('Hygiene Data'!F90))="","",OFFSET('Hygiene Data'!$F$11,0,10*ROW('Hygiene Data'!F90)))</f>
        <v/>
      </c>
      <c r="DV96" s="319" t="str">
        <f ca="true">+IF(OFFSET('Hygiene Data'!$F$12,0,10*ROW('Hygiene Data'!F90))="","",OFFSET('Hygiene Data'!$F$12,0,10*ROW('Hygiene Data'!F90)))</f>
        <v/>
      </c>
      <c r="DW96" s="319" t="str">
        <f ca="true">+IF(OFFSET('Hygiene Data'!$F$13,0,10*ROW('Hygiene Data'!F90))="","",OFFSET('Hygiene Data'!$F$13,0,10*ROW('Hygiene Data'!F90)))</f>
        <v/>
      </c>
      <c r="DX96" s="319" t="str">
        <f ca="true">+IF(OFFSET('Hygiene Data'!$G$11,0,10*ROW('Hygiene Data'!G90))="","",OFFSET('Hygiene Data'!$G$11,0,10*ROW('Hygiene Data'!G90)))</f>
        <v/>
      </c>
      <c r="DY96" s="319" t="str">
        <f ca="true">+IF(OFFSET('Hygiene Data'!$G$12,0,10*ROW('Hygiene Data'!G90))="","",OFFSET('Hygiene Data'!$G$12,0,10*ROW('Hygiene Data'!G90)))</f>
        <v/>
      </c>
      <c r="DZ96" s="319" t="str">
        <f ca="true">+IF(OFFSET('Hygiene Data'!$G$13,0,10*ROW('Hygiene Data'!G90))="","",OFFSET('Hygiene Data'!$G$13,0,10*ROW('Hygiene Data'!G90)))</f>
        <v/>
      </c>
      <c r="EA96" s="319" t="str">
        <f ca="true">+IF(OFFSET('Hygiene Data'!$H$11,0,10*ROW('Hygiene Data'!H90))="","",OFFSET('Hygiene Data'!$H$11,0,10*ROW('Hygiene Data'!H90)))</f>
        <v/>
      </c>
      <c r="EB96" s="319" t="str">
        <f ca="true">+IF(OFFSET('Hygiene Data'!$H$12,0,10*ROW('Hygiene Data'!H90))="","",OFFSET('Hygiene Data'!$H$12,0,10*ROW('Hygiene Data'!H90)))</f>
        <v/>
      </c>
      <c r="EC96" s="319" t="str">
        <f ca="true">+IF(OFFSET('Hygiene Data'!$H$13,0,10*ROW('Hygiene Data'!H90))="","",OFFSET('Hygiene Data'!$H$13,0,10*ROW('Hygiene Data'!H90)))</f>
        <v/>
      </c>
      <c r="ED96" s="319" t="str">
        <f ca="true">+IF(OFFSET('Hygiene Data'!$I$11,0,10*ROW('Hygiene Data'!I90))="","",OFFSET('Hygiene Data'!$I$11,0,10*ROW('Hygiene Data'!I90)))</f>
        <v/>
      </c>
      <c r="EE96" s="319" t="str">
        <f ca="true">+IF(OFFSET('Hygiene Data'!$I$12,0,10*ROW('Hygiene Data'!I90))="","",OFFSET('Hygiene Data'!$I$12,0,10*ROW('Hygiene Data'!I90)))</f>
        <v/>
      </c>
      <c r="EF96" s="319"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75"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19"/>
      <c r="BS97" s="319" t="str">
        <f ca="true">+IF(OFFSET('Water Data'!$D$27,0,10*ROW('Water Data'!D91))="","",OFFSET('Water Data'!$D$27,0,10*ROW('Water Data'!D91)))</f>
        <v/>
      </c>
      <c r="BT97" s="319" t="str">
        <f ca="true">+IF(OFFSET('Water Data'!$D$28,0,10*ROW('Water Data'!D91))="","",OFFSET('Water Data'!$D$28,0,10*ROW('Water Data'!D91)))</f>
        <v/>
      </c>
      <c r="BU97" s="319" t="str">
        <f ca="true">+IF(OFFSET('Water Data'!$D$29,0,10*ROW('Water Data'!D91))="","",OFFSET('Water Data'!$D$29,0,10*ROW('Water Data'!D91)))</f>
        <v/>
      </c>
      <c r="BV97" s="319" t="str">
        <f ca="true">+IF(OFFSET('Water Data'!$E$27,0,10*ROW('Water Data'!E91))="","",OFFSET('Water Data'!$E$27,0,10*ROW('Water Data'!E91)))</f>
        <v/>
      </c>
      <c r="BW97" s="319" t="str">
        <f ca="true">+IF(OFFSET('Water Data'!$E$28,0,10*ROW('Water Data'!E91))="","",OFFSET('Water Data'!$E$28,0,10*ROW('Water Data'!E91)))</f>
        <v/>
      </c>
      <c r="BX97" s="319" t="str">
        <f ca="true">+IF(OFFSET('Water Data'!$E$29,0,10*ROW('Water Data'!E91))="","",OFFSET('Water Data'!$E$29,0,10*ROW('Water Data'!E91)))</f>
        <v/>
      </c>
      <c r="BY97" s="319" t="str">
        <f ca="true">+IF(OFFSET('Water Data'!$F$27,0,10*ROW('Water Data'!F91))="","",OFFSET('Water Data'!$F$27,0,10*ROW('Water Data'!F91)))</f>
        <v/>
      </c>
      <c r="BZ97" s="319" t="str">
        <f ca="true">+IF(OFFSET('Water Data'!$F$28,0,10*ROW('Water Data'!F91))="","",OFFSET('Water Data'!$F$28,0,10*ROW('Water Data'!F91)))</f>
        <v/>
      </c>
      <c r="CA97" s="319" t="str">
        <f ca="true">+IF(OFFSET('Water Data'!$F$29,0,10*ROW('Water Data'!F91))="","",OFFSET('Water Data'!$F$29,0,10*ROW('Water Data'!F91)))</f>
        <v/>
      </c>
      <c r="CB97" s="319" t="str">
        <f ca="true">+IF(OFFSET('Water Data'!$G$27,0,10*ROW('Water Data'!G91))="","",OFFSET('Water Data'!$G$27,0,10*ROW('Water Data'!G91)))</f>
        <v/>
      </c>
      <c r="CC97" s="319" t="str">
        <f ca="true">+IF(OFFSET('Water Data'!$G$28,0,10*ROW('Water Data'!G91))="","",OFFSET('Water Data'!$G$28,0,10*ROW('Water Data'!G91)))</f>
        <v/>
      </c>
      <c r="CD97" s="319" t="str">
        <f ca="true">+IF(OFFSET('Water Data'!$G$29,0,10*ROW('Water Data'!G91))="","",OFFSET('Water Data'!$G$29,0,10*ROW('Water Data'!G91)))</f>
        <v/>
      </c>
      <c r="CE97" s="319" t="str">
        <f ca="true">+IF(OFFSET('Water Data'!$H$27,0,10*ROW('Water Data'!H91))="","",OFFSET('Water Data'!$H$27,0,10*ROW('Water Data'!H91)))</f>
        <v/>
      </c>
      <c r="CF97" s="319" t="str">
        <f ca="true">+IF(OFFSET('Water Data'!$H$28,0,10*ROW('Water Data'!H91))="","",OFFSET('Water Data'!$H$28,0,10*ROW('Water Data'!H91)))</f>
        <v/>
      </c>
      <c r="CG97" s="319" t="str">
        <f ca="true">+IF(OFFSET('Water Data'!$H$29,0,10*ROW('Water Data'!H91))="","",OFFSET('Water Data'!$H$29,0,10*ROW('Water Data'!H91)))</f>
        <v/>
      </c>
      <c r="CH97" s="319" t="str">
        <f ca="true">+IF(OFFSET('Water Data'!$I$27,0,10*ROW('Water Data'!I91))="","",OFFSET('Water Data'!$I$27,0,10*ROW('Water Data'!I91)))</f>
        <v/>
      </c>
      <c r="CI97" s="319" t="str">
        <f ca="true">+IF(OFFSET('Water Data'!$I$28,0,10*ROW('Water Data'!I91))="","",OFFSET('Water Data'!$I$28,0,10*ROW('Water Data'!I91)))</f>
        <v/>
      </c>
      <c r="CJ97" s="319" t="str">
        <f ca="true">+IF(OFFSET('Water Data'!$I$29,0,10*ROW('Water Data'!I91))="","",OFFSET('Water Data'!$I$29,0,10*ROW('Water Data'!I91)))</f>
        <v/>
      </c>
      <c r="CK97" s="319" t="str">
        <f ca="true">+IF(OFFSET('Sanitation Data'!$D$28,0,10*ROW('Sanitation Data'!D91))="","",OFFSET('Sanitation Data'!$D$28,0,10*ROW('Sanitation Data'!D91)))</f>
        <v/>
      </c>
      <c r="CL97" s="319" t="str">
        <f ca="true">+IF(OFFSET('Sanitation Data'!$D$29,0,10*ROW('Sanitation Data'!D91))="","",OFFSET('Sanitation Data'!$D$29,0,10*ROW('Sanitation Data'!D91)))</f>
        <v/>
      </c>
      <c r="CM97" s="319" t="str">
        <f ca="true">+IF(OFFSET('Sanitation Data'!$D$30,0,10*ROW('Sanitation Data'!D91))="","",OFFSET('Sanitation Data'!$D$30,0,10*ROW('Sanitation Data'!D91)))</f>
        <v/>
      </c>
      <c r="CN97" s="319" t="str">
        <f ca="true">+IF(OFFSET('Sanitation Data'!$D$31,0,10*ROW('Sanitation Data'!D91))="","",OFFSET('Sanitation Data'!$D$31,0,10*ROW('Sanitation Data'!D91)))</f>
        <v/>
      </c>
      <c r="CO97" s="319" t="str">
        <f ca="true">+IF(OFFSET('Sanitation Data'!$D$32,0,10*ROW('Sanitation Data'!D91))="","",OFFSET('Sanitation Data'!$D$32,0,10*ROW('Sanitation Data'!D91)))</f>
        <v/>
      </c>
      <c r="CP97" s="319" t="str">
        <f ca="true">+IF(OFFSET('Sanitation Data'!$E$28,0,10*ROW('Sanitation Data'!E91))="","",OFFSET('Sanitation Data'!$E$28,0,10*ROW('Sanitation Data'!E91)))</f>
        <v/>
      </c>
      <c r="CQ97" s="319" t="str">
        <f ca="true">+IF(OFFSET('Sanitation Data'!$E$29,0,10*ROW('Sanitation Data'!E91))="","",OFFSET('Sanitation Data'!$E$29,0,10*ROW('Sanitation Data'!E91)))</f>
        <v/>
      </c>
      <c r="CR97" s="319" t="str">
        <f ca="true">+IF(OFFSET('Sanitation Data'!$E$30,0,10*ROW('Sanitation Data'!E91))="","",OFFSET('Sanitation Data'!$E$30,0,10*ROW('Sanitation Data'!E91)))</f>
        <v/>
      </c>
      <c r="CS97" s="319" t="str">
        <f ca="true">+IF(OFFSET('Sanitation Data'!$E$31,0,10*ROW('Sanitation Data'!E91))="","",OFFSET('Sanitation Data'!$E$31,0,10*ROW('Sanitation Data'!E91)))</f>
        <v/>
      </c>
      <c r="CT97" s="319" t="str">
        <f ca="true">+IF(OFFSET('Sanitation Data'!$E$32,0,10*ROW('Sanitation Data'!E91))="","",OFFSET('Sanitation Data'!$E$32,0,10*ROW('Sanitation Data'!E91)))</f>
        <v/>
      </c>
      <c r="CU97" s="319" t="str">
        <f ca="true">+IF(OFFSET('Sanitation Data'!$F$28,0,10*ROW('Sanitation Data'!F91))="","",OFFSET('Sanitation Data'!$F$28,0,10*ROW('Sanitation Data'!F91)))</f>
        <v/>
      </c>
      <c r="CV97" s="319" t="str">
        <f ca="true">+IF(OFFSET('Sanitation Data'!$F$29,0,10*ROW('Sanitation Data'!F91))="","",OFFSET('Sanitation Data'!$F$29,0,10*ROW('Sanitation Data'!F91)))</f>
        <v/>
      </c>
      <c r="CW97" s="319" t="str">
        <f ca="true">+IF(OFFSET('Sanitation Data'!$F$30,0,10*ROW('Sanitation Data'!F91))="","",OFFSET('Sanitation Data'!$F$30,0,10*ROW('Sanitation Data'!F91)))</f>
        <v/>
      </c>
      <c r="CX97" s="319" t="str">
        <f ca="true">+IF(OFFSET('Sanitation Data'!$F$31,0,10*ROW('Sanitation Data'!F91))="","",OFFSET('Sanitation Data'!$F$31,0,10*ROW('Sanitation Data'!F91)))</f>
        <v/>
      </c>
      <c r="CY97" s="319" t="str">
        <f ca="true">+IF(OFFSET('Sanitation Data'!$F$32,0,10*ROW('Sanitation Data'!F91))="","",OFFSET('Sanitation Data'!$F$32,0,10*ROW('Sanitation Data'!F91)))</f>
        <v/>
      </c>
      <c r="CZ97" s="319" t="str">
        <f ca="true">+IF(OFFSET('Sanitation Data'!$G$28,0,10*ROW('Sanitation Data'!G91))="","",OFFSET('Sanitation Data'!$G$28,0,10*ROW('Sanitation Data'!G91)))</f>
        <v/>
      </c>
      <c r="DA97" s="319" t="str">
        <f ca="true">+IF(OFFSET('Sanitation Data'!$G$29,0,10*ROW('Sanitation Data'!G91))="","",OFFSET('Sanitation Data'!$G$29,0,10*ROW('Sanitation Data'!G91)))</f>
        <v/>
      </c>
      <c r="DB97" s="319" t="str">
        <f ca="true">+IF(OFFSET('Sanitation Data'!$G$30,0,10*ROW('Sanitation Data'!G91))="","",OFFSET('Sanitation Data'!$G$30,0,10*ROW('Sanitation Data'!G91)))</f>
        <v/>
      </c>
      <c r="DC97" s="319" t="str">
        <f ca="true">+IF(OFFSET('Sanitation Data'!$G$31,0,10*ROW('Sanitation Data'!G91))="","",OFFSET('Sanitation Data'!$G$31,0,10*ROW('Sanitation Data'!G91)))</f>
        <v/>
      </c>
      <c r="DD97" s="319" t="str">
        <f ca="true">+IF(OFFSET('Sanitation Data'!$G$32,0,10*ROW('Sanitation Data'!G91))="","",OFFSET('Sanitation Data'!$G$32,0,10*ROW('Sanitation Data'!G91)))</f>
        <v/>
      </c>
      <c r="DE97" s="319" t="str">
        <f ca="true">+IF(OFFSET('Sanitation Data'!$H$28,0,10*ROW('Sanitation Data'!H91))="","",OFFSET('Sanitation Data'!$H$28,0,10*ROW('Sanitation Data'!H91)))</f>
        <v/>
      </c>
      <c r="DF97" s="319" t="str">
        <f ca="true">+IF(OFFSET('Sanitation Data'!$H$29,0,10*ROW('Sanitation Data'!H91))="","",OFFSET('Sanitation Data'!$H$29,0,10*ROW('Sanitation Data'!H91)))</f>
        <v/>
      </c>
      <c r="DG97" s="319" t="str">
        <f ca="true">+IF(OFFSET('Sanitation Data'!$H$30,0,10*ROW('Sanitation Data'!H91))="","",OFFSET('Sanitation Data'!$H$30,0,10*ROW('Sanitation Data'!H91)))</f>
        <v/>
      </c>
      <c r="DH97" s="319" t="str">
        <f ca="true">+IF(OFFSET('Sanitation Data'!$H$31,0,10*ROW('Sanitation Data'!H91))="","",OFFSET('Sanitation Data'!$H$31,0,10*ROW('Sanitation Data'!H91)))</f>
        <v/>
      </c>
      <c r="DI97" s="319" t="str">
        <f ca="true">+IF(OFFSET('Sanitation Data'!$H$32,0,10*ROW('Sanitation Data'!H91))="","",OFFSET('Sanitation Data'!$H$32,0,10*ROW('Sanitation Data'!H91)))</f>
        <v/>
      </c>
      <c r="DJ97" s="319" t="str">
        <f ca="true">+IF(OFFSET('Sanitation Data'!$I$28,0,10*ROW('Sanitation Data'!I91))="","",OFFSET('Sanitation Data'!$I$28,0,10*ROW('Sanitation Data'!I91)))</f>
        <v/>
      </c>
      <c r="DK97" s="319" t="str">
        <f ca="true">+IF(OFFSET('Sanitation Data'!$I$29,0,10*ROW('Sanitation Data'!I91))="","",OFFSET('Sanitation Data'!$I$29,0,10*ROW('Sanitation Data'!I91)))</f>
        <v/>
      </c>
      <c r="DL97" s="319" t="str">
        <f ca="true">+IF(OFFSET('Sanitation Data'!$I$30,0,10*ROW('Sanitation Data'!I91))="","",OFFSET('Sanitation Data'!$I$30,0,10*ROW('Sanitation Data'!I91)))</f>
        <v/>
      </c>
      <c r="DM97" s="319" t="str">
        <f ca="true">+IF(OFFSET('Sanitation Data'!$I$31,0,10*ROW('Sanitation Data'!I91))="","",OFFSET('Sanitation Data'!$I$31,0,10*ROW('Sanitation Data'!I91)))</f>
        <v/>
      </c>
      <c r="DN97" s="319" t="str">
        <f ca="true">+IF(OFFSET('Sanitation Data'!$I$32,0,10*ROW('Sanitation Data'!I91))="","",OFFSET('Sanitation Data'!$I$32,0,10*ROW('Sanitation Data'!I91)))</f>
        <v/>
      </c>
      <c r="DO97" s="319" t="str">
        <f ca="true">+IF(OFFSET('Hygiene Data'!$D$11,0,10*ROW('Hygiene Data'!D91))="","",OFFSET('Hygiene Data'!$D$11,0,10*ROW('Hygiene Data'!D91)))</f>
        <v/>
      </c>
      <c r="DP97" s="319" t="str">
        <f ca="true">+IF(OFFSET('Hygiene Data'!$D$12,0,10*ROW('Hygiene Data'!D91))="","",OFFSET('Hygiene Data'!$D$12,0,10*ROW('Hygiene Data'!D91)))</f>
        <v/>
      </c>
      <c r="DQ97" s="319" t="str">
        <f ca="true">+IF(OFFSET('Hygiene Data'!$D$13,0,10*ROW('Hygiene Data'!D91))="","",OFFSET('Hygiene Data'!$D$13,0,10*ROW('Hygiene Data'!D91)))</f>
        <v/>
      </c>
      <c r="DR97" s="319" t="str">
        <f ca="true">+IF(OFFSET('Hygiene Data'!$E$11,0,10*ROW('Hygiene Data'!E91))="","",OFFSET('Hygiene Data'!$E$11,0,10*ROW('Hygiene Data'!E91)))</f>
        <v/>
      </c>
      <c r="DS97" s="319" t="str">
        <f ca="true">+IF(OFFSET('Hygiene Data'!$E$12,0,10*ROW('Hygiene Data'!E91))="","",OFFSET('Hygiene Data'!$E$12,0,10*ROW('Hygiene Data'!E91)))</f>
        <v/>
      </c>
      <c r="DT97" s="319" t="str">
        <f ca="true">+IF(OFFSET('Hygiene Data'!$E$13,0,10*ROW('Hygiene Data'!E91))="","",OFFSET('Hygiene Data'!$E$13,0,10*ROW('Hygiene Data'!E91)))</f>
        <v/>
      </c>
      <c r="DU97" s="319" t="str">
        <f ca="true">+IF(OFFSET('Hygiene Data'!$F$11,0,10*ROW('Hygiene Data'!F91))="","",OFFSET('Hygiene Data'!$F$11,0,10*ROW('Hygiene Data'!F91)))</f>
        <v/>
      </c>
      <c r="DV97" s="319" t="str">
        <f ca="true">+IF(OFFSET('Hygiene Data'!$F$12,0,10*ROW('Hygiene Data'!F91))="","",OFFSET('Hygiene Data'!$F$12,0,10*ROW('Hygiene Data'!F91)))</f>
        <v/>
      </c>
      <c r="DW97" s="319" t="str">
        <f ca="true">+IF(OFFSET('Hygiene Data'!$F$13,0,10*ROW('Hygiene Data'!F91))="","",OFFSET('Hygiene Data'!$F$13,0,10*ROW('Hygiene Data'!F91)))</f>
        <v/>
      </c>
      <c r="DX97" s="319" t="str">
        <f ca="true">+IF(OFFSET('Hygiene Data'!$G$11,0,10*ROW('Hygiene Data'!G91))="","",OFFSET('Hygiene Data'!$G$11,0,10*ROW('Hygiene Data'!G91)))</f>
        <v/>
      </c>
      <c r="DY97" s="319" t="str">
        <f ca="true">+IF(OFFSET('Hygiene Data'!$G$12,0,10*ROW('Hygiene Data'!G91))="","",OFFSET('Hygiene Data'!$G$12,0,10*ROW('Hygiene Data'!G91)))</f>
        <v/>
      </c>
      <c r="DZ97" s="319" t="str">
        <f ca="true">+IF(OFFSET('Hygiene Data'!$G$13,0,10*ROW('Hygiene Data'!G91))="","",OFFSET('Hygiene Data'!$G$13,0,10*ROW('Hygiene Data'!G91)))</f>
        <v/>
      </c>
      <c r="EA97" s="319" t="str">
        <f ca="true">+IF(OFFSET('Hygiene Data'!$H$11,0,10*ROW('Hygiene Data'!H91))="","",OFFSET('Hygiene Data'!$H$11,0,10*ROW('Hygiene Data'!H91)))</f>
        <v/>
      </c>
      <c r="EB97" s="319" t="str">
        <f ca="true">+IF(OFFSET('Hygiene Data'!$H$12,0,10*ROW('Hygiene Data'!H91))="","",OFFSET('Hygiene Data'!$H$12,0,10*ROW('Hygiene Data'!H91)))</f>
        <v/>
      </c>
      <c r="EC97" s="319" t="str">
        <f ca="true">+IF(OFFSET('Hygiene Data'!$H$13,0,10*ROW('Hygiene Data'!H91))="","",OFFSET('Hygiene Data'!$H$13,0,10*ROW('Hygiene Data'!H91)))</f>
        <v/>
      </c>
      <c r="ED97" s="319" t="str">
        <f ca="true">+IF(OFFSET('Hygiene Data'!$I$11,0,10*ROW('Hygiene Data'!I91))="","",OFFSET('Hygiene Data'!$I$11,0,10*ROW('Hygiene Data'!I91)))</f>
        <v/>
      </c>
      <c r="EE97" s="319" t="str">
        <f ca="true">+IF(OFFSET('Hygiene Data'!$I$12,0,10*ROW('Hygiene Data'!I91))="","",OFFSET('Hygiene Data'!$I$12,0,10*ROW('Hygiene Data'!I91)))</f>
        <v/>
      </c>
      <c r="EF97" s="319"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75"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19"/>
      <c r="BS98" s="319" t="str">
        <f ca="true">+IF(OFFSET('Water Data'!$D$27,0,10*ROW('Water Data'!D92))="","",OFFSET('Water Data'!$D$27,0,10*ROW('Water Data'!D92)))</f>
        <v/>
      </c>
      <c r="BT98" s="319" t="str">
        <f ca="true">+IF(OFFSET('Water Data'!$D$28,0,10*ROW('Water Data'!D92))="","",OFFSET('Water Data'!$D$28,0,10*ROW('Water Data'!D92)))</f>
        <v/>
      </c>
      <c r="BU98" s="319" t="str">
        <f ca="true">+IF(OFFSET('Water Data'!$D$29,0,10*ROW('Water Data'!D92))="","",OFFSET('Water Data'!$D$29,0,10*ROW('Water Data'!D92)))</f>
        <v/>
      </c>
      <c r="BV98" s="319" t="str">
        <f ca="true">+IF(OFFSET('Water Data'!$E$27,0,10*ROW('Water Data'!E92))="","",OFFSET('Water Data'!$E$27,0,10*ROW('Water Data'!E92)))</f>
        <v/>
      </c>
      <c r="BW98" s="319" t="str">
        <f ca="true">+IF(OFFSET('Water Data'!$E$28,0,10*ROW('Water Data'!E92))="","",OFFSET('Water Data'!$E$28,0,10*ROW('Water Data'!E92)))</f>
        <v/>
      </c>
      <c r="BX98" s="319" t="str">
        <f ca="true">+IF(OFFSET('Water Data'!$E$29,0,10*ROW('Water Data'!E92))="","",OFFSET('Water Data'!$E$29,0,10*ROW('Water Data'!E92)))</f>
        <v/>
      </c>
      <c r="BY98" s="319" t="str">
        <f ca="true">+IF(OFFSET('Water Data'!$F$27,0,10*ROW('Water Data'!F92))="","",OFFSET('Water Data'!$F$27,0,10*ROW('Water Data'!F92)))</f>
        <v/>
      </c>
      <c r="BZ98" s="319" t="str">
        <f ca="true">+IF(OFFSET('Water Data'!$F$28,0,10*ROW('Water Data'!F92))="","",OFFSET('Water Data'!$F$28,0,10*ROW('Water Data'!F92)))</f>
        <v/>
      </c>
      <c r="CA98" s="319" t="str">
        <f ca="true">+IF(OFFSET('Water Data'!$F$29,0,10*ROW('Water Data'!F92))="","",OFFSET('Water Data'!$F$29,0,10*ROW('Water Data'!F92)))</f>
        <v/>
      </c>
      <c r="CB98" s="319" t="str">
        <f ca="true">+IF(OFFSET('Water Data'!$G$27,0,10*ROW('Water Data'!G92))="","",OFFSET('Water Data'!$G$27,0,10*ROW('Water Data'!G92)))</f>
        <v/>
      </c>
      <c r="CC98" s="319" t="str">
        <f ca="true">+IF(OFFSET('Water Data'!$G$28,0,10*ROW('Water Data'!G92))="","",OFFSET('Water Data'!$G$28,0,10*ROW('Water Data'!G92)))</f>
        <v/>
      </c>
      <c r="CD98" s="319" t="str">
        <f ca="true">+IF(OFFSET('Water Data'!$G$29,0,10*ROW('Water Data'!G92))="","",OFFSET('Water Data'!$G$29,0,10*ROW('Water Data'!G92)))</f>
        <v/>
      </c>
      <c r="CE98" s="319" t="str">
        <f ca="true">+IF(OFFSET('Water Data'!$H$27,0,10*ROW('Water Data'!H92))="","",OFFSET('Water Data'!$H$27,0,10*ROW('Water Data'!H92)))</f>
        <v/>
      </c>
      <c r="CF98" s="319" t="str">
        <f ca="true">+IF(OFFSET('Water Data'!$H$28,0,10*ROW('Water Data'!H92))="","",OFFSET('Water Data'!$H$28,0,10*ROW('Water Data'!H92)))</f>
        <v/>
      </c>
      <c r="CG98" s="319" t="str">
        <f ca="true">+IF(OFFSET('Water Data'!$H$29,0,10*ROW('Water Data'!H92))="","",OFFSET('Water Data'!$H$29,0,10*ROW('Water Data'!H92)))</f>
        <v/>
      </c>
      <c r="CH98" s="319" t="str">
        <f ca="true">+IF(OFFSET('Water Data'!$I$27,0,10*ROW('Water Data'!I92))="","",OFFSET('Water Data'!$I$27,0,10*ROW('Water Data'!I92)))</f>
        <v/>
      </c>
      <c r="CI98" s="319" t="str">
        <f ca="true">+IF(OFFSET('Water Data'!$I$28,0,10*ROW('Water Data'!I92))="","",OFFSET('Water Data'!$I$28,0,10*ROW('Water Data'!I92)))</f>
        <v/>
      </c>
      <c r="CJ98" s="319" t="str">
        <f ca="true">+IF(OFFSET('Water Data'!$I$29,0,10*ROW('Water Data'!I92))="","",OFFSET('Water Data'!$I$29,0,10*ROW('Water Data'!I92)))</f>
        <v/>
      </c>
      <c r="CK98" s="319" t="str">
        <f ca="true">+IF(OFFSET('Sanitation Data'!$D$28,0,10*ROW('Sanitation Data'!D92))="","",OFFSET('Sanitation Data'!$D$28,0,10*ROW('Sanitation Data'!D92)))</f>
        <v/>
      </c>
      <c r="CL98" s="319" t="str">
        <f ca="true">+IF(OFFSET('Sanitation Data'!$D$29,0,10*ROW('Sanitation Data'!D92))="","",OFFSET('Sanitation Data'!$D$29,0,10*ROW('Sanitation Data'!D92)))</f>
        <v/>
      </c>
      <c r="CM98" s="319" t="str">
        <f ca="true">+IF(OFFSET('Sanitation Data'!$D$30,0,10*ROW('Sanitation Data'!D92))="","",OFFSET('Sanitation Data'!$D$30,0,10*ROW('Sanitation Data'!D92)))</f>
        <v/>
      </c>
      <c r="CN98" s="319" t="str">
        <f ca="true">+IF(OFFSET('Sanitation Data'!$D$31,0,10*ROW('Sanitation Data'!D92))="","",OFFSET('Sanitation Data'!$D$31,0,10*ROW('Sanitation Data'!D92)))</f>
        <v/>
      </c>
      <c r="CO98" s="319" t="str">
        <f ca="true">+IF(OFFSET('Sanitation Data'!$D$32,0,10*ROW('Sanitation Data'!D92))="","",OFFSET('Sanitation Data'!$D$32,0,10*ROW('Sanitation Data'!D92)))</f>
        <v/>
      </c>
      <c r="CP98" s="319" t="str">
        <f ca="true">+IF(OFFSET('Sanitation Data'!$E$28,0,10*ROW('Sanitation Data'!E92))="","",OFFSET('Sanitation Data'!$E$28,0,10*ROW('Sanitation Data'!E92)))</f>
        <v/>
      </c>
      <c r="CQ98" s="319" t="str">
        <f ca="true">+IF(OFFSET('Sanitation Data'!$E$29,0,10*ROW('Sanitation Data'!E92))="","",OFFSET('Sanitation Data'!$E$29,0,10*ROW('Sanitation Data'!E92)))</f>
        <v/>
      </c>
      <c r="CR98" s="319" t="str">
        <f ca="true">+IF(OFFSET('Sanitation Data'!$E$30,0,10*ROW('Sanitation Data'!E92))="","",OFFSET('Sanitation Data'!$E$30,0,10*ROW('Sanitation Data'!E92)))</f>
        <v/>
      </c>
      <c r="CS98" s="319" t="str">
        <f ca="true">+IF(OFFSET('Sanitation Data'!$E$31,0,10*ROW('Sanitation Data'!E92))="","",OFFSET('Sanitation Data'!$E$31,0,10*ROW('Sanitation Data'!E92)))</f>
        <v/>
      </c>
      <c r="CT98" s="319" t="str">
        <f ca="true">+IF(OFFSET('Sanitation Data'!$E$32,0,10*ROW('Sanitation Data'!E92))="","",OFFSET('Sanitation Data'!$E$32,0,10*ROW('Sanitation Data'!E92)))</f>
        <v/>
      </c>
      <c r="CU98" s="319" t="str">
        <f ca="true">+IF(OFFSET('Sanitation Data'!$F$28,0,10*ROW('Sanitation Data'!F92))="","",OFFSET('Sanitation Data'!$F$28,0,10*ROW('Sanitation Data'!F92)))</f>
        <v/>
      </c>
      <c r="CV98" s="319" t="str">
        <f ca="true">+IF(OFFSET('Sanitation Data'!$F$29,0,10*ROW('Sanitation Data'!F92))="","",OFFSET('Sanitation Data'!$F$29,0,10*ROW('Sanitation Data'!F92)))</f>
        <v/>
      </c>
      <c r="CW98" s="319" t="str">
        <f ca="true">+IF(OFFSET('Sanitation Data'!$F$30,0,10*ROW('Sanitation Data'!F92))="","",OFFSET('Sanitation Data'!$F$30,0,10*ROW('Sanitation Data'!F92)))</f>
        <v/>
      </c>
      <c r="CX98" s="319" t="str">
        <f ca="true">+IF(OFFSET('Sanitation Data'!$F$31,0,10*ROW('Sanitation Data'!F92))="","",OFFSET('Sanitation Data'!$F$31,0,10*ROW('Sanitation Data'!F92)))</f>
        <v/>
      </c>
      <c r="CY98" s="319" t="str">
        <f ca="true">+IF(OFFSET('Sanitation Data'!$F$32,0,10*ROW('Sanitation Data'!F92))="","",OFFSET('Sanitation Data'!$F$32,0,10*ROW('Sanitation Data'!F92)))</f>
        <v/>
      </c>
      <c r="CZ98" s="319" t="str">
        <f ca="true">+IF(OFFSET('Sanitation Data'!$G$28,0,10*ROW('Sanitation Data'!G92))="","",OFFSET('Sanitation Data'!$G$28,0,10*ROW('Sanitation Data'!G92)))</f>
        <v/>
      </c>
      <c r="DA98" s="319" t="str">
        <f ca="true">+IF(OFFSET('Sanitation Data'!$G$29,0,10*ROW('Sanitation Data'!G92))="","",OFFSET('Sanitation Data'!$G$29,0,10*ROW('Sanitation Data'!G92)))</f>
        <v/>
      </c>
      <c r="DB98" s="319" t="str">
        <f ca="true">+IF(OFFSET('Sanitation Data'!$G$30,0,10*ROW('Sanitation Data'!G92))="","",OFFSET('Sanitation Data'!$G$30,0,10*ROW('Sanitation Data'!G92)))</f>
        <v/>
      </c>
      <c r="DC98" s="319" t="str">
        <f ca="true">+IF(OFFSET('Sanitation Data'!$G$31,0,10*ROW('Sanitation Data'!G92))="","",OFFSET('Sanitation Data'!$G$31,0,10*ROW('Sanitation Data'!G92)))</f>
        <v/>
      </c>
      <c r="DD98" s="319" t="str">
        <f ca="true">+IF(OFFSET('Sanitation Data'!$G$32,0,10*ROW('Sanitation Data'!G92))="","",OFFSET('Sanitation Data'!$G$32,0,10*ROW('Sanitation Data'!G92)))</f>
        <v/>
      </c>
      <c r="DE98" s="319" t="str">
        <f ca="true">+IF(OFFSET('Sanitation Data'!$H$28,0,10*ROW('Sanitation Data'!H92))="","",OFFSET('Sanitation Data'!$H$28,0,10*ROW('Sanitation Data'!H92)))</f>
        <v/>
      </c>
      <c r="DF98" s="319" t="str">
        <f ca="true">+IF(OFFSET('Sanitation Data'!$H$29,0,10*ROW('Sanitation Data'!H92))="","",OFFSET('Sanitation Data'!$H$29,0,10*ROW('Sanitation Data'!H92)))</f>
        <v/>
      </c>
      <c r="DG98" s="319" t="str">
        <f ca="true">+IF(OFFSET('Sanitation Data'!$H$30,0,10*ROW('Sanitation Data'!H92))="","",OFFSET('Sanitation Data'!$H$30,0,10*ROW('Sanitation Data'!H92)))</f>
        <v/>
      </c>
      <c r="DH98" s="319" t="str">
        <f ca="true">+IF(OFFSET('Sanitation Data'!$H$31,0,10*ROW('Sanitation Data'!H92))="","",OFFSET('Sanitation Data'!$H$31,0,10*ROW('Sanitation Data'!H92)))</f>
        <v/>
      </c>
      <c r="DI98" s="319" t="str">
        <f ca="true">+IF(OFFSET('Sanitation Data'!$H$32,0,10*ROW('Sanitation Data'!H92))="","",OFFSET('Sanitation Data'!$H$32,0,10*ROW('Sanitation Data'!H92)))</f>
        <v/>
      </c>
      <c r="DJ98" s="319" t="str">
        <f ca="true">+IF(OFFSET('Sanitation Data'!$I$28,0,10*ROW('Sanitation Data'!I92))="","",OFFSET('Sanitation Data'!$I$28,0,10*ROW('Sanitation Data'!I92)))</f>
        <v/>
      </c>
      <c r="DK98" s="319" t="str">
        <f ca="true">+IF(OFFSET('Sanitation Data'!$I$29,0,10*ROW('Sanitation Data'!I92))="","",OFFSET('Sanitation Data'!$I$29,0,10*ROW('Sanitation Data'!I92)))</f>
        <v/>
      </c>
      <c r="DL98" s="319" t="str">
        <f ca="true">+IF(OFFSET('Sanitation Data'!$I$30,0,10*ROW('Sanitation Data'!I92))="","",OFFSET('Sanitation Data'!$I$30,0,10*ROW('Sanitation Data'!I92)))</f>
        <v/>
      </c>
      <c r="DM98" s="319" t="str">
        <f ca="true">+IF(OFFSET('Sanitation Data'!$I$31,0,10*ROW('Sanitation Data'!I92))="","",OFFSET('Sanitation Data'!$I$31,0,10*ROW('Sanitation Data'!I92)))</f>
        <v/>
      </c>
      <c r="DN98" s="319" t="str">
        <f ca="true">+IF(OFFSET('Sanitation Data'!$I$32,0,10*ROW('Sanitation Data'!I92))="","",OFFSET('Sanitation Data'!$I$32,0,10*ROW('Sanitation Data'!I92)))</f>
        <v/>
      </c>
      <c r="DO98" s="319" t="str">
        <f ca="true">+IF(OFFSET('Hygiene Data'!$D$11,0,10*ROW('Hygiene Data'!D92))="","",OFFSET('Hygiene Data'!$D$11,0,10*ROW('Hygiene Data'!D92)))</f>
        <v/>
      </c>
      <c r="DP98" s="319" t="str">
        <f ca="true">+IF(OFFSET('Hygiene Data'!$D$12,0,10*ROW('Hygiene Data'!D92))="","",OFFSET('Hygiene Data'!$D$12,0,10*ROW('Hygiene Data'!D92)))</f>
        <v/>
      </c>
      <c r="DQ98" s="319" t="str">
        <f ca="true">+IF(OFFSET('Hygiene Data'!$D$13,0,10*ROW('Hygiene Data'!D92))="","",OFFSET('Hygiene Data'!$D$13,0,10*ROW('Hygiene Data'!D92)))</f>
        <v/>
      </c>
      <c r="DR98" s="319" t="str">
        <f ca="true">+IF(OFFSET('Hygiene Data'!$E$11,0,10*ROW('Hygiene Data'!E92))="","",OFFSET('Hygiene Data'!$E$11,0,10*ROW('Hygiene Data'!E92)))</f>
        <v/>
      </c>
      <c r="DS98" s="319" t="str">
        <f ca="true">+IF(OFFSET('Hygiene Data'!$E$12,0,10*ROW('Hygiene Data'!E92))="","",OFFSET('Hygiene Data'!$E$12,0,10*ROW('Hygiene Data'!E92)))</f>
        <v/>
      </c>
      <c r="DT98" s="319" t="str">
        <f ca="true">+IF(OFFSET('Hygiene Data'!$E$13,0,10*ROW('Hygiene Data'!E92))="","",OFFSET('Hygiene Data'!$E$13,0,10*ROW('Hygiene Data'!E92)))</f>
        <v/>
      </c>
      <c r="DU98" s="319" t="str">
        <f ca="true">+IF(OFFSET('Hygiene Data'!$F$11,0,10*ROW('Hygiene Data'!F92))="","",OFFSET('Hygiene Data'!$F$11,0,10*ROW('Hygiene Data'!F92)))</f>
        <v/>
      </c>
      <c r="DV98" s="319" t="str">
        <f ca="true">+IF(OFFSET('Hygiene Data'!$F$12,0,10*ROW('Hygiene Data'!F92))="","",OFFSET('Hygiene Data'!$F$12,0,10*ROW('Hygiene Data'!F92)))</f>
        <v/>
      </c>
      <c r="DW98" s="319" t="str">
        <f ca="true">+IF(OFFSET('Hygiene Data'!$F$13,0,10*ROW('Hygiene Data'!F92))="","",OFFSET('Hygiene Data'!$F$13,0,10*ROW('Hygiene Data'!F92)))</f>
        <v/>
      </c>
      <c r="DX98" s="319" t="str">
        <f ca="true">+IF(OFFSET('Hygiene Data'!$G$11,0,10*ROW('Hygiene Data'!G92))="","",OFFSET('Hygiene Data'!$G$11,0,10*ROW('Hygiene Data'!G92)))</f>
        <v/>
      </c>
      <c r="DY98" s="319" t="str">
        <f ca="true">+IF(OFFSET('Hygiene Data'!$G$12,0,10*ROW('Hygiene Data'!G92))="","",OFFSET('Hygiene Data'!$G$12,0,10*ROW('Hygiene Data'!G92)))</f>
        <v/>
      </c>
      <c r="DZ98" s="319" t="str">
        <f ca="true">+IF(OFFSET('Hygiene Data'!$G$13,0,10*ROW('Hygiene Data'!G92))="","",OFFSET('Hygiene Data'!$G$13,0,10*ROW('Hygiene Data'!G92)))</f>
        <v/>
      </c>
      <c r="EA98" s="319" t="str">
        <f ca="true">+IF(OFFSET('Hygiene Data'!$H$11,0,10*ROW('Hygiene Data'!H92))="","",OFFSET('Hygiene Data'!$H$11,0,10*ROW('Hygiene Data'!H92)))</f>
        <v/>
      </c>
      <c r="EB98" s="319" t="str">
        <f ca="true">+IF(OFFSET('Hygiene Data'!$H$12,0,10*ROW('Hygiene Data'!H92))="","",OFFSET('Hygiene Data'!$H$12,0,10*ROW('Hygiene Data'!H92)))</f>
        <v/>
      </c>
      <c r="EC98" s="319" t="str">
        <f ca="true">+IF(OFFSET('Hygiene Data'!$H$13,0,10*ROW('Hygiene Data'!H92))="","",OFFSET('Hygiene Data'!$H$13,0,10*ROW('Hygiene Data'!H92)))</f>
        <v/>
      </c>
      <c r="ED98" s="319" t="str">
        <f ca="true">+IF(OFFSET('Hygiene Data'!$I$11,0,10*ROW('Hygiene Data'!I92))="","",OFFSET('Hygiene Data'!$I$11,0,10*ROW('Hygiene Data'!I92)))</f>
        <v/>
      </c>
      <c r="EE98" s="319" t="str">
        <f ca="true">+IF(OFFSET('Hygiene Data'!$I$12,0,10*ROW('Hygiene Data'!I92))="","",OFFSET('Hygiene Data'!$I$12,0,10*ROW('Hygiene Data'!I92)))</f>
        <v/>
      </c>
      <c r="EF98" s="319"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75"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19"/>
      <c r="BS99" s="319" t="str">
        <f ca="true">+IF(OFFSET('Water Data'!$D$27,0,10*ROW('Water Data'!D93))="","",OFFSET('Water Data'!$D$27,0,10*ROW('Water Data'!D93)))</f>
        <v/>
      </c>
      <c r="BT99" s="319" t="str">
        <f ca="true">+IF(OFFSET('Water Data'!$D$28,0,10*ROW('Water Data'!D93))="","",OFFSET('Water Data'!$D$28,0,10*ROW('Water Data'!D93)))</f>
        <v/>
      </c>
      <c r="BU99" s="319" t="str">
        <f ca="true">+IF(OFFSET('Water Data'!$D$29,0,10*ROW('Water Data'!D93))="","",OFFSET('Water Data'!$D$29,0,10*ROW('Water Data'!D93)))</f>
        <v/>
      </c>
      <c r="BV99" s="319" t="str">
        <f ca="true">+IF(OFFSET('Water Data'!$E$27,0,10*ROW('Water Data'!E93))="","",OFFSET('Water Data'!$E$27,0,10*ROW('Water Data'!E93)))</f>
        <v/>
      </c>
      <c r="BW99" s="319" t="str">
        <f ca="true">+IF(OFFSET('Water Data'!$E$28,0,10*ROW('Water Data'!E93))="","",OFFSET('Water Data'!$E$28,0,10*ROW('Water Data'!E93)))</f>
        <v/>
      </c>
      <c r="BX99" s="319" t="str">
        <f ca="true">+IF(OFFSET('Water Data'!$E$29,0,10*ROW('Water Data'!E93))="","",OFFSET('Water Data'!$E$29,0,10*ROW('Water Data'!E93)))</f>
        <v/>
      </c>
      <c r="BY99" s="319" t="str">
        <f ca="true">+IF(OFFSET('Water Data'!$F$27,0,10*ROW('Water Data'!F93))="","",OFFSET('Water Data'!$F$27,0,10*ROW('Water Data'!F93)))</f>
        <v/>
      </c>
      <c r="BZ99" s="319" t="str">
        <f ca="true">+IF(OFFSET('Water Data'!$F$28,0,10*ROW('Water Data'!F93))="","",OFFSET('Water Data'!$F$28,0,10*ROW('Water Data'!F93)))</f>
        <v/>
      </c>
      <c r="CA99" s="319" t="str">
        <f ca="true">+IF(OFFSET('Water Data'!$F$29,0,10*ROW('Water Data'!F93))="","",OFFSET('Water Data'!$F$29,0,10*ROW('Water Data'!F93)))</f>
        <v/>
      </c>
      <c r="CB99" s="319" t="str">
        <f ca="true">+IF(OFFSET('Water Data'!$G$27,0,10*ROW('Water Data'!G93))="","",OFFSET('Water Data'!$G$27,0,10*ROW('Water Data'!G93)))</f>
        <v/>
      </c>
      <c r="CC99" s="319" t="str">
        <f ca="true">+IF(OFFSET('Water Data'!$G$28,0,10*ROW('Water Data'!G93))="","",OFFSET('Water Data'!$G$28,0,10*ROW('Water Data'!G93)))</f>
        <v/>
      </c>
      <c r="CD99" s="319" t="str">
        <f ca="true">+IF(OFFSET('Water Data'!$G$29,0,10*ROW('Water Data'!G93))="","",OFFSET('Water Data'!$G$29,0,10*ROW('Water Data'!G93)))</f>
        <v/>
      </c>
      <c r="CE99" s="319" t="str">
        <f ca="true">+IF(OFFSET('Water Data'!$H$27,0,10*ROW('Water Data'!H93))="","",OFFSET('Water Data'!$H$27,0,10*ROW('Water Data'!H93)))</f>
        <v/>
      </c>
      <c r="CF99" s="319" t="str">
        <f ca="true">+IF(OFFSET('Water Data'!$H$28,0,10*ROW('Water Data'!H93))="","",OFFSET('Water Data'!$H$28,0,10*ROW('Water Data'!H93)))</f>
        <v/>
      </c>
      <c r="CG99" s="319" t="str">
        <f ca="true">+IF(OFFSET('Water Data'!$H$29,0,10*ROW('Water Data'!H93))="","",OFFSET('Water Data'!$H$29,0,10*ROW('Water Data'!H93)))</f>
        <v/>
      </c>
      <c r="CH99" s="319" t="str">
        <f ca="true">+IF(OFFSET('Water Data'!$I$27,0,10*ROW('Water Data'!I93))="","",OFFSET('Water Data'!$I$27,0,10*ROW('Water Data'!I93)))</f>
        <v/>
      </c>
      <c r="CI99" s="319" t="str">
        <f ca="true">+IF(OFFSET('Water Data'!$I$28,0,10*ROW('Water Data'!I93))="","",OFFSET('Water Data'!$I$28,0,10*ROW('Water Data'!I93)))</f>
        <v/>
      </c>
      <c r="CJ99" s="319" t="str">
        <f ca="true">+IF(OFFSET('Water Data'!$I$29,0,10*ROW('Water Data'!I93))="","",OFFSET('Water Data'!$I$29,0,10*ROW('Water Data'!I93)))</f>
        <v/>
      </c>
      <c r="CK99" s="319" t="str">
        <f ca="true">+IF(OFFSET('Sanitation Data'!$D$28,0,10*ROW('Sanitation Data'!D93))="","",OFFSET('Sanitation Data'!$D$28,0,10*ROW('Sanitation Data'!D93)))</f>
        <v/>
      </c>
      <c r="CL99" s="319" t="str">
        <f ca="true">+IF(OFFSET('Sanitation Data'!$D$29,0,10*ROW('Sanitation Data'!D93))="","",OFFSET('Sanitation Data'!$D$29,0,10*ROW('Sanitation Data'!D93)))</f>
        <v/>
      </c>
      <c r="CM99" s="319" t="str">
        <f ca="true">+IF(OFFSET('Sanitation Data'!$D$30,0,10*ROW('Sanitation Data'!D93))="","",OFFSET('Sanitation Data'!$D$30,0,10*ROW('Sanitation Data'!D93)))</f>
        <v/>
      </c>
      <c r="CN99" s="319" t="str">
        <f ca="true">+IF(OFFSET('Sanitation Data'!$D$31,0,10*ROW('Sanitation Data'!D93))="","",OFFSET('Sanitation Data'!$D$31,0,10*ROW('Sanitation Data'!D93)))</f>
        <v/>
      </c>
      <c r="CO99" s="319" t="str">
        <f ca="true">+IF(OFFSET('Sanitation Data'!$D$32,0,10*ROW('Sanitation Data'!D93))="","",OFFSET('Sanitation Data'!$D$32,0,10*ROW('Sanitation Data'!D93)))</f>
        <v/>
      </c>
      <c r="CP99" s="319" t="str">
        <f ca="true">+IF(OFFSET('Sanitation Data'!$E$28,0,10*ROW('Sanitation Data'!E93))="","",OFFSET('Sanitation Data'!$E$28,0,10*ROW('Sanitation Data'!E93)))</f>
        <v/>
      </c>
      <c r="CQ99" s="319" t="str">
        <f ca="true">+IF(OFFSET('Sanitation Data'!$E$29,0,10*ROW('Sanitation Data'!E93))="","",OFFSET('Sanitation Data'!$E$29,0,10*ROW('Sanitation Data'!E93)))</f>
        <v/>
      </c>
      <c r="CR99" s="319" t="str">
        <f ca="true">+IF(OFFSET('Sanitation Data'!$E$30,0,10*ROW('Sanitation Data'!E93))="","",OFFSET('Sanitation Data'!$E$30,0,10*ROW('Sanitation Data'!E93)))</f>
        <v/>
      </c>
      <c r="CS99" s="319" t="str">
        <f ca="true">+IF(OFFSET('Sanitation Data'!$E$31,0,10*ROW('Sanitation Data'!E93))="","",OFFSET('Sanitation Data'!$E$31,0,10*ROW('Sanitation Data'!E93)))</f>
        <v/>
      </c>
      <c r="CT99" s="319" t="str">
        <f ca="true">+IF(OFFSET('Sanitation Data'!$E$32,0,10*ROW('Sanitation Data'!E93))="","",OFFSET('Sanitation Data'!$E$32,0,10*ROW('Sanitation Data'!E93)))</f>
        <v/>
      </c>
      <c r="CU99" s="319" t="str">
        <f ca="true">+IF(OFFSET('Sanitation Data'!$F$28,0,10*ROW('Sanitation Data'!F93))="","",OFFSET('Sanitation Data'!$F$28,0,10*ROW('Sanitation Data'!F93)))</f>
        <v/>
      </c>
      <c r="CV99" s="319" t="str">
        <f ca="true">+IF(OFFSET('Sanitation Data'!$F$29,0,10*ROW('Sanitation Data'!F93))="","",OFFSET('Sanitation Data'!$F$29,0,10*ROW('Sanitation Data'!F93)))</f>
        <v/>
      </c>
      <c r="CW99" s="319" t="str">
        <f ca="true">+IF(OFFSET('Sanitation Data'!$F$30,0,10*ROW('Sanitation Data'!F93))="","",OFFSET('Sanitation Data'!$F$30,0,10*ROW('Sanitation Data'!F93)))</f>
        <v/>
      </c>
      <c r="CX99" s="319" t="str">
        <f ca="true">+IF(OFFSET('Sanitation Data'!$F$31,0,10*ROW('Sanitation Data'!F93))="","",OFFSET('Sanitation Data'!$F$31,0,10*ROW('Sanitation Data'!F93)))</f>
        <v/>
      </c>
      <c r="CY99" s="319" t="str">
        <f ca="true">+IF(OFFSET('Sanitation Data'!$F$32,0,10*ROW('Sanitation Data'!F93))="","",OFFSET('Sanitation Data'!$F$32,0,10*ROW('Sanitation Data'!F93)))</f>
        <v/>
      </c>
      <c r="CZ99" s="319" t="str">
        <f ca="true">+IF(OFFSET('Sanitation Data'!$G$28,0,10*ROW('Sanitation Data'!G93))="","",OFFSET('Sanitation Data'!$G$28,0,10*ROW('Sanitation Data'!G93)))</f>
        <v/>
      </c>
      <c r="DA99" s="319" t="str">
        <f ca="true">+IF(OFFSET('Sanitation Data'!$G$29,0,10*ROW('Sanitation Data'!G93))="","",OFFSET('Sanitation Data'!$G$29,0,10*ROW('Sanitation Data'!G93)))</f>
        <v/>
      </c>
      <c r="DB99" s="319" t="str">
        <f ca="true">+IF(OFFSET('Sanitation Data'!$G$30,0,10*ROW('Sanitation Data'!G93))="","",OFFSET('Sanitation Data'!$G$30,0,10*ROW('Sanitation Data'!G93)))</f>
        <v/>
      </c>
      <c r="DC99" s="319" t="str">
        <f ca="true">+IF(OFFSET('Sanitation Data'!$G$31,0,10*ROW('Sanitation Data'!G93))="","",OFFSET('Sanitation Data'!$G$31,0,10*ROW('Sanitation Data'!G93)))</f>
        <v/>
      </c>
      <c r="DD99" s="319" t="str">
        <f ca="true">+IF(OFFSET('Sanitation Data'!$G$32,0,10*ROW('Sanitation Data'!G93))="","",OFFSET('Sanitation Data'!$G$32,0,10*ROW('Sanitation Data'!G93)))</f>
        <v/>
      </c>
      <c r="DE99" s="319" t="str">
        <f ca="true">+IF(OFFSET('Sanitation Data'!$H$28,0,10*ROW('Sanitation Data'!H93))="","",OFFSET('Sanitation Data'!$H$28,0,10*ROW('Sanitation Data'!H93)))</f>
        <v/>
      </c>
      <c r="DF99" s="319" t="str">
        <f ca="true">+IF(OFFSET('Sanitation Data'!$H$29,0,10*ROW('Sanitation Data'!H93))="","",OFFSET('Sanitation Data'!$H$29,0,10*ROW('Sanitation Data'!H93)))</f>
        <v/>
      </c>
      <c r="DG99" s="319" t="str">
        <f ca="true">+IF(OFFSET('Sanitation Data'!$H$30,0,10*ROW('Sanitation Data'!H93))="","",OFFSET('Sanitation Data'!$H$30,0,10*ROW('Sanitation Data'!H93)))</f>
        <v/>
      </c>
      <c r="DH99" s="319" t="str">
        <f ca="true">+IF(OFFSET('Sanitation Data'!$H$31,0,10*ROW('Sanitation Data'!H93))="","",OFFSET('Sanitation Data'!$H$31,0,10*ROW('Sanitation Data'!H93)))</f>
        <v/>
      </c>
      <c r="DI99" s="319" t="str">
        <f ca="true">+IF(OFFSET('Sanitation Data'!$H$32,0,10*ROW('Sanitation Data'!H93))="","",OFFSET('Sanitation Data'!$H$32,0,10*ROW('Sanitation Data'!H93)))</f>
        <v/>
      </c>
      <c r="DJ99" s="319" t="str">
        <f ca="true">+IF(OFFSET('Sanitation Data'!$I$28,0,10*ROW('Sanitation Data'!I93))="","",OFFSET('Sanitation Data'!$I$28,0,10*ROW('Sanitation Data'!I93)))</f>
        <v/>
      </c>
      <c r="DK99" s="319" t="str">
        <f ca="true">+IF(OFFSET('Sanitation Data'!$I$29,0,10*ROW('Sanitation Data'!I93))="","",OFFSET('Sanitation Data'!$I$29,0,10*ROW('Sanitation Data'!I93)))</f>
        <v/>
      </c>
      <c r="DL99" s="319" t="str">
        <f ca="true">+IF(OFFSET('Sanitation Data'!$I$30,0,10*ROW('Sanitation Data'!I93))="","",OFFSET('Sanitation Data'!$I$30,0,10*ROW('Sanitation Data'!I93)))</f>
        <v/>
      </c>
      <c r="DM99" s="319" t="str">
        <f ca="true">+IF(OFFSET('Sanitation Data'!$I$31,0,10*ROW('Sanitation Data'!I93))="","",OFFSET('Sanitation Data'!$I$31,0,10*ROW('Sanitation Data'!I93)))</f>
        <v/>
      </c>
      <c r="DN99" s="319" t="str">
        <f ca="true">+IF(OFFSET('Sanitation Data'!$I$32,0,10*ROW('Sanitation Data'!I93))="","",OFFSET('Sanitation Data'!$I$32,0,10*ROW('Sanitation Data'!I93)))</f>
        <v/>
      </c>
      <c r="DO99" s="319" t="str">
        <f ca="true">+IF(OFFSET('Hygiene Data'!$D$11,0,10*ROW('Hygiene Data'!D93))="","",OFFSET('Hygiene Data'!$D$11,0,10*ROW('Hygiene Data'!D93)))</f>
        <v/>
      </c>
      <c r="DP99" s="319" t="str">
        <f ca="true">+IF(OFFSET('Hygiene Data'!$D$12,0,10*ROW('Hygiene Data'!D93))="","",OFFSET('Hygiene Data'!$D$12,0,10*ROW('Hygiene Data'!D93)))</f>
        <v/>
      </c>
      <c r="DQ99" s="319" t="str">
        <f ca="true">+IF(OFFSET('Hygiene Data'!$D$13,0,10*ROW('Hygiene Data'!D93))="","",OFFSET('Hygiene Data'!$D$13,0,10*ROW('Hygiene Data'!D93)))</f>
        <v/>
      </c>
      <c r="DR99" s="319" t="str">
        <f ca="true">+IF(OFFSET('Hygiene Data'!$E$11,0,10*ROW('Hygiene Data'!E93))="","",OFFSET('Hygiene Data'!$E$11,0,10*ROW('Hygiene Data'!E93)))</f>
        <v/>
      </c>
      <c r="DS99" s="319" t="str">
        <f ca="true">+IF(OFFSET('Hygiene Data'!$E$12,0,10*ROW('Hygiene Data'!E93))="","",OFFSET('Hygiene Data'!$E$12,0,10*ROW('Hygiene Data'!E93)))</f>
        <v/>
      </c>
      <c r="DT99" s="319" t="str">
        <f ca="true">+IF(OFFSET('Hygiene Data'!$E$13,0,10*ROW('Hygiene Data'!E93))="","",OFFSET('Hygiene Data'!$E$13,0,10*ROW('Hygiene Data'!E93)))</f>
        <v/>
      </c>
      <c r="DU99" s="319" t="str">
        <f ca="true">+IF(OFFSET('Hygiene Data'!$F$11,0,10*ROW('Hygiene Data'!F93))="","",OFFSET('Hygiene Data'!$F$11,0,10*ROW('Hygiene Data'!F93)))</f>
        <v/>
      </c>
      <c r="DV99" s="319" t="str">
        <f ca="true">+IF(OFFSET('Hygiene Data'!$F$12,0,10*ROW('Hygiene Data'!F93))="","",OFFSET('Hygiene Data'!$F$12,0,10*ROW('Hygiene Data'!F93)))</f>
        <v/>
      </c>
      <c r="DW99" s="319" t="str">
        <f ca="true">+IF(OFFSET('Hygiene Data'!$F$13,0,10*ROW('Hygiene Data'!F93))="","",OFFSET('Hygiene Data'!$F$13,0,10*ROW('Hygiene Data'!F93)))</f>
        <v/>
      </c>
      <c r="DX99" s="319" t="str">
        <f ca="true">+IF(OFFSET('Hygiene Data'!$G$11,0,10*ROW('Hygiene Data'!G93))="","",OFFSET('Hygiene Data'!$G$11,0,10*ROW('Hygiene Data'!G93)))</f>
        <v/>
      </c>
      <c r="DY99" s="319" t="str">
        <f ca="true">+IF(OFFSET('Hygiene Data'!$G$12,0,10*ROW('Hygiene Data'!G93))="","",OFFSET('Hygiene Data'!$G$12,0,10*ROW('Hygiene Data'!G93)))</f>
        <v/>
      </c>
      <c r="DZ99" s="319" t="str">
        <f ca="true">+IF(OFFSET('Hygiene Data'!$G$13,0,10*ROW('Hygiene Data'!G93))="","",OFFSET('Hygiene Data'!$G$13,0,10*ROW('Hygiene Data'!G93)))</f>
        <v/>
      </c>
      <c r="EA99" s="319" t="str">
        <f ca="true">+IF(OFFSET('Hygiene Data'!$H$11,0,10*ROW('Hygiene Data'!H93))="","",OFFSET('Hygiene Data'!$H$11,0,10*ROW('Hygiene Data'!H93)))</f>
        <v/>
      </c>
      <c r="EB99" s="319" t="str">
        <f ca="true">+IF(OFFSET('Hygiene Data'!$H$12,0,10*ROW('Hygiene Data'!H93))="","",OFFSET('Hygiene Data'!$H$12,0,10*ROW('Hygiene Data'!H93)))</f>
        <v/>
      </c>
      <c r="EC99" s="319" t="str">
        <f ca="true">+IF(OFFSET('Hygiene Data'!$H$13,0,10*ROW('Hygiene Data'!H93))="","",OFFSET('Hygiene Data'!$H$13,0,10*ROW('Hygiene Data'!H93)))</f>
        <v/>
      </c>
      <c r="ED99" s="319" t="str">
        <f ca="true">+IF(OFFSET('Hygiene Data'!$I$11,0,10*ROW('Hygiene Data'!I93))="","",OFFSET('Hygiene Data'!$I$11,0,10*ROW('Hygiene Data'!I93)))</f>
        <v/>
      </c>
      <c r="EE99" s="319" t="str">
        <f ca="true">+IF(OFFSET('Hygiene Data'!$I$12,0,10*ROW('Hygiene Data'!I93))="","",OFFSET('Hygiene Data'!$I$12,0,10*ROW('Hygiene Data'!I93)))</f>
        <v/>
      </c>
      <c r="EF99" s="319"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75"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19"/>
      <c r="BS100" s="319" t="str">
        <f ca="true">+IF(OFFSET('Water Data'!$D$27,0,10*ROW('Water Data'!D94))="","",OFFSET('Water Data'!$D$27,0,10*ROW('Water Data'!D94)))</f>
        <v/>
      </c>
      <c r="BT100" s="319" t="str">
        <f ca="true">+IF(OFFSET('Water Data'!$D$28,0,10*ROW('Water Data'!D94))="","",OFFSET('Water Data'!$D$28,0,10*ROW('Water Data'!D94)))</f>
        <v/>
      </c>
      <c r="BU100" s="319" t="str">
        <f ca="true">+IF(OFFSET('Water Data'!$D$29,0,10*ROW('Water Data'!D94))="","",OFFSET('Water Data'!$D$29,0,10*ROW('Water Data'!D94)))</f>
        <v/>
      </c>
      <c r="BV100" s="319" t="str">
        <f ca="true">+IF(OFFSET('Water Data'!$E$27,0,10*ROW('Water Data'!E94))="","",OFFSET('Water Data'!$E$27,0,10*ROW('Water Data'!E94)))</f>
        <v/>
      </c>
      <c r="BW100" s="319" t="str">
        <f ca="true">+IF(OFFSET('Water Data'!$E$28,0,10*ROW('Water Data'!E94))="","",OFFSET('Water Data'!$E$28,0,10*ROW('Water Data'!E94)))</f>
        <v/>
      </c>
      <c r="BX100" s="319" t="str">
        <f ca="true">+IF(OFFSET('Water Data'!$E$29,0,10*ROW('Water Data'!E94))="","",OFFSET('Water Data'!$E$29,0,10*ROW('Water Data'!E94)))</f>
        <v/>
      </c>
      <c r="BY100" s="319" t="str">
        <f ca="true">+IF(OFFSET('Water Data'!$F$27,0,10*ROW('Water Data'!F94))="","",OFFSET('Water Data'!$F$27,0,10*ROW('Water Data'!F94)))</f>
        <v/>
      </c>
      <c r="BZ100" s="319" t="str">
        <f ca="true">+IF(OFFSET('Water Data'!$F$28,0,10*ROW('Water Data'!F94))="","",OFFSET('Water Data'!$F$28,0,10*ROW('Water Data'!F94)))</f>
        <v/>
      </c>
      <c r="CA100" s="319" t="str">
        <f ca="true">+IF(OFFSET('Water Data'!$F$29,0,10*ROW('Water Data'!F94))="","",OFFSET('Water Data'!$F$29,0,10*ROW('Water Data'!F94)))</f>
        <v/>
      </c>
      <c r="CB100" s="319" t="str">
        <f ca="true">+IF(OFFSET('Water Data'!$G$27,0,10*ROW('Water Data'!G94))="","",OFFSET('Water Data'!$G$27,0,10*ROW('Water Data'!G94)))</f>
        <v/>
      </c>
      <c r="CC100" s="319" t="str">
        <f ca="true">+IF(OFFSET('Water Data'!$G$28,0,10*ROW('Water Data'!G94))="","",OFFSET('Water Data'!$G$28,0,10*ROW('Water Data'!G94)))</f>
        <v/>
      </c>
      <c r="CD100" s="319" t="str">
        <f ca="true">+IF(OFFSET('Water Data'!$G$29,0,10*ROW('Water Data'!G94))="","",OFFSET('Water Data'!$G$29,0,10*ROW('Water Data'!G94)))</f>
        <v/>
      </c>
      <c r="CE100" s="319" t="str">
        <f ca="true">+IF(OFFSET('Water Data'!$H$27,0,10*ROW('Water Data'!H94))="","",OFFSET('Water Data'!$H$27,0,10*ROW('Water Data'!H94)))</f>
        <v/>
      </c>
      <c r="CF100" s="319" t="str">
        <f ca="true">+IF(OFFSET('Water Data'!$H$28,0,10*ROW('Water Data'!H94))="","",OFFSET('Water Data'!$H$28,0,10*ROW('Water Data'!H94)))</f>
        <v/>
      </c>
      <c r="CG100" s="319" t="str">
        <f ca="true">+IF(OFFSET('Water Data'!$H$29,0,10*ROW('Water Data'!H94))="","",OFFSET('Water Data'!$H$29,0,10*ROW('Water Data'!H94)))</f>
        <v/>
      </c>
      <c r="CH100" s="319" t="str">
        <f ca="true">+IF(OFFSET('Water Data'!$I$27,0,10*ROW('Water Data'!I94))="","",OFFSET('Water Data'!$I$27,0,10*ROW('Water Data'!I94)))</f>
        <v/>
      </c>
      <c r="CI100" s="319" t="str">
        <f ca="true">+IF(OFFSET('Water Data'!$I$28,0,10*ROW('Water Data'!I94))="","",OFFSET('Water Data'!$I$28,0,10*ROW('Water Data'!I94)))</f>
        <v/>
      </c>
      <c r="CJ100" s="319" t="str">
        <f ca="true">+IF(OFFSET('Water Data'!$I$29,0,10*ROW('Water Data'!I94))="","",OFFSET('Water Data'!$I$29,0,10*ROW('Water Data'!I94)))</f>
        <v/>
      </c>
      <c r="CK100" s="319" t="str">
        <f ca="true">+IF(OFFSET('Sanitation Data'!$D$28,0,10*ROW('Sanitation Data'!D94))="","",OFFSET('Sanitation Data'!$D$28,0,10*ROW('Sanitation Data'!D94)))</f>
        <v/>
      </c>
      <c r="CL100" s="319" t="str">
        <f ca="true">+IF(OFFSET('Sanitation Data'!$D$29,0,10*ROW('Sanitation Data'!D94))="","",OFFSET('Sanitation Data'!$D$29,0,10*ROW('Sanitation Data'!D94)))</f>
        <v/>
      </c>
      <c r="CM100" s="319" t="str">
        <f ca="true">+IF(OFFSET('Sanitation Data'!$D$30,0,10*ROW('Sanitation Data'!D94))="","",OFFSET('Sanitation Data'!$D$30,0,10*ROW('Sanitation Data'!D94)))</f>
        <v/>
      </c>
      <c r="CN100" s="319" t="str">
        <f ca="true">+IF(OFFSET('Sanitation Data'!$D$31,0,10*ROW('Sanitation Data'!D94))="","",OFFSET('Sanitation Data'!$D$31,0,10*ROW('Sanitation Data'!D94)))</f>
        <v/>
      </c>
      <c r="CO100" s="319" t="str">
        <f ca="true">+IF(OFFSET('Sanitation Data'!$D$32,0,10*ROW('Sanitation Data'!D94))="","",OFFSET('Sanitation Data'!$D$32,0,10*ROW('Sanitation Data'!D94)))</f>
        <v/>
      </c>
      <c r="CP100" s="319" t="str">
        <f ca="true">+IF(OFFSET('Sanitation Data'!$E$28,0,10*ROW('Sanitation Data'!E94))="","",OFFSET('Sanitation Data'!$E$28,0,10*ROW('Sanitation Data'!E94)))</f>
        <v/>
      </c>
      <c r="CQ100" s="319" t="str">
        <f ca="true">+IF(OFFSET('Sanitation Data'!$E$29,0,10*ROW('Sanitation Data'!E94))="","",OFFSET('Sanitation Data'!$E$29,0,10*ROW('Sanitation Data'!E94)))</f>
        <v/>
      </c>
      <c r="CR100" s="319" t="str">
        <f ca="true">+IF(OFFSET('Sanitation Data'!$E$30,0,10*ROW('Sanitation Data'!E94))="","",OFFSET('Sanitation Data'!$E$30,0,10*ROW('Sanitation Data'!E94)))</f>
        <v/>
      </c>
      <c r="CS100" s="319" t="str">
        <f ca="true">+IF(OFFSET('Sanitation Data'!$E$31,0,10*ROW('Sanitation Data'!E94))="","",OFFSET('Sanitation Data'!$E$31,0,10*ROW('Sanitation Data'!E94)))</f>
        <v/>
      </c>
      <c r="CT100" s="319" t="str">
        <f ca="true">+IF(OFFSET('Sanitation Data'!$E$32,0,10*ROW('Sanitation Data'!E94))="","",OFFSET('Sanitation Data'!$E$32,0,10*ROW('Sanitation Data'!E94)))</f>
        <v/>
      </c>
      <c r="CU100" s="319" t="str">
        <f ca="true">+IF(OFFSET('Sanitation Data'!$F$28,0,10*ROW('Sanitation Data'!F94))="","",OFFSET('Sanitation Data'!$F$28,0,10*ROW('Sanitation Data'!F94)))</f>
        <v/>
      </c>
      <c r="CV100" s="319" t="str">
        <f ca="true">+IF(OFFSET('Sanitation Data'!$F$29,0,10*ROW('Sanitation Data'!F94))="","",OFFSET('Sanitation Data'!$F$29,0,10*ROW('Sanitation Data'!F94)))</f>
        <v/>
      </c>
      <c r="CW100" s="319" t="str">
        <f ca="true">+IF(OFFSET('Sanitation Data'!$F$30,0,10*ROW('Sanitation Data'!F94))="","",OFFSET('Sanitation Data'!$F$30,0,10*ROW('Sanitation Data'!F94)))</f>
        <v/>
      </c>
      <c r="CX100" s="319" t="str">
        <f ca="true">+IF(OFFSET('Sanitation Data'!$F$31,0,10*ROW('Sanitation Data'!F94))="","",OFFSET('Sanitation Data'!$F$31,0,10*ROW('Sanitation Data'!F94)))</f>
        <v/>
      </c>
      <c r="CY100" s="319" t="str">
        <f ca="true">+IF(OFFSET('Sanitation Data'!$F$32,0,10*ROW('Sanitation Data'!F94))="","",OFFSET('Sanitation Data'!$F$32,0,10*ROW('Sanitation Data'!F94)))</f>
        <v/>
      </c>
      <c r="CZ100" s="319" t="str">
        <f ca="true">+IF(OFFSET('Sanitation Data'!$G$28,0,10*ROW('Sanitation Data'!G94))="","",OFFSET('Sanitation Data'!$G$28,0,10*ROW('Sanitation Data'!G94)))</f>
        <v/>
      </c>
      <c r="DA100" s="319" t="str">
        <f ca="true">+IF(OFFSET('Sanitation Data'!$G$29,0,10*ROW('Sanitation Data'!G94))="","",OFFSET('Sanitation Data'!$G$29,0,10*ROW('Sanitation Data'!G94)))</f>
        <v/>
      </c>
      <c r="DB100" s="319" t="str">
        <f ca="true">+IF(OFFSET('Sanitation Data'!$G$30,0,10*ROW('Sanitation Data'!G94))="","",OFFSET('Sanitation Data'!$G$30,0,10*ROW('Sanitation Data'!G94)))</f>
        <v/>
      </c>
      <c r="DC100" s="319" t="str">
        <f ca="true">+IF(OFFSET('Sanitation Data'!$G$31,0,10*ROW('Sanitation Data'!G94))="","",OFFSET('Sanitation Data'!$G$31,0,10*ROW('Sanitation Data'!G94)))</f>
        <v/>
      </c>
      <c r="DD100" s="319" t="str">
        <f ca="true">+IF(OFFSET('Sanitation Data'!$G$32,0,10*ROW('Sanitation Data'!G94))="","",OFFSET('Sanitation Data'!$G$32,0,10*ROW('Sanitation Data'!G94)))</f>
        <v/>
      </c>
      <c r="DE100" s="319" t="str">
        <f ca="true">+IF(OFFSET('Sanitation Data'!$H$28,0,10*ROW('Sanitation Data'!H94))="","",OFFSET('Sanitation Data'!$H$28,0,10*ROW('Sanitation Data'!H94)))</f>
        <v/>
      </c>
      <c r="DF100" s="319" t="str">
        <f ca="true">+IF(OFFSET('Sanitation Data'!$H$29,0,10*ROW('Sanitation Data'!H94))="","",OFFSET('Sanitation Data'!$H$29,0,10*ROW('Sanitation Data'!H94)))</f>
        <v/>
      </c>
      <c r="DG100" s="319" t="str">
        <f ca="true">+IF(OFFSET('Sanitation Data'!$H$30,0,10*ROW('Sanitation Data'!H94))="","",OFFSET('Sanitation Data'!$H$30,0,10*ROW('Sanitation Data'!H94)))</f>
        <v/>
      </c>
      <c r="DH100" s="319" t="str">
        <f ca="true">+IF(OFFSET('Sanitation Data'!$H$31,0,10*ROW('Sanitation Data'!H94))="","",OFFSET('Sanitation Data'!$H$31,0,10*ROW('Sanitation Data'!H94)))</f>
        <v/>
      </c>
      <c r="DI100" s="319" t="str">
        <f ca="true">+IF(OFFSET('Sanitation Data'!$H$32,0,10*ROW('Sanitation Data'!H94))="","",OFFSET('Sanitation Data'!$H$32,0,10*ROW('Sanitation Data'!H94)))</f>
        <v/>
      </c>
      <c r="DJ100" s="319" t="str">
        <f ca="true">+IF(OFFSET('Sanitation Data'!$I$28,0,10*ROW('Sanitation Data'!I94))="","",OFFSET('Sanitation Data'!$I$28,0,10*ROW('Sanitation Data'!I94)))</f>
        <v/>
      </c>
      <c r="DK100" s="319" t="str">
        <f ca="true">+IF(OFFSET('Sanitation Data'!$I$29,0,10*ROW('Sanitation Data'!I94))="","",OFFSET('Sanitation Data'!$I$29,0,10*ROW('Sanitation Data'!I94)))</f>
        <v/>
      </c>
      <c r="DL100" s="319" t="str">
        <f ca="true">+IF(OFFSET('Sanitation Data'!$I$30,0,10*ROW('Sanitation Data'!I94))="","",OFFSET('Sanitation Data'!$I$30,0,10*ROW('Sanitation Data'!I94)))</f>
        <v/>
      </c>
      <c r="DM100" s="319" t="str">
        <f ca="true">+IF(OFFSET('Sanitation Data'!$I$31,0,10*ROW('Sanitation Data'!I94))="","",OFFSET('Sanitation Data'!$I$31,0,10*ROW('Sanitation Data'!I94)))</f>
        <v/>
      </c>
      <c r="DN100" s="319" t="str">
        <f ca="true">+IF(OFFSET('Sanitation Data'!$I$32,0,10*ROW('Sanitation Data'!I94))="","",OFFSET('Sanitation Data'!$I$32,0,10*ROW('Sanitation Data'!I94)))</f>
        <v/>
      </c>
      <c r="DO100" s="319" t="str">
        <f ca="true">+IF(OFFSET('Hygiene Data'!$D$11,0,10*ROW('Hygiene Data'!D94))="","",OFFSET('Hygiene Data'!$D$11,0,10*ROW('Hygiene Data'!D94)))</f>
        <v/>
      </c>
      <c r="DP100" s="319" t="str">
        <f ca="true">+IF(OFFSET('Hygiene Data'!$D$12,0,10*ROW('Hygiene Data'!D94))="","",OFFSET('Hygiene Data'!$D$12,0,10*ROW('Hygiene Data'!D94)))</f>
        <v/>
      </c>
      <c r="DQ100" s="319" t="str">
        <f ca="true">+IF(OFFSET('Hygiene Data'!$D$13,0,10*ROW('Hygiene Data'!D94))="","",OFFSET('Hygiene Data'!$D$13,0,10*ROW('Hygiene Data'!D94)))</f>
        <v/>
      </c>
      <c r="DR100" s="319" t="str">
        <f ca="true">+IF(OFFSET('Hygiene Data'!$E$11,0,10*ROW('Hygiene Data'!E94))="","",OFFSET('Hygiene Data'!$E$11,0,10*ROW('Hygiene Data'!E94)))</f>
        <v/>
      </c>
      <c r="DS100" s="319" t="str">
        <f ca="true">+IF(OFFSET('Hygiene Data'!$E$12,0,10*ROW('Hygiene Data'!E94))="","",OFFSET('Hygiene Data'!$E$12,0,10*ROW('Hygiene Data'!E94)))</f>
        <v/>
      </c>
      <c r="DT100" s="319" t="str">
        <f ca="true">+IF(OFFSET('Hygiene Data'!$E$13,0,10*ROW('Hygiene Data'!E94))="","",OFFSET('Hygiene Data'!$E$13,0,10*ROW('Hygiene Data'!E94)))</f>
        <v/>
      </c>
      <c r="DU100" s="319" t="str">
        <f ca="true">+IF(OFFSET('Hygiene Data'!$F$11,0,10*ROW('Hygiene Data'!F94))="","",OFFSET('Hygiene Data'!$F$11,0,10*ROW('Hygiene Data'!F94)))</f>
        <v/>
      </c>
      <c r="DV100" s="319" t="str">
        <f ca="true">+IF(OFFSET('Hygiene Data'!$F$12,0,10*ROW('Hygiene Data'!F94))="","",OFFSET('Hygiene Data'!$F$12,0,10*ROW('Hygiene Data'!F94)))</f>
        <v/>
      </c>
      <c r="DW100" s="319" t="str">
        <f ca="true">+IF(OFFSET('Hygiene Data'!$F$13,0,10*ROW('Hygiene Data'!F94))="","",OFFSET('Hygiene Data'!$F$13,0,10*ROW('Hygiene Data'!F94)))</f>
        <v/>
      </c>
      <c r="DX100" s="319" t="str">
        <f ca="true">+IF(OFFSET('Hygiene Data'!$G$11,0,10*ROW('Hygiene Data'!G94))="","",OFFSET('Hygiene Data'!$G$11,0,10*ROW('Hygiene Data'!G94)))</f>
        <v/>
      </c>
      <c r="DY100" s="319" t="str">
        <f ca="true">+IF(OFFSET('Hygiene Data'!$G$12,0,10*ROW('Hygiene Data'!G94))="","",OFFSET('Hygiene Data'!$G$12,0,10*ROW('Hygiene Data'!G94)))</f>
        <v/>
      </c>
      <c r="DZ100" s="319" t="str">
        <f ca="true">+IF(OFFSET('Hygiene Data'!$G$13,0,10*ROW('Hygiene Data'!G94))="","",OFFSET('Hygiene Data'!$G$13,0,10*ROW('Hygiene Data'!G94)))</f>
        <v/>
      </c>
      <c r="EA100" s="319" t="str">
        <f ca="true">+IF(OFFSET('Hygiene Data'!$H$11,0,10*ROW('Hygiene Data'!H94))="","",OFFSET('Hygiene Data'!$H$11,0,10*ROW('Hygiene Data'!H94)))</f>
        <v/>
      </c>
      <c r="EB100" s="319" t="str">
        <f ca="true">+IF(OFFSET('Hygiene Data'!$H$12,0,10*ROW('Hygiene Data'!H94))="","",OFFSET('Hygiene Data'!$H$12,0,10*ROW('Hygiene Data'!H94)))</f>
        <v/>
      </c>
      <c r="EC100" s="319" t="str">
        <f ca="true">+IF(OFFSET('Hygiene Data'!$H$13,0,10*ROW('Hygiene Data'!H94))="","",OFFSET('Hygiene Data'!$H$13,0,10*ROW('Hygiene Data'!H94)))</f>
        <v/>
      </c>
      <c r="ED100" s="319" t="str">
        <f ca="true">+IF(OFFSET('Hygiene Data'!$I$11,0,10*ROW('Hygiene Data'!I94))="","",OFFSET('Hygiene Data'!$I$11,0,10*ROW('Hygiene Data'!I94)))</f>
        <v/>
      </c>
      <c r="EE100" s="319" t="str">
        <f ca="true">+IF(OFFSET('Hygiene Data'!$I$12,0,10*ROW('Hygiene Data'!I94))="","",OFFSET('Hygiene Data'!$I$12,0,10*ROW('Hygiene Data'!I94)))</f>
        <v/>
      </c>
      <c r="EF100" s="319"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75"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19"/>
      <c r="BS101" s="319" t="str">
        <f ca="true">+IF(OFFSET('Water Data'!$D$27,0,10*ROW('Water Data'!D95))="","",OFFSET('Water Data'!$D$27,0,10*ROW('Water Data'!D95)))</f>
        <v/>
      </c>
      <c r="BT101" s="319" t="str">
        <f ca="true">+IF(OFFSET('Water Data'!$D$28,0,10*ROW('Water Data'!D95))="","",OFFSET('Water Data'!$D$28,0,10*ROW('Water Data'!D95)))</f>
        <v/>
      </c>
      <c r="BU101" s="319" t="str">
        <f ca="true">+IF(OFFSET('Water Data'!$D$29,0,10*ROW('Water Data'!D95))="","",OFFSET('Water Data'!$D$29,0,10*ROW('Water Data'!D95)))</f>
        <v/>
      </c>
      <c r="BV101" s="319" t="str">
        <f ca="true">+IF(OFFSET('Water Data'!$E$27,0,10*ROW('Water Data'!E95))="","",OFFSET('Water Data'!$E$27,0,10*ROW('Water Data'!E95)))</f>
        <v/>
      </c>
      <c r="BW101" s="319" t="str">
        <f ca="true">+IF(OFFSET('Water Data'!$E$28,0,10*ROW('Water Data'!E95))="","",OFFSET('Water Data'!$E$28,0,10*ROW('Water Data'!E95)))</f>
        <v/>
      </c>
      <c r="BX101" s="319" t="str">
        <f ca="true">+IF(OFFSET('Water Data'!$E$29,0,10*ROW('Water Data'!E95))="","",OFFSET('Water Data'!$E$29,0,10*ROW('Water Data'!E95)))</f>
        <v/>
      </c>
      <c r="BY101" s="319" t="str">
        <f ca="true">+IF(OFFSET('Water Data'!$F$27,0,10*ROW('Water Data'!F95))="","",OFFSET('Water Data'!$F$27,0,10*ROW('Water Data'!F95)))</f>
        <v/>
      </c>
      <c r="BZ101" s="319" t="str">
        <f ca="true">+IF(OFFSET('Water Data'!$F$28,0,10*ROW('Water Data'!F95))="","",OFFSET('Water Data'!$F$28,0,10*ROW('Water Data'!F95)))</f>
        <v/>
      </c>
      <c r="CA101" s="319" t="str">
        <f ca="true">+IF(OFFSET('Water Data'!$F$29,0,10*ROW('Water Data'!F95))="","",OFFSET('Water Data'!$F$29,0,10*ROW('Water Data'!F95)))</f>
        <v/>
      </c>
      <c r="CB101" s="319" t="str">
        <f ca="true">+IF(OFFSET('Water Data'!$G$27,0,10*ROW('Water Data'!G95))="","",OFFSET('Water Data'!$G$27,0,10*ROW('Water Data'!G95)))</f>
        <v/>
      </c>
      <c r="CC101" s="319" t="str">
        <f ca="true">+IF(OFFSET('Water Data'!$G$28,0,10*ROW('Water Data'!G95))="","",OFFSET('Water Data'!$G$28,0,10*ROW('Water Data'!G95)))</f>
        <v/>
      </c>
      <c r="CD101" s="319" t="str">
        <f ca="true">+IF(OFFSET('Water Data'!$G$29,0,10*ROW('Water Data'!G95))="","",OFFSET('Water Data'!$G$29,0,10*ROW('Water Data'!G95)))</f>
        <v/>
      </c>
      <c r="CE101" s="319" t="str">
        <f ca="true">+IF(OFFSET('Water Data'!$H$27,0,10*ROW('Water Data'!H95))="","",OFFSET('Water Data'!$H$27,0,10*ROW('Water Data'!H95)))</f>
        <v/>
      </c>
      <c r="CF101" s="319" t="str">
        <f ca="true">+IF(OFFSET('Water Data'!$H$28,0,10*ROW('Water Data'!H95))="","",OFFSET('Water Data'!$H$28,0,10*ROW('Water Data'!H95)))</f>
        <v/>
      </c>
      <c r="CG101" s="319" t="str">
        <f ca="true">+IF(OFFSET('Water Data'!$H$29,0,10*ROW('Water Data'!H95))="","",OFFSET('Water Data'!$H$29,0,10*ROW('Water Data'!H95)))</f>
        <v/>
      </c>
      <c r="CH101" s="319" t="str">
        <f ca="true">+IF(OFFSET('Water Data'!$I$27,0,10*ROW('Water Data'!I95))="","",OFFSET('Water Data'!$I$27,0,10*ROW('Water Data'!I95)))</f>
        <v/>
      </c>
      <c r="CI101" s="319" t="str">
        <f ca="true">+IF(OFFSET('Water Data'!$I$28,0,10*ROW('Water Data'!I95))="","",OFFSET('Water Data'!$I$28,0,10*ROW('Water Data'!I95)))</f>
        <v/>
      </c>
      <c r="CJ101" s="319" t="str">
        <f ca="true">+IF(OFFSET('Water Data'!$I$29,0,10*ROW('Water Data'!I95))="","",OFFSET('Water Data'!$I$29,0,10*ROW('Water Data'!I95)))</f>
        <v/>
      </c>
      <c r="CK101" s="319" t="str">
        <f ca="true">+IF(OFFSET('Sanitation Data'!$D$28,0,10*ROW('Sanitation Data'!D95))="","",OFFSET('Sanitation Data'!$D$28,0,10*ROW('Sanitation Data'!D95)))</f>
        <v/>
      </c>
      <c r="CL101" s="319" t="str">
        <f ca="true">+IF(OFFSET('Sanitation Data'!$D$29,0,10*ROW('Sanitation Data'!D95))="","",OFFSET('Sanitation Data'!$D$29,0,10*ROW('Sanitation Data'!D95)))</f>
        <v/>
      </c>
      <c r="CM101" s="319" t="str">
        <f ca="true">+IF(OFFSET('Sanitation Data'!$D$30,0,10*ROW('Sanitation Data'!D95))="","",OFFSET('Sanitation Data'!$D$30,0,10*ROW('Sanitation Data'!D95)))</f>
        <v/>
      </c>
      <c r="CN101" s="319" t="str">
        <f ca="true">+IF(OFFSET('Sanitation Data'!$D$31,0,10*ROW('Sanitation Data'!D95))="","",OFFSET('Sanitation Data'!$D$31,0,10*ROW('Sanitation Data'!D95)))</f>
        <v/>
      </c>
      <c r="CO101" s="319" t="str">
        <f ca="true">+IF(OFFSET('Sanitation Data'!$D$32,0,10*ROW('Sanitation Data'!D95))="","",OFFSET('Sanitation Data'!$D$32,0,10*ROW('Sanitation Data'!D95)))</f>
        <v/>
      </c>
      <c r="CP101" s="319" t="str">
        <f ca="true">+IF(OFFSET('Sanitation Data'!$E$28,0,10*ROW('Sanitation Data'!E95))="","",OFFSET('Sanitation Data'!$E$28,0,10*ROW('Sanitation Data'!E95)))</f>
        <v/>
      </c>
      <c r="CQ101" s="319" t="str">
        <f ca="true">+IF(OFFSET('Sanitation Data'!$E$29,0,10*ROW('Sanitation Data'!E95))="","",OFFSET('Sanitation Data'!$E$29,0,10*ROW('Sanitation Data'!E95)))</f>
        <v/>
      </c>
      <c r="CR101" s="319" t="str">
        <f ca="true">+IF(OFFSET('Sanitation Data'!$E$30,0,10*ROW('Sanitation Data'!E95))="","",OFFSET('Sanitation Data'!$E$30,0,10*ROW('Sanitation Data'!E95)))</f>
        <v/>
      </c>
      <c r="CS101" s="319" t="str">
        <f ca="true">+IF(OFFSET('Sanitation Data'!$E$31,0,10*ROW('Sanitation Data'!E95))="","",OFFSET('Sanitation Data'!$E$31,0,10*ROW('Sanitation Data'!E95)))</f>
        <v/>
      </c>
      <c r="CT101" s="319" t="str">
        <f ca="true">+IF(OFFSET('Sanitation Data'!$E$32,0,10*ROW('Sanitation Data'!E95))="","",OFFSET('Sanitation Data'!$E$32,0,10*ROW('Sanitation Data'!E95)))</f>
        <v/>
      </c>
      <c r="CU101" s="319" t="str">
        <f ca="true">+IF(OFFSET('Sanitation Data'!$F$28,0,10*ROW('Sanitation Data'!F95))="","",OFFSET('Sanitation Data'!$F$28,0,10*ROW('Sanitation Data'!F95)))</f>
        <v/>
      </c>
      <c r="CV101" s="319" t="str">
        <f ca="true">+IF(OFFSET('Sanitation Data'!$F$29,0,10*ROW('Sanitation Data'!F95))="","",OFFSET('Sanitation Data'!$F$29,0,10*ROW('Sanitation Data'!F95)))</f>
        <v/>
      </c>
      <c r="CW101" s="319" t="str">
        <f ca="true">+IF(OFFSET('Sanitation Data'!$F$30,0,10*ROW('Sanitation Data'!F95))="","",OFFSET('Sanitation Data'!$F$30,0,10*ROW('Sanitation Data'!F95)))</f>
        <v/>
      </c>
      <c r="CX101" s="319" t="str">
        <f ca="true">+IF(OFFSET('Sanitation Data'!$F$31,0,10*ROW('Sanitation Data'!F95))="","",OFFSET('Sanitation Data'!$F$31,0,10*ROW('Sanitation Data'!F95)))</f>
        <v/>
      </c>
      <c r="CY101" s="319" t="str">
        <f ca="true">+IF(OFFSET('Sanitation Data'!$F$32,0,10*ROW('Sanitation Data'!F95))="","",OFFSET('Sanitation Data'!$F$32,0,10*ROW('Sanitation Data'!F95)))</f>
        <v/>
      </c>
      <c r="CZ101" s="319" t="str">
        <f ca="true">+IF(OFFSET('Sanitation Data'!$G$28,0,10*ROW('Sanitation Data'!G95))="","",OFFSET('Sanitation Data'!$G$28,0,10*ROW('Sanitation Data'!G95)))</f>
        <v/>
      </c>
      <c r="DA101" s="319" t="str">
        <f ca="true">+IF(OFFSET('Sanitation Data'!$G$29,0,10*ROW('Sanitation Data'!G95))="","",OFFSET('Sanitation Data'!$G$29,0,10*ROW('Sanitation Data'!G95)))</f>
        <v/>
      </c>
      <c r="DB101" s="319" t="str">
        <f ca="true">+IF(OFFSET('Sanitation Data'!$G$30,0,10*ROW('Sanitation Data'!G95))="","",OFFSET('Sanitation Data'!$G$30,0,10*ROW('Sanitation Data'!G95)))</f>
        <v/>
      </c>
      <c r="DC101" s="319" t="str">
        <f ca="true">+IF(OFFSET('Sanitation Data'!$G$31,0,10*ROW('Sanitation Data'!G95))="","",OFFSET('Sanitation Data'!$G$31,0,10*ROW('Sanitation Data'!G95)))</f>
        <v/>
      </c>
      <c r="DD101" s="319" t="str">
        <f ca="true">+IF(OFFSET('Sanitation Data'!$G$32,0,10*ROW('Sanitation Data'!G95))="","",OFFSET('Sanitation Data'!$G$32,0,10*ROW('Sanitation Data'!G95)))</f>
        <v/>
      </c>
      <c r="DE101" s="319" t="str">
        <f ca="true">+IF(OFFSET('Sanitation Data'!$H$28,0,10*ROW('Sanitation Data'!H95))="","",OFFSET('Sanitation Data'!$H$28,0,10*ROW('Sanitation Data'!H95)))</f>
        <v/>
      </c>
      <c r="DF101" s="319" t="str">
        <f ca="true">+IF(OFFSET('Sanitation Data'!$H$29,0,10*ROW('Sanitation Data'!H95))="","",OFFSET('Sanitation Data'!$H$29,0,10*ROW('Sanitation Data'!H95)))</f>
        <v/>
      </c>
      <c r="DG101" s="319" t="str">
        <f ca="true">+IF(OFFSET('Sanitation Data'!$H$30,0,10*ROW('Sanitation Data'!H95))="","",OFFSET('Sanitation Data'!$H$30,0,10*ROW('Sanitation Data'!H95)))</f>
        <v/>
      </c>
      <c r="DH101" s="319" t="str">
        <f ca="true">+IF(OFFSET('Sanitation Data'!$H$31,0,10*ROW('Sanitation Data'!H95))="","",OFFSET('Sanitation Data'!$H$31,0,10*ROW('Sanitation Data'!H95)))</f>
        <v/>
      </c>
      <c r="DI101" s="319" t="str">
        <f ca="true">+IF(OFFSET('Sanitation Data'!$H$32,0,10*ROW('Sanitation Data'!H95))="","",OFFSET('Sanitation Data'!$H$32,0,10*ROW('Sanitation Data'!H95)))</f>
        <v/>
      </c>
      <c r="DJ101" s="319" t="str">
        <f ca="true">+IF(OFFSET('Sanitation Data'!$I$28,0,10*ROW('Sanitation Data'!I95))="","",OFFSET('Sanitation Data'!$I$28,0,10*ROW('Sanitation Data'!I95)))</f>
        <v/>
      </c>
      <c r="DK101" s="319" t="str">
        <f ca="true">+IF(OFFSET('Sanitation Data'!$I$29,0,10*ROW('Sanitation Data'!I95))="","",OFFSET('Sanitation Data'!$I$29,0,10*ROW('Sanitation Data'!I95)))</f>
        <v/>
      </c>
      <c r="DL101" s="319" t="str">
        <f ca="true">+IF(OFFSET('Sanitation Data'!$I$30,0,10*ROW('Sanitation Data'!I95))="","",OFFSET('Sanitation Data'!$I$30,0,10*ROW('Sanitation Data'!I95)))</f>
        <v/>
      </c>
      <c r="DM101" s="319" t="str">
        <f ca="true">+IF(OFFSET('Sanitation Data'!$I$31,0,10*ROW('Sanitation Data'!I95))="","",OFFSET('Sanitation Data'!$I$31,0,10*ROW('Sanitation Data'!I95)))</f>
        <v/>
      </c>
      <c r="DN101" s="319" t="str">
        <f ca="true">+IF(OFFSET('Sanitation Data'!$I$32,0,10*ROW('Sanitation Data'!I95))="","",OFFSET('Sanitation Data'!$I$32,0,10*ROW('Sanitation Data'!I95)))</f>
        <v/>
      </c>
      <c r="DO101" s="319" t="str">
        <f ca="true">+IF(OFFSET('Hygiene Data'!$D$11,0,10*ROW('Hygiene Data'!D95))="","",OFFSET('Hygiene Data'!$D$11,0,10*ROW('Hygiene Data'!D95)))</f>
        <v/>
      </c>
      <c r="DP101" s="319" t="str">
        <f ca="true">+IF(OFFSET('Hygiene Data'!$D$12,0,10*ROW('Hygiene Data'!D95))="","",OFFSET('Hygiene Data'!$D$12,0,10*ROW('Hygiene Data'!D95)))</f>
        <v/>
      </c>
      <c r="DQ101" s="319" t="str">
        <f ca="true">+IF(OFFSET('Hygiene Data'!$D$13,0,10*ROW('Hygiene Data'!D95))="","",OFFSET('Hygiene Data'!$D$13,0,10*ROW('Hygiene Data'!D95)))</f>
        <v/>
      </c>
      <c r="DR101" s="319" t="str">
        <f ca="true">+IF(OFFSET('Hygiene Data'!$E$11,0,10*ROW('Hygiene Data'!E95))="","",OFFSET('Hygiene Data'!$E$11,0,10*ROW('Hygiene Data'!E95)))</f>
        <v/>
      </c>
      <c r="DS101" s="319" t="str">
        <f ca="true">+IF(OFFSET('Hygiene Data'!$E$12,0,10*ROW('Hygiene Data'!E95))="","",OFFSET('Hygiene Data'!$E$12,0,10*ROW('Hygiene Data'!E95)))</f>
        <v/>
      </c>
      <c r="DT101" s="319" t="str">
        <f ca="true">+IF(OFFSET('Hygiene Data'!$E$13,0,10*ROW('Hygiene Data'!E95))="","",OFFSET('Hygiene Data'!$E$13,0,10*ROW('Hygiene Data'!E95)))</f>
        <v/>
      </c>
      <c r="DU101" s="319" t="str">
        <f ca="true">+IF(OFFSET('Hygiene Data'!$F$11,0,10*ROW('Hygiene Data'!F95))="","",OFFSET('Hygiene Data'!$F$11,0,10*ROW('Hygiene Data'!F95)))</f>
        <v/>
      </c>
      <c r="DV101" s="319" t="str">
        <f ca="true">+IF(OFFSET('Hygiene Data'!$F$12,0,10*ROW('Hygiene Data'!F95))="","",OFFSET('Hygiene Data'!$F$12,0,10*ROW('Hygiene Data'!F95)))</f>
        <v/>
      </c>
      <c r="DW101" s="319" t="str">
        <f ca="true">+IF(OFFSET('Hygiene Data'!$F$13,0,10*ROW('Hygiene Data'!F95))="","",OFFSET('Hygiene Data'!$F$13,0,10*ROW('Hygiene Data'!F95)))</f>
        <v/>
      </c>
      <c r="DX101" s="319" t="str">
        <f ca="true">+IF(OFFSET('Hygiene Data'!$G$11,0,10*ROW('Hygiene Data'!G95))="","",OFFSET('Hygiene Data'!$G$11,0,10*ROW('Hygiene Data'!G95)))</f>
        <v/>
      </c>
      <c r="DY101" s="319" t="str">
        <f ca="true">+IF(OFFSET('Hygiene Data'!$G$12,0,10*ROW('Hygiene Data'!G95))="","",OFFSET('Hygiene Data'!$G$12,0,10*ROW('Hygiene Data'!G95)))</f>
        <v/>
      </c>
      <c r="DZ101" s="319" t="str">
        <f ca="true">+IF(OFFSET('Hygiene Data'!$G$13,0,10*ROW('Hygiene Data'!G95))="","",OFFSET('Hygiene Data'!$G$13,0,10*ROW('Hygiene Data'!G95)))</f>
        <v/>
      </c>
      <c r="EA101" s="319" t="str">
        <f ca="true">+IF(OFFSET('Hygiene Data'!$H$11,0,10*ROW('Hygiene Data'!H95))="","",OFFSET('Hygiene Data'!$H$11,0,10*ROW('Hygiene Data'!H95)))</f>
        <v/>
      </c>
      <c r="EB101" s="319" t="str">
        <f ca="true">+IF(OFFSET('Hygiene Data'!$H$12,0,10*ROW('Hygiene Data'!H95))="","",OFFSET('Hygiene Data'!$H$12,0,10*ROW('Hygiene Data'!H95)))</f>
        <v/>
      </c>
      <c r="EC101" s="319" t="str">
        <f ca="true">+IF(OFFSET('Hygiene Data'!$H$13,0,10*ROW('Hygiene Data'!H95))="","",OFFSET('Hygiene Data'!$H$13,0,10*ROW('Hygiene Data'!H95)))</f>
        <v/>
      </c>
      <c r="ED101" s="319" t="str">
        <f ca="true">+IF(OFFSET('Hygiene Data'!$I$11,0,10*ROW('Hygiene Data'!I95))="","",OFFSET('Hygiene Data'!$I$11,0,10*ROW('Hygiene Data'!I95)))</f>
        <v/>
      </c>
      <c r="EE101" s="319" t="str">
        <f ca="true">+IF(OFFSET('Hygiene Data'!$I$12,0,10*ROW('Hygiene Data'!I95))="","",OFFSET('Hygiene Data'!$I$12,0,10*ROW('Hygiene Data'!I95)))</f>
        <v/>
      </c>
      <c r="EF101" s="319"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75"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19"/>
      <c r="BS102" s="319" t="str">
        <f ca="true">+IF(OFFSET('Water Data'!$D$27,0,10*ROW('Water Data'!D96))="","",OFFSET('Water Data'!$D$27,0,10*ROW('Water Data'!D96)))</f>
        <v/>
      </c>
      <c r="BT102" s="319" t="str">
        <f ca="true">+IF(OFFSET('Water Data'!$D$28,0,10*ROW('Water Data'!D96))="","",OFFSET('Water Data'!$D$28,0,10*ROW('Water Data'!D96)))</f>
        <v/>
      </c>
      <c r="BU102" s="319" t="str">
        <f ca="true">+IF(OFFSET('Water Data'!$D$29,0,10*ROW('Water Data'!D96))="","",OFFSET('Water Data'!$D$29,0,10*ROW('Water Data'!D96)))</f>
        <v/>
      </c>
      <c r="BV102" s="319" t="str">
        <f ca="true">+IF(OFFSET('Water Data'!$E$27,0,10*ROW('Water Data'!E96))="","",OFFSET('Water Data'!$E$27,0,10*ROW('Water Data'!E96)))</f>
        <v/>
      </c>
      <c r="BW102" s="319" t="str">
        <f ca="true">+IF(OFFSET('Water Data'!$E$28,0,10*ROW('Water Data'!E96))="","",OFFSET('Water Data'!$E$28,0,10*ROW('Water Data'!E96)))</f>
        <v/>
      </c>
      <c r="BX102" s="319" t="str">
        <f ca="true">+IF(OFFSET('Water Data'!$E$29,0,10*ROW('Water Data'!E96))="","",OFFSET('Water Data'!$E$29,0,10*ROW('Water Data'!E96)))</f>
        <v/>
      </c>
      <c r="BY102" s="319" t="str">
        <f ca="true">+IF(OFFSET('Water Data'!$F$27,0,10*ROW('Water Data'!F96))="","",OFFSET('Water Data'!$F$27,0,10*ROW('Water Data'!F96)))</f>
        <v/>
      </c>
      <c r="BZ102" s="319" t="str">
        <f ca="true">+IF(OFFSET('Water Data'!$F$28,0,10*ROW('Water Data'!F96))="","",OFFSET('Water Data'!$F$28,0,10*ROW('Water Data'!F96)))</f>
        <v/>
      </c>
      <c r="CA102" s="319" t="str">
        <f ca="true">+IF(OFFSET('Water Data'!$F$29,0,10*ROW('Water Data'!F96))="","",OFFSET('Water Data'!$F$29,0,10*ROW('Water Data'!F96)))</f>
        <v/>
      </c>
      <c r="CB102" s="319" t="str">
        <f ca="true">+IF(OFFSET('Water Data'!$G$27,0,10*ROW('Water Data'!G96))="","",OFFSET('Water Data'!$G$27,0,10*ROW('Water Data'!G96)))</f>
        <v/>
      </c>
      <c r="CC102" s="319" t="str">
        <f ca="true">+IF(OFFSET('Water Data'!$G$28,0,10*ROW('Water Data'!G96))="","",OFFSET('Water Data'!$G$28,0,10*ROW('Water Data'!G96)))</f>
        <v/>
      </c>
      <c r="CD102" s="319" t="str">
        <f ca="true">+IF(OFFSET('Water Data'!$G$29,0,10*ROW('Water Data'!G96))="","",OFFSET('Water Data'!$G$29,0,10*ROW('Water Data'!G96)))</f>
        <v/>
      </c>
      <c r="CE102" s="319" t="str">
        <f ca="true">+IF(OFFSET('Water Data'!$H$27,0,10*ROW('Water Data'!H96))="","",OFFSET('Water Data'!$H$27,0,10*ROW('Water Data'!H96)))</f>
        <v/>
      </c>
      <c r="CF102" s="319" t="str">
        <f ca="true">+IF(OFFSET('Water Data'!$H$28,0,10*ROW('Water Data'!H96))="","",OFFSET('Water Data'!$H$28,0,10*ROW('Water Data'!H96)))</f>
        <v/>
      </c>
      <c r="CG102" s="319" t="str">
        <f ca="true">+IF(OFFSET('Water Data'!$H$29,0,10*ROW('Water Data'!H96))="","",OFFSET('Water Data'!$H$29,0,10*ROW('Water Data'!H96)))</f>
        <v/>
      </c>
      <c r="CH102" s="319" t="str">
        <f ca="true">+IF(OFFSET('Water Data'!$I$27,0,10*ROW('Water Data'!I96))="","",OFFSET('Water Data'!$I$27,0,10*ROW('Water Data'!I96)))</f>
        <v/>
      </c>
      <c r="CI102" s="319" t="str">
        <f ca="true">+IF(OFFSET('Water Data'!$I$28,0,10*ROW('Water Data'!I96))="","",OFFSET('Water Data'!$I$28,0,10*ROW('Water Data'!I96)))</f>
        <v/>
      </c>
      <c r="CJ102" s="319" t="str">
        <f ca="true">+IF(OFFSET('Water Data'!$I$29,0,10*ROW('Water Data'!I96))="","",OFFSET('Water Data'!$I$29,0,10*ROW('Water Data'!I96)))</f>
        <v/>
      </c>
      <c r="CK102" s="319" t="str">
        <f ca="true">+IF(OFFSET('Sanitation Data'!$D$28,0,10*ROW('Sanitation Data'!D96))="","",OFFSET('Sanitation Data'!$D$28,0,10*ROW('Sanitation Data'!D96)))</f>
        <v/>
      </c>
      <c r="CL102" s="319" t="str">
        <f ca="true">+IF(OFFSET('Sanitation Data'!$D$29,0,10*ROW('Sanitation Data'!D96))="","",OFFSET('Sanitation Data'!$D$29,0,10*ROW('Sanitation Data'!D96)))</f>
        <v/>
      </c>
      <c r="CM102" s="319" t="str">
        <f ca="true">+IF(OFFSET('Sanitation Data'!$D$30,0,10*ROW('Sanitation Data'!D96))="","",OFFSET('Sanitation Data'!$D$30,0,10*ROW('Sanitation Data'!D96)))</f>
        <v/>
      </c>
      <c r="CN102" s="319" t="str">
        <f ca="true">+IF(OFFSET('Sanitation Data'!$D$31,0,10*ROW('Sanitation Data'!D96))="","",OFFSET('Sanitation Data'!$D$31,0,10*ROW('Sanitation Data'!D96)))</f>
        <v/>
      </c>
      <c r="CO102" s="319" t="str">
        <f ca="true">+IF(OFFSET('Sanitation Data'!$D$32,0,10*ROW('Sanitation Data'!D96))="","",OFFSET('Sanitation Data'!$D$32,0,10*ROW('Sanitation Data'!D96)))</f>
        <v/>
      </c>
      <c r="CP102" s="319" t="str">
        <f ca="true">+IF(OFFSET('Sanitation Data'!$E$28,0,10*ROW('Sanitation Data'!E96))="","",OFFSET('Sanitation Data'!$E$28,0,10*ROW('Sanitation Data'!E96)))</f>
        <v/>
      </c>
      <c r="CQ102" s="319" t="str">
        <f ca="true">+IF(OFFSET('Sanitation Data'!$E$29,0,10*ROW('Sanitation Data'!E96))="","",OFFSET('Sanitation Data'!$E$29,0,10*ROW('Sanitation Data'!E96)))</f>
        <v/>
      </c>
      <c r="CR102" s="319" t="str">
        <f ca="true">+IF(OFFSET('Sanitation Data'!$E$30,0,10*ROW('Sanitation Data'!E96))="","",OFFSET('Sanitation Data'!$E$30,0,10*ROW('Sanitation Data'!E96)))</f>
        <v/>
      </c>
      <c r="CS102" s="319" t="str">
        <f ca="true">+IF(OFFSET('Sanitation Data'!$E$31,0,10*ROW('Sanitation Data'!E96))="","",OFFSET('Sanitation Data'!$E$31,0,10*ROW('Sanitation Data'!E96)))</f>
        <v/>
      </c>
      <c r="CT102" s="319" t="str">
        <f ca="true">+IF(OFFSET('Sanitation Data'!$E$32,0,10*ROW('Sanitation Data'!E96))="","",OFFSET('Sanitation Data'!$E$32,0,10*ROW('Sanitation Data'!E96)))</f>
        <v/>
      </c>
      <c r="CU102" s="319" t="str">
        <f ca="true">+IF(OFFSET('Sanitation Data'!$F$28,0,10*ROW('Sanitation Data'!F96))="","",OFFSET('Sanitation Data'!$F$28,0,10*ROW('Sanitation Data'!F96)))</f>
        <v/>
      </c>
      <c r="CV102" s="319" t="str">
        <f ca="true">+IF(OFFSET('Sanitation Data'!$F$29,0,10*ROW('Sanitation Data'!F96))="","",OFFSET('Sanitation Data'!$F$29,0,10*ROW('Sanitation Data'!F96)))</f>
        <v/>
      </c>
      <c r="CW102" s="319" t="str">
        <f ca="true">+IF(OFFSET('Sanitation Data'!$F$30,0,10*ROW('Sanitation Data'!F96))="","",OFFSET('Sanitation Data'!$F$30,0,10*ROW('Sanitation Data'!F96)))</f>
        <v/>
      </c>
      <c r="CX102" s="319" t="str">
        <f ca="true">+IF(OFFSET('Sanitation Data'!$F$31,0,10*ROW('Sanitation Data'!F96))="","",OFFSET('Sanitation Data'!$F$31,0,10*ROW('Sanitation Data'!F96)))</f>
        <v/>
      </c>
      <c r="CY102" s="319" t="str">
        <f ca="true">+IF(OFFSET('Sanitation Data'!$F$32,0,10*ROW('Sanitation Data'!F96))="","",OFFSET('Sanitation Data'!$F$32,0,10*ROW('Sanitation Data'!F96)))</f>
        <v/>
      </c>
      <c r="CZ102" s="319" t="str">
        <f ca="true">+IF(OFFSET('Sanitation Data'!$G$28,0,10*ROW('Sanitation Data'!G96))="","",OFFSET('Sanitation Data'!$G$28,0,10*ROW('Sanitation Data'!G96)))</f>
        <v/>
      </c>
      <c r="DA102" s="319" t="str">
        <f ca="true">+IF(OFFSET('Sanitation Data'!$G$29,0,10*ROW('Sanitation Data'!G96))="","",OFFSET('Sanitation Data'!$G$29,0,10*ROW('Sanitation Data'!G96)))</f>
        <v/>
      </c>
      <c r="DB102" s="319" t="str">
        <f ca="true">+IF(OFFSET('Sanitation Data'!$G$30,0,10*ROW('Sanitation Data'!G96))="","",OFFSET('Sanitation Data'!$G$30,0,10*ROW('Sanitation Data'!G96)))</f>
        <v/>
      </c>
      <c r="DC102" s="319" t="str">
        <f ca="true">+IF(OFFSET('Sanitation Data'!$G$31,0,10*ROW('Sanitation Data'!G96))="","",OFFSET('Sanitation Data'!$G$31,0,10*ROW('Sanitation Data'!G96)))</f>
        <v/>
      </c>
      <c r="DD102" s="319" t="str">
        <f ca="true">+IF(OFFSET('Sanitation Data'!$G$32,0,10*ROW('Sanitation Data'!G96))="","",OFFSET('Sanitation Data'!$G$32,0,10*ROW('Sanitation Data'!G96)))</f>
        <v/>
      </c>
      <c r="DE102" s="319" t="str">
        <f ca="true">+IF(OFFSET('Sanitation Data'!$H$28,0,10*ROW('Sanitation Data'!H96))="","",OFFSET('Sanitation Data'!$H$28,0,10*ROW('Sanitation Data'!H96)))</f>
        <v/>
      </c>
      <c r="DF102" s="319" t="str">
        <f ca="true">+IF(OFFSET('Sanitation Data'!$H$29,0,10*ROW('Sanitation Data'!H96))="","",OFFSET('Sanitation Data'!$H$29,0,10*ROW('Sanitation Data'!H96)))</f>
        <v/>
      </c>
      <c r="DG102" s="319" t="str">
        <f ca="true">+IF(OFFSET('Sanitation Data'!$H$30,0,10*ROW('Sanitation Data'!H96))="","",OFFSET('Sanitation Data'!$H$30,0,10*ROW('Sanitation Data'!H96)))</f>
        <v/>
      </c>
      <c r="DH102" s="319" t="str">
        <f ca="true">+IF(OFFSET('Sanitation Data'!$H$31,0,10*ROW('Sanitation Data'!H96))="","",OFFSET('Sanitation Data'!$H$31,0,10*ROW('Sanitation Data'!H96)))</f>
        <v/>
      </c>
      <c r="DI102" s="319" t="str">
        <f ca="true">+IF(OFFSET('Sanitation Data'!$H$32,0,10*ROW('Sanitation Data'!H96))="","",OFFSET('Sanitation Data'!$H$32,0,10*ROW('Sanitation Data'!H96)))</f>
        <v/>
      </c>
      <c r="DJ102" s="319" t="str">
        <f ca="true">+IF(OFFSET('Sanitation Data'!$I$28,0,10*ROW('Sanitation Data'!I96))="","",OFFSET('Sanitation Data'!$I$28,0,10*ROW('Sanitation Data'!I96)))</f>
        <v/>
      </c>
      <c r="DK102" s="319" t="str">
        <f ca="true">+IF(OFFSET('Sanitation Data'!$I$29,0,10*ROW('Sanitation Data'!I96))="","",OFFSET('Sanitation Data'!$I$29,0,10*ROW('Sanitation Data'!I96)))</f>
        <v/>
      </c>
      <c r="DL102" s="319" t="str">
        <f ca="true">+IF(OFFSET('Sanitation Data'!$I$30,0,10*ROW('Sanitation Data'!I96))="","",OFFSET('Sanitation Data'!$I$30,0,10*ROW('Sanitation Data'!I96)))</f>
        <v/>
      </c>
      <c r="DM102" s="319" t="str">
        <f ca="true">+IF(OFFSET('Sanitation Data'!$I$31,0,10*ROW('Sanitation Data'!I96))="","",OFFSET('Sanitation Data'!$I$31,0,10*ROW('Sanitation Data'!I96)))</f>
        <v/>
      </c>
      <c r="DN102" s="319" t="str">
        <f ca="true">+IF(OFFSET('Sanitation Data'!$I$32,0,10*ROW('Sanitation Data'!I96))="","",OFFSET('Sanitation Data'!$I$32,0,10*ROW('Sanitation Data'!I96)))</f>
        <v/>
      </c>
      <c r="DO102" s="319" t="str">
        <f ca="true">+IF(OFFSET('Hygiene Data'!$D$11,0,10*ROW('Hygiene Data'!D96))="","",OFFSET('Hygiene Data'!$D$11,0,10*ROW('Hygiene Data'!D96)))</f>
        <v/>
      </c>
      <c r="DP102" s="319" t="str">
        <f ca="true">+IF(OFFSET('Hygiene Data'!$D$12,0,10*ROW('Hygiene Data'!D96))="","",OFFSET('Hygiene Data'!$D$12,0,10*ROW('Hygiene Data'!D96)))</f>
        <v/>
      </c>
      <c r="DQ102" s="319" t="str">
        <f ca="true">+IF(OFFSET('Hygiene Data'!$D$13,0,10*ROW('Hygiene Data'!D96))="","",OFFSET('Hygiene Data'!$D$13,0,10*ROW('Hygiene Data'!D96)))</f>
        <v/>
      </c>
      <c r="DR102" s="319" t="str">
        <f ca="true">+IF(OFFSET('Hygiene Data'!$E$11,0,10*ROW('Hygiene Data'!E96))="","",OFFSET('Hygiene Data'!$E$11,0,10*ROW('Hygiene Data'!E96)))</f>
        <v/>
      </c>
      <c r="DS102" s="319" t="str">
        <f ca="true">+IF(OFFSET('Hygiene Data'!$E$12,0,10*ROW('Hygiene Data'!E96))="","",OFFSET('Hygiene Data'!$E$12,0,10*ROW('Hygiene Data'!E96)))</f>
        <v/>
      </c>
      <c r="DT102" s="319" t="str">
        <f ca="true">+IF(OFFSET('Hygiene Data'!$E$13,0,10*ROW('Hygiene Data'!E96))="","",OFFSET('Hygiene Data'!$E$13,0,10*ROW('Hygiene Data'!E96)))</f>
        <v/>
      </c>
      <c r="DU102" s="319" t="str">
        <f ca="true">+IF(OFFSET('Hygiene Data'!$F$11,0,10*ROW('Hygiene Data'!F96))="","",OFFSET('Hygiene Data'!$F$11,0,10*ROW('Hygiene Data'!F96)))</f>
        <v/>
      </c>
      <c r="DV102" s="319" t="str">
        <f ca="true">+IF(OFFSET('Hygiene Data'!$F$12,0,10*ROW('Hygiene Data'!F96))="","",OFFSET('Hygiene Data'!$F$12,0,10*ROW('Hygiene Data'!F96)))</f>
        <v/>
      </c>
      <c r="DW102" s="319" t="str">
        <f ca="true">+IF(OFFSET('Hygiene Data'!$F$13,0,10*ROW('Hygiene Data'!F96))="","",OFFSET('Hygiene Data'!$F$13,0,10*ROW('Hygiene Data'!F96)))</f>
        <v/>
      </c>
      <c r="DX102" s="319" t="str">
        <f ca="true">+IF(OFFSET('Hygiene Data'!$G$11,0,10*ROW('Hygiene Data'!G96))="","",OFFSET('Hygiene Data'!$G$11,0,10*ROW('Hygiene Data'!G96)))</f>
        <v/>
      </c>
      <c r="DY102" s="319" t="str">
        <f ca="true">+IF(OFFSET('Hygiene Data'!$G$12,0,10*ROW('Hygiene Data'!G96))="","",OFFSET('Hygiene Data'!$G$12,0,10*ROW('Hygiene Data'!G96)))</f>
        <v/>
      </c>
      <c r="DZ102" s="319" t="str">
        <f ca="true">+IF(OFFSET('Hygiene Data'!$G$13,0,10*ROW('Hygiene Data'!G96))="","",OFFSET('Hygiene Data'!$G$13,0,10*ROW('Hygiene Data'!G96)))</f>
        <v/>
      </c>
      <c r="EA102" s="319" t="str">
        <f ca="true">+IF(OFFSET('Hygiene Data'!$H$11,0,10*ROW('Hygiene Data'!H96))="","",OFFSET('Hygiene Data'!$H$11,0,10*ROW('Hygiene Data'!H96)))</f>
        <v/>
      </c>
      <c r="EB102" s="319" t="str">
        <f ca="true">+IF(OFFSET('Hygiene Data'!$H$12,0,10*ROW('Hygiene Data'!H96))="","",OFFSET('Hygiene Data'!$H$12,0,10*ROW('Hygiene Data'!H96)))</f>
        <v/>
      </c>
      <c r="EC102" s="319" t="str">
        <f ca="true">+IF(OFFSET('Hygiene Data'!$H$13,0,10*ROW('Hygiene Data'!H96))="","",OFFSET('Hygiene Data'!$H$13,0,10*ROW('Hygiene Data'!H96)))</f>
        <v/>
      </c>
      <c r="ED102" s="319" t="str">
        <f ca="true">+IF(OFFSET('Hygiene Data'!$I$11,0,10*ROW('Hygiene Data'!I96))="","",OFFSET('Hygiene Data'!$I$11,0,10*ROW('Hygiene Data'!I96)))</f>
        <v/>
      </c>
      <c r="EE102" s="319" t="str">
        <f ca="true">+IF(OFFSET('Hygiene Data'!$I$12,0,10*ROW('Hygiene Data'!I96))="","",OFFSET('Hygiene Data'!$I$12,0,10*ROW('Hygiene Data'!I96)))</f>
        <v/>
      </c>
      <c r="EF102" s="319"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75"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19"/>
      <c r="BS103" s="319" t="str">
        <f ca="true">+IF(OFFSET('Water Data'!$D$27,0,10*ROW('Water Data'!D97))="","",OFFSET('Water Data'!$D$27,0,10*ROW('Water Data'!D97)))</f>
        <v/>
      </c>
      <c r="BT103" s="319" t="str">
        <f ca="true">+IF(OFFSET('Water Data'!$D$28,0,10*ROW('Water Data'!D97))="","",OFFSET('Water Data'!$D$28,0,10*ROW('Water Data'!D97)))</f>
        <v/>
      </c>
      <c r="BU103" s="319" t="str">
        <f ca="true">+IF(OFFSET('Water Data'!$D$29,0,10*ROW('Water Data'!D97))="","",OFFSET('Water Data'!$D$29,0,10*ROW('Water Data'!D97)))</f>
        <v/>
      </c>
      <c r="BV103" s="319" t="str">
        <f ca="true">+IF(OFFSET('Water Data'!$E$27,0,10*ROW('Water Data'!E97))="","",OFFSET('Water Data'!$E$27,0,10*ROW('Water Data'!E97)))</f>
        <v/>
      </c>
      <c r="BW103" s="319" t="str">
        <f ca="true">+IF(OFFSET('Water Data'!$E$28,0,10*ROW('Water Data'!E97))="","",OFFSET('Water Data'!$E$28,0,10*ROW('Water Data'!E97)))</f>
        <v/>
      </c>
      <c r="BX103" s="319" t="str">
        <f ca="true">+IF(OFFSET('Water Data'!$E$29,0,10*ROW('Water Data'!E97))="","",OFFSET('Water Data'!$E$29,0,10*ROW('Water Data'!E97)))</f>
        <v/>
      </c>
      <c r="BY103" s="319" t="str">
        <f ca="true">+IF(OFFSET('Water Data'!$F$27,0,10*ROW('Water Data'!F97))="","",OFFSET('Water Data'!$F$27,0,10*ROW('Water Data'!F97)))</f>
        <v/>
      </c>
      <c r="BZ103" s="319" t="str">
        <f ca="true">+IF(OFFSET('Water Data'!$F$28,0,10*ROW('Water Data'!F97))="","",OFFSET('Water Data'!$F$28,0,10*ROW('Water Data'!F97)))</f>
        <v/>
      </c>
      <c r="CA103" s="319" t="str">
        <f ca="true">+IF(OFFSET('Water Data'!$F$29,0,10*ROW('Water Data'!F97))="","",OFFSET('Water Data'!$F$29,0,10*ROW('Water Data'!F97)))</f>
        <v/>
      </c>
      <c r="CB103" s="319" t="str">
        <f ca="true">+IF(OFFSET('Water Data'!$G$27,0,10*ROW('Water Data'!G97))="","",OFFSET('Water Data'!$G$27,0,10*ROW('Water Data'!G97)))</f>
        <v/>
      </c>
      <c r="CC103" s="319" t="str">
        <f ca="true">+IF(OFFSET('Water Data'!$G$28,0,10*ROW('Water Data'!G97))="","",OFFSET('Water Data'!$G$28,0,10*ROW('Water Data'!G97)))</f>
        <v/>
      </c>
      <c r="CD103" s="319" t="str">
        <f ca="true">+IF(OFFSET('Water Data'!$G$29,0,10*ROW('Water Data'!G97))="","",OFFSET('Water Data'!$G$29,0,10*ROW('Water Data'!G97)))</f>
        <v/>
      </c>
      <c r="CE103" s="319" t="str">
        <f ca="true">+IF(OFFSET('Water Data'!$H$27,0,10*ROW('Water Data'!H97))="","",OFFSET('Water Data'!$H$27,0,10*ROW('Water Data'!H97)))</f>
        <v/>
      </c>
      <c r="CF103" s="319" t="str">
        <f ca="true">+IF(OFFSET('Water Data'!$H$28,0,10*ROW('Water Data'!H97))="","",OFFSET('Water Data'!$H$28,0,10*ROW('Water Data'!H97)))</f>
        <v/>
      </c>
      <c r="CG103" s="319" t="str">
        <f ca="true">+IF(OFFSET('Water Data'!$H$29,0,10*ROW('Water Data'!H97))="","",OFFSET('Water Data'!$H$29,0,10*ROW('Water Data'!H97)))</f>
        <v/>
      </c>
      <c r="CH103" s="319" t="str">
        <f ca="true">+IF(OFFSET('Water Data'!$I$27,0,10*ROW('Water Data'!I97))="","",OFFSET('Water Data'!$I$27,0,10*ROW('Water Data'!I97)))</f>
        <v/>
      </c>
      <c r="CI103" s="319" t="str">
        <f ca="true">+IF(OFFSET('Water Data'!$I$28,0,10*ROW('Water Data'!I97))="","",OFFSET('Water Data'!$I$28,0,10*ROW('Water Data'!I97)))</f>
        <v/>
      </c>
      <c r="CJ103" s="319" t="str">
        <f ca="true">+IF(OFFSET('Water Data'!$I$29,0,10*ROW('Water Data'!I97))="","",OFFSET('Water Data'!$I$29,0,10*ROW('Water Data'!I97)))</f>
        <v/>
      </c>
      <c r="CK103" s="319" t="str">
        <f ca="true">+IF(OFFSET('Sanitation Data'!$D$28,0,10*ROW('Sanitation Data'!D97))="","",OFFSET('Sanitation Data'!$D$28,0,10*ROW('Sanitation Data'!D97)))</f>
        <v/>
      </c>
      <c r="CL103" s="319" t="str">
        <f ca="true">+IF(OFFSET('Sanitation Data'!$D$29,0,10*ROW('Sanitation Data'!D97))="","",OFFSET('Sanitation Data'!$D$29,0,10*ROW('Sanitation Data'!D97)))</f>
        <v/>
      </c>
      <c r="CM103" s="319" t="str">
        <f ca="true">+IF(OFFSET('Sanitation Data'!$D$30,0,10*ROW('Sanitation Data'!D97))="","",OFFSET('Sanitation Data'!$D$30,0,10*ROW('Sanitation Data'!D97)))</f>
        <v/>
      </c>
      <c r="CN103" s="319" t="str">
        <f ca="true">+IF(OFFSET('Sanitation Data'!$D$31,0,10*ROW('Sanitation Data'!D97))="","",OFFSET('Sanitation Data'!$D$31,0,10*ROW('Sanitation Data'!D97)))</f>
        <v/>
      </c>
      <c r="CO103" s="319" t="str">
        <f ca="true">+IF(OFFSET('Sanitation Data'!$D$32,0,10*ROW('Sanitation Data'!D97))="","",OFFSET('Sanitation Data'!$D$32,0,10*ROW('Sanitation Data'!D97)))</f>
        <v/>
      </c>
      <c r="CP103" s="319" t="str">
        <f ca="true">+IF(OFFSET('Sanitation Data'!$E$28,0,10*ROW('Sanitation Data'!E97))="","",OFFSET('Sanitation Data'!$E$28,0,10*ROW('Sanitation Data'!E97)))</f>
        <v/>
      </c>
      <c r="CQ103" s="319" t="str">
        <f ca="true">+IF(OFFSET('Sanitation Data'!$E$29,0,10*ROW('Sanitation Data'!E97))="","",OFFSET('Sanitation Data'!$E$29,0,10*ROW('Sanitation Data'!E97)))</f>
        <v/>
      </c>
      <c r="CR103" s="319" t="str">
        <f ca="true">+IF(OFFSET('Sanitation Data'!$E$30,0,10*ROW('Sanitation Data'!E97))="","",OFFSET('Sanitation Data'!$E$30,0,10*ROW('Sanitation Data'!E97)))</f>
        <v/>
      </c>
      <c r="CS103" s="319" t="str">
        <f ca="true">+IF(OFFSET('Sanitation Data'!$E$31,0,10*ROW('Sanitation Data'!E97))="","",OFFSET('Sanitation Data'!$E$31,0,10*ROW('Sanitation Data'!E97)))</f>
        <v/>
      </c>
      <c r="CT103" s="319" t="str">
        <f ca="true">+IF(OFFSET('Sanitation Data'!$E$32,0,10*ROW('Sanitation Data'!E97))="","",OFFSET('Sanitation Data'!$E$32,0,10*ROW('Sanitation Data'!E97)))</f>
        <v/>
      </c>
      <c r="CU103" s="319" t="str">
        <f ca="true">+IF(OFFSET('Sanitation Data'!$F$28,0,10*ROW('Sanitation Data'!F97))="","",OFFSET('Sanitation Data'!$F$28,0,10*ROW('Sanitation Data'!F97)))</f>
        <v/>
      </c>
      <c r="CV103" s="319" t="str">
        <f ca="true">+IF(OFFSET('Sanitation Data'!$F$29,0,10*ROW('Sanitation Data'!F97))="","",OFFSET('Sanitation Data'!$F$29,0,10*ROW('Sanitation Data'!F97)))</f>
        <v/>
      </c>
      <c r="CW103" s="319" t="str">
        <f ca="true">+IF(OFFSET('Sanitation Data'!$F$30,0,10*ROW('Sanitation Data'!F97))="","",OFFSET('Sanitation Data'!$F$30,0,10*ROW('Sanitation Data'!F97)))</f>
        <v/>
      </c>
      <c r="CX103" s="319" t="str">
        <f ca="true">+IF(OFFSET('Sanitation Data'!$F$31,0,10*ROW('Sanitation Data'!F97))="","",OFFSET('Sanitation Data'!$F$31,0,10*ROW('Sanitation Data'!F97)))</f>
        <v/>
      </c>
      <c r="CY103" s="319" t="str">
        <f ca="true">+IF(OFFSET('Sanitation Data'!$F$32,0,10*ROW('Sanitation Data'!F97))="","",OFFSET('Sanitation Data'!$F$32,0,10*ROW('Sanitation Data'!F97)))</f>
        <v/>
      </c>
      <c r="CZ103" s="319" t="str">
        <f ca="true">+IF(OFFSET('Sanitation Data'!$G$28,0,10*ROW('Sanitation Data'!G97))="","",OFFSET('Sanitation Data'!$G$28,0,10*ROW('Sanitation Data'!G97)))</f>
        <v/>
      </c>
      <c r="DA103" s="319" t="str">
        <f ca="true">+IF(OFFSET('Sanitation Data'!$G$29,0,10*ROW('Sanitation Data'!G97))="","",OFFSET('Sanitation Data'!$G$29,0,10*ROW('Sanitation Data'!G97)))</f>
        <v/>
      </c>
      <c r="DB103" s="319" t="str">
        <f ca="true">+IF(OFFSET('Sanitation Data'!$G$30,0,10*ROW('Sanitation Data'!G97))="","",OFFSET('Sanitation Data'!$G$30,0,10*ROW('Sanitation Data'!G97)))</f>
        <v/>
      </c>
      <c r="DC103" s="319" t="str">
        <f ca="true">+IF(OFFSET('Sanitation Data'!$G$31,0,10*ROW('Sanitation Data'!G97))="","",OFFSET('Sanitation Data'!$G$31,0,10*ROW('Sanitation Data'!G97)))</f>
        <v/>
      </c>
      <c r="DD103" s="319" t="str">
        <f ca="true">+IF(OFFSET('Sanitation Data'!$G$32,0,10*ROW('Sanitation Data'!G97))="","",OFFSET('Sanitation Data'!$G$32,0,10*ROW('Sanitation Data'!G97)))</f>
        <v/>
      </c>
      <c r="DE103" s="319" t="str">
        <f ca="true">+IF(OFFSET('Sanitation Data'!$H$28,0,10*ROW('Sanitation Data'!H97))="","",OFFSET('Sanitation Data'!$H$28,0,10*ROW('Sanitation Data'!H97)))</f>
        <v/>
      </c>
      <c r="DF103" s="319" t="str">
        <f ca="true">+IF(OFFSET('Sanitation Data'!$H$29,0,10*ROW('Sanitation Data'!H97))="","",OFFSET('Sanitation Data'!$H$29,0,10*ROW('Sanitation Data'!H97)))</f>
        <v/>
      </c>
      <c r="DG103" s="319" t="str">
        <f ca="true">+IF(OFFSET('Sanitation Data'!$H$30,0,10*ROW('Sanitation Data'!H97))="","",OFFSET('Sanitation Data'!$H$30,0,10*ROW('Sanitation Data'!H97)))</f>
        <v/>
      </c>
      <c r="DH103" s="319" t="str">
        <f ca="true">+IF(OFFSET('Sanitation Data'!$H$31,0,10*ROW('Sanitation Data'!H97))="","",OFFSET('Sanitation Data'!$H$31,0,10*ROW('Sanitation Data'!H97)))</f>
        <v/>
      </c>
      <c r="DI103" s="319" t="str">
        <f ca="true">+IF(OFFSET('Sanitation Data'!$H$32,0,10*ROW('Sanitation Data'!H97))="","",OFFSET('Sanitation Data'!$H$32,0,10*ROW('Sanitation Data'!H97)))</f>
        <v/>
      </c>
      <c r="DJ103" s="319" t="str">
        <f ca="true">+IF(OFFSET('Sanitation Data'!$I$28,0,10*ROW('Sanitation Data'!I97))="","",OFFSET('Sanitation Data'!$I$28,0,10*ROW('Sanitation Data'!I97)))</f>
        <v/>
      </c>
      <c r="DK103" s="319" t="str">
        <f ca="true">+IF(OFFSET('Sanitation Data'!$I$29,0,10*ROW('Sanitation Data'!I97))="","",OFFSET('Sanitation Data'!$I$29,0,10*ROW('Sanitation Data'!I97)))</f>
        <v/>
      </c>
      <c r="DL103" s="319" t="str">
        <f ca="true">+IF(OFFSET('Sanitation Data'!$I$30,0,10*ROW('Sanitation Data'!I97))="","",OFFSET('Sanitation Data'!$I$30,0,10*ROW('Sanitation Data'!I97)))</f>
        <v/>
      </c>
      <c r="DM103" s="319" t="str">
        <f ca="true">+IF(OFFSET('Sanitation Data'!$I$31,0,10*ROW('Sanitation Data'!I97))="","",OFFSET('Sanitation Data'!$I$31,0,10*ROW('Sanitation Data'!I97)))</f>
        <v/>
      </c>
      <c r="DN103" s="319" t="str">
        <f ca="true">+IF(OFFSET('Sanitation Data'!$I$32,0,10*ROW('Sanitation Data'!I97))="","",OFFSET('Sanitation Data'!$I$32,0,10*ROW('Sanitation Data'!I97)))</f>
        <v/>
      </c>
      <c r="DO103" s="319" t="str">
        <f ca="true">+IF(OFFSET('Hygiene Data'!$D$11,0,10*ROW('Hygiene Data'!D97))="","",OFFSET('Hygiene Data'!$D$11,0,10*ROW('Hygiene Data'!D97)))</f>
        <v/>
      </c>
      <c r="DP103" s="319" t="str">
        <f ca="true">+IF(OFFSET('Hygiene Data'!$D$12,0,10*ROW('Hygiene Data'!D97))="","",OFFSET('Hygiene Data'!$D$12,0,10*ROW('Hygiene Data'!D97)))</f>
        <v/>
      </c>
      <c r="DQ103" s="319" t="str">
        <f ca="true">+IF(OFFSET('Hygiene Data'!$D$13,0,10*ROW('Hygiene Data'!D97))="","",OFFSET('Hygiene Data'!$D$13,0,10*ROW('Hygiene Data'!D97)))</f>
        <v/>
      </c>
      <c r="DR103" s="319" t="str">
        <f ca="true">+IF(OFFSET('Hygiene Data'!$E$11,0,10*ROW('Hygiene Data'!E97))="","",OFFSET('Hygiene Data'!$E$11,0,10*ROW('Hygiene Data'!E97)))</f>
        <v/>
      </c>
      <c r="DS103" s="319" t="str">
        <f ca="true">+IF(OFFSET('Hygiene Data'!$E$12,0,10*ROW('Hygiene Data'!E97))="","",OFFSET('Hygiene Data'!$E$12,0,10*ROW('Hygiene Data'!E97)))</f>
        <v/>
      </c>
      <c r="DT103" s="319" t="str">
        <f ca="true">+IF(OFFSET('Hygiene Data'!$E$13,0,10*ROW('Hygiene Data'!E97))="","",OFFSET('Hygiene Data'!$E$13,0,10*ROW('Hygiene Data'!E97)))</f>
        <v/>
      </c>
      <c r="DU103" s="319" t="str">
        <f ca="true">+IF(OFFSET('Hygiene Data'!$F$11,0,10*ROW('Hygiene Data'!F97))="","",OFFSET('Hygiene Data'!$F$11,0,10*ROW('Hygiene Data'!F97)))</f>
        <v/>
      </c>
      <c r="DV103" s="319" t="str">
        <f ca="true">+IF(OFFSET('Hygiene Data'!$F$12,0,10*ROW('Hygiene Data'!F97))="","",OFFSET('Hygiene Data'!$F$12,0,10*ROW('Hygiene Data'!F97)))</f>
        <v/>
      </c>
      <c r="DW103" s="319" t="str">
        <f ca="true">+IF(OFFSET('Hygiene Data'!$F$13,0,10*ROW('Hygiene Data'!F97))="","",OFFSET('Hygiene Data'!$F$13,0,10*ROW('Hygiene Data'!F97)))</f>
        <v/>
      </c>
      <c r="DX103" s="319" t="str">
        <f ca="true">+IF(OFFSET('Hygiene Data'!$G$11,0,10*ROW('Hygiene Data'!G97))="","",OFFSET('Hygiene Data'!$G$11,0,10*ROW('Hygiene Data'!G97)))</f>
        <v/>
      </c>
      <c r="DY103" s="319" t="str">
        <f ca="true">+IF(OFFSET('Hygiene Data'!$G$12,0,10*ROW('Hygiene Data'!G97))="","",OFFSET('Hygiene Data'!$G$12,0,10*ROW('Hygiene Data'!G97)))</f>
        <v/>
      </c>
      <c r="DZ103" s="319" t="str">
        <f ca="true">+IF(OFFSET('Hygiene Data'!$G$13,0,10*ROW('Hygiene Data'!G97))="","",OFFSET('Hygiene Data'!$G$13,0,10*ROW('Hygiene Data'!G97)))</f>
        <v/>
      </c>
      <c r="EA103" s="319" t="str">
        <f ca="true">+IF(OFFSET('Hygiene Data'!$H$11,0,10*ROW('Hygiene Data'!H97))="","",OFFSET('Hygiene Data'!$H$11,0,10*ROW('Hygiene Data'!H97)))</f>
        <v/>
      </c>
      <c r="EB103" s="319" t="str">
        <f ca="true">+IF(OFFSET('Hygiene Data'!$H$12,0,10*ROW('Hygiene Data'!H97))="","",OFFSET('Hygiene Data'!$H$12,0,10*ROW('Hygiene Data'!H97)))</f>
        <v/>
      </c>
      <c r="EC103" s="319" t="str">
        <f ca="true">+IF(OFFSET('Hygiene Data'!$H$13,0,10*ROW('Hygiene Data'!H97))="","",OFFSET('Hygiene Data'!$H$13,0,10*ROW('Hygiene Data'!H97)))</f>
        <v/>
      </c>
      <c r="ED103" s="319" t="str">
        <f ca="true">+IF(OFFSET('Hygiene Data'!$I$11,0,10*ROW('Hygiene Data'!I97))="","",OFFSET('Hygiene Data'!$I$11,0,10*ROW('Hygiene Data'!I97)))</f>
        <v/>
      </c>
      <c r="EE103" s="319" t="str">
        <f ca="true">+IF(OFFSET('Hygiene Data'!$I$12,0,10*ROW('Hygiene Data'!I97))="","",OFFSET('Hygiene Data'!$I$12,0,10*ROW('Hygiene Data'!I97)))</f>
        <v/>
      </c>
      <c r="EF103" s="319"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75"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19"/>
      <c r="BS104" s="319" t="str">
        <f ca="true">+IF(OFFSET('Water Data'!$D$27,0,10*ROW('Water Data'!D98))="","",OFFSET('Water Data'!$D$27,0,10*ROW('Water Data'!D98)))</f>
        <v/>
      </c>
      <c r="BT104" s="319" t="str">
        <f ca="true">+IF(OFFSET('Water Data'!$D$28,0,10*ROW('Water Data'!D98))="","",OFFSET('Water Data'!$D$28,0,10*ROW('Water Data'!D98)))</f>
        <v/>
      </c>
      <c r="BU104" s="319" t="str">
        <f ca="true">+IF(OFFSET('Water Data'!$D$29,0,10*ROW('Water Data'!D98))="","",OFFSET('Water Data'!$D$29,0,10*ROW('Water Data'!D98)))</f>
        <v/>
      </c>
      <c r="BV104" s="319" t="str">
        <f ca="true">+IF(OFFSET('Water Data'!$E$27,0,10*ROW('Water Data'!E98))="","",OFFSET('Water Data'!$E$27,0,10*ROW('Water Data'!E98)))</f>
        <v/>
      </c>
      <c r="BW104" s="319" t="str">
        <f ca="true">+IF(OFFSET('Water Data'!$E$28,0,10*ROW('Water Data'!E98))="","",OFFSET('Water Data'!$E$28,0,10*ROW('Water Data'!E98)))</f>
        <v/>
      </c>
      <c r="BX104" s="319" t="str">
        <f ca="true">+IF(OFFSET('Water Data'!$E$29,0,10*ROW('Water Data'!E98))="","",OFFSET('Water Data'!$E$29,0,10*ROW('Water Data'!E98)))</f>
        <v/>
      </c>
      <c r="BY104" s="319" t="str">
        <f ca="true">+IF(OFFSET('Water Data'!$F$27,0,10*ROW('Water Data'!F98))="","",OFFSET('Water Data'!$F$27,0,10*ROW('Water Data'!F98)))</f>
        <v/>
      </c>
      <c r="BZ104" s="319" t="str">
        <f ca="true">+IF(OFFSET('Water Data'!$F$28,0,10*ROW('Water Data'!F98))="","",OFFSET('Water Data'!$F$28,0,10*ROW('Water Data'!F98)))</f>
        <v/>
      </c>
      <c r="CA104" s="319" t="str">
        <f ca="true">+IF(OFFSET('Water Data'!$F$29,0,10*ROW('Water Data'!F98))="","",OFFSET('Water Data'!$F$29,0,10*ROW('Water Data'!F98)))</f>
        <v/>
      </c>
      <c r="CB104" s="319" t="str">
        <f ca="true">+IF(OFFSET('Water Data'!$G$27,0,10*ROW('Water Data'!G98))="","",OFFSET('Water Data'!$G$27,0,10*ROW('Water Data'!G98)))</f>
        <v/>
      </c>
      <c r="CC104" s="319" t="str">
        <f ca="true">+IF(OFFSET('Water Data'!$G$28,0,10*ROW('Water Data'!G98))="","",OFFSET('Water Data'!$G$28,0,10*ROW('Water Data'!G98)))</f>
        <v/>
      </c>
      <c r="CD104" s="319" t="str">
        <f ca="true">+IF(OFFSET('Water Data'!$G$29,0,10*ROW('Water Data'!G98))="","",OFFSET('Water Data'!$G$29,0,10*ROW('Water Data'!G98)))</f>
        <v/>
      </c>
      <c r="CE104" s="319" t="str">
        <f ca="true">+IF(OFFSET('Water Data'!$H$27,0,10*ROW('Water Data'!H98))="","",OFFSET('Water Data'!$H$27,0,10*ROW('Water Data'!H98)))</f>
        <v/>
      </c>
      <c r="CF104" s="319" t="str">
        <f ca="true">+IF(OFFSET('Water Data'!$H$28,0,10*ROW('Water Data'!H98))="","",OFFSET('Water Data'!$H$28,0,10*ROW('Water Data'!H98)))</f>
        <v/>
      </c>
      <c r="CG104" s="319" t="str">
        <f ca="true">+IF(OFFSET('Water Data'!$H$29,0,10*ROW('Water Data'!H98))="","",OFFSET('Water Data'!$H$29,0,10*ROW('Water Data'!H98)))</f>
        <v/>
      </c>
      <c r="CH104" s="319" t="str">
        <f ca="true">+IF(OFFSET('Water Data'!$I$27,0,10*ROW('Water Data'!I98))="","",OFFSET('Water Data'!$I$27,0,10*ROW('Water Data'!I98)))</f>
        <v/>
      </c>
      <c r="CI104" s="319" t="str">
        <f ca="true">+IF(OFFSET('Water Data'!$I$28,0,10*ROW('Water Data'!I98))="","",OFFSET('Water Data'!$I$28,0,10*ROW('Water Data'!I98)))</f>
        <v/>
      </c>
      <c r="CJ104" s="319" t="str">
        <f ca="true">+IF(OFFSET('Water Data'!$I$29,0,10*ROW('Water Data'!I98))="","",OFFSET('Water Data'!$I$29,0,10*ROW('Water Data'!I98)))</f>
        <v/>
      </c>
      <c r="CK104" s="319" t="str">
        <f ca="true">+IF(OFFSET('Sanitation Data'!$D$28,0,10*ROW('Sanitation Data'!D98))="","",OFFSET('Sanitation Data'!$D$28,0,10*ROW('Sanitation Data'!D98)))</f>
        <v/>
      </c>
      <c r="CL104" s="319" t="str">
        <f ca="true">+IF(OFFSET('Sanitation Data'!$D$29,0,10*ROW('Sanitation Data'!D98))="","",OFFSET('Sanitation Data'!$D$29,0,10*ROW('Sanitation Data'!D98)))</f>
        <v/>
      </c>
      <c r="CM104" s="319" t="str">
        <f ca="true">+IF(OFFSET('Sanitation Data'!$D$30,0,10*ROW('Sanitation Data'!D98))="","",OFFSET('Sanitation Data'!$D$30,0,10*ROW('Sanitation Data'!D98)))</f>
        <v/>
      </c>
      <c r="CN104" s="319" t="str">
        <f ca="true">+IF(OFFSET('Sanitation Data'!$D$31,0,10*ROW('Sanitation Data'!D98))="","",OFFSET('Sanitation Data'!$D$31,0,10*ROW('Sanitation Data'!D98)))</f>
        <v/>
      </c>
      <c r="CO104" s="319" t="str">
        <f ca="true">+IF(OFFSET('Sanitation Data'!$D$32,0,10*ROW('Sanitation Data'!D98))="","",OFFSET('Sanitation Data'!$D$32,0,10*ROW('Sanitation Data'!D98)))</f>
        <v/>
      </c>
      <c r="CP104" s="319" t="str">
        <f ca="true">+IF(OFFSET('Sanitation Data'!$E$28,0,10*ROW('Sanitation Data'!E98))="","",OFFSET('Sanitation Data'!$E$28,0,10*ROW('Sanitation Data'!E98)))</f>
        <v/>
      </c>
      <c r="CQ104" s="319" t="str">
        <f ca="true">+IF(OFFSET('Sanitation Data'!$E$29,0,10*ROW('Sanitation Data'!E98))="","",OFFSET('Sanitation Data'!$E$29,0,10*ROW('Sanitation Data'!E98)))</f>
        <v/>
      </c>
      <c r="CR104" s="319" t="str">
        <f ca="true">+IF(OFFSET('Sanitation Data'!$E$30,0,10*ROW('Sanitation Data'!E98))="","",OFFSET('Sanitation Data'!$E$30,0,10*ROW('Sanitation Data'!E98)))</f>
        <v/>
      </c>
      <c r="CS104" s="319" t="str">
        <f ca="true">+IF(OFFSET('Sanitation Data'!$E$31,0,10*ROW('Sanitation Data'!E98))="","",OFFSET('Sanitation Data'!$E$31,0,10*ROW('Sanitation Data'!E98)))</f>
        <v/>
      </c>
      <c r="CT104" s="319" t="str">
        <f ca="true">+IF(OFFSET('Sanitation Data'!$E$32,0,10*ROW('Sanitation Data'!E98))="","",OFFSET('Sanitation Data'!$E$32,0,10*ROW('Sanitation Data'!E98)))</f>
        <v/>
      </c>
      <c r="CU104" s="319" t="str">
        <f ca="true">+IF(OFFSET('Sanitation Data'!$F$28,0,10*ROW('Sanitation Data'!F98))="","",OFFSET('Sanitation Data'!$F$28,0,10*ROW('Sanitation Data'!F98)))</f>
        <v/>
      </c>
      <c r="CV104" s="319" t="str">
        <f ca="true">+IF(OFFSET('Sanitation Data'!$F$29,0,10*ROW('Sanitation Data'!F98))="","",OFFSET('Sanitation Data'!$F$29,0,10*ROW('Sanitation Data'!F98)))</f>
        <v/>
      </c>
      <c r="CW104" s="319" t="str">
        <f ca="true">+IF(OFFSET('Sanitation Data'!$F$30,0,10*ROW('Sanitation Data'!F98))="","",OFFSET('Sanitation Data'!$F$30,0,10*ROW('Sanitation Data'!F98)))</f>
        <v/>
      </c>
      <c r="CX104" s="319" t="str">
        <f ca="true">+IF(OFFSET('Sanitation Data'!$F$31,0,10*ROW('Sanitation Data'!F98))="","",OFFSET('Sanitation Data'!$F$31,0,10*ROW('Sanitation Data'!F98)))</f>
        <v/>
      </c>
      <c r="CY104" s="319" t="str">
        <f ca="true">+IF(OFFSET('Sanitation Data'!$F$32,0,10*ROW('Sanitation Data'!F98))="","",OFFSET('Sanitation Data'!$F$32,0,10*ROW('Sanitation Data'!F98)))</f>
        <v/>
      </c>
      <c r="CZ104" s="319" t="str">
        <f ca="true">+IF(OFFSET('Sanitation Data'!$G$28,0,10*ROW('Sanitation Data'!G98))="","",OFFSET('Sanitation Data'!$G$28,0,10*ROW('Sanitation Data'!G98)))</f>
        <v/>
      </c>
      <c r="DA104" s="319" t="str">
        <f ca="true">+IF(OFFSET('Sanitation Data'!$G$29,0,10*ROW('Sanitation Data'!G98))="","",OFFSET('Sanitation Data'!$G$29,0,10*ROW('Sanitation Data'!G98)))</f>
        <v/>
      </c>
      <c r="DB104" s="319" t="str">
        <f ca="true">+IF(OFFSET('Sanitation Data'!$G$30,0,10*ROW('Sanitation Data'!G98))="","",OFFSET('Sanitation Data'!$G$30,0,10*ROW('Sanitation Data'!G98)))</f>
        <v/>
      </c>
      <c r="DC104" s="319" t="str">
        <f ca="true">+IF(OFFSET('Sanitation Data'!$G$31,0,10*ROW('Sanitation Data'!G98))="","",OFFSET('Sanitation Data'!$G$31,0,10*ROW('Sanitation Data'!G98)))</f>
        <v/>
      </c>
      <c r="DD104" s="319" t="str">
        <f ca="true">+IF(OFFSET('Sanitation Data'!$G$32,0,10*ROW('Sanitation Data'!G98))="","",OFFSET('Sanitation Data'!$G$32,0,10*ROW('Sanitation Data'!G98)))</f>
        <v/>
      </c>
      <c r="DE104" s="319" t="str">
        <f ca="true">+IF(OFFSET('Sanitation Data'!$H$28,0,10*ROW('Sanitation Data'!H98))="","",OFFSET('Sanitation Data'!$H$28,0,10*ROW('Sanitation Data'!H98)))</f>
        <v/>
      </c>
      <c r="DF104" s="319" t="str">
        <f ca="true">+IF(OFFSET('Sanitation Data'!$H$29,0,10*ROW('Sanitation Data'!H98))="","",OFFSET('Sanitation Data'!$H$29,0,10*ROW('Sanitation Data'!H98)))</f>
        <v/>
      </c>
      <c r="DG104" s="319" t="str">
        <f ca="true">+IF(OFFSET('Sanitation Data'!$H$30,0,10*ROW('Sanitation Data'!H98))="","",OFFSET('Sanitation Data'!$H$30,0,10*ROW('Sanitation Data'!H98)))</f>
        <v/>
      </c>
      <c r="DH104" s="319" t="str">
        <f ca="true">+IF(OFFSET('Sanitation Data'!$H$31,0,10*ROW('Sanitation Data'!H98))="","",OFFSET('Sanitation Data'!$H$31,0,10*ROW('Sanitation Data'!H98)))</f>
        <v/>
      </c>
      <c r="DI104" s="319" t="str">
        <f ca="true">+IF(OFFSET('Sanitation Data'!$H$32,0,10*ROW('Sanitation Data'!H98))="","",OFFSET('Sanitation Data'!$H$32,0,10*ROW('Sanitation Data'!H98)))</f>
        <v/>
      </c>
      <c r="DJ104" s="319" t="str">
        <f ca="true">+IF(OFFSET('Sanitation Data'!$I$28,0,10*ROW('Sanitation Data'!I98))="","",OFFSET('Sanitation Data'!$I$28,0,10*ROW('Sanitation Data'!I98)))</f>
        <v/>
      </c>
      <c r="DK104" s="319" t="str">
        <f ca="true">+IF(OFFSET('Sanitation Data'!$I$29,0,10*ROW('Sanitation Data'!I98))="","",OFFSET('Sanitation Data'!$I$29,0,10*ROW('Sanitation Data'!I98)))</f>
        <v/>
      </c>
      <c r="DL104" s="319" t="str">
        <f ca="true">+IF(OFFSET('Sanitation Data'!$I$30,0,10*ROW('Sanitation Data'!I98))="","",OFFSET('Sanitation Data'!$I$30,0,10*ROW('Sanitation Data'!I98)))</f>
        <v/>
      </c>
      <c r="DM104" s="319" t="str">
        <f ca="true">+IF(OFFSET('Sanitation Data'!$I$31,0,10*ROW('Sanitation Data'!I98))="","",OFFSET('Sanitation Data'!$I$31,0,10*ROW('Sanitation Data'!I98)))</f>
        <v/>
      </c>
      <c r="DN104" s="319" t="str">
        <f ca="true">+IF(OFFSET('Sanitation Data'!$I$32,0,10*ROW('Sanitation Data'!I98))="","",OFFSET('Sanitation Data'!$I$32,0,10*ROW('Sanitation Data'!I98)))</f>
        <v/>
      </c>
      <c r="DO104" s="319" t="str">
        <f ca="true">+IF(OFFSET('Hygiene Data'!$D$11,0,10*ROW('Hygiene Data'!D98))="","",OFFSET('Hygiene Data'!$D$11,0,10*ROW('Hygiene Data'!D98)))</f>
        <v/>
      </c>
      <c r="DP104" s="319" t="str">
        <f ca="true">+IF(OFFSET('Hygiene Data'!$D$12,0,10*ROW('Hygiene Data'!D98))="","",OFFSET('Hygiene Data'!$D$12,0,10*ROW('Hygiene Data'!D98)))</f>
        <v/>
      </c>
      <c r="DQ104" s="319" t="str">
        <f ca="true">+IF(OFFSET('Hygiene Data'!$D$13,0,10*ROW('Hygiene Data'!D98))="","",OFFSET('Hygiene Data'!$D$13,0,10*ROW('Hygiene Data'!D98)))</f>
        <v/>
      </c>
      <c r="DR104" s="319" t="str">
        <f ca="true">+IF(OFFSET('Hygiene Data'!$E$11,0,10*ROW('Hygiene Data'!E98))="","",OFFSET('Hygiene Data'!$E$11,0,10*ROW('Hygiene Data'!E98)))</f>
        <v/>
      </c>
      <c r="DS104" s="319" t="str">
        <f ca="true">+IF(OFFSET('Hygiene Data'!$E$12,0,10*ROW('Hygiene Data'!E98))="","",OFFSET('Hygiene Data'!$E$12,0,10*ROW('Hygiene Data'!E98)))</f>
        <v/>
      </c>
      <c r="DT104" s="319" t="str">
        <f ca="true">+IF(OFFSET('Hygiene Data'!$E$13,0,10*ROW('Hygiene Data'!E98))="","",OFFSET('Hygiene Data'!$E$13,0,10*ROW('Hygiene Data'!E98)))</f>
        <v/>
      </c>
      <c r="DU104" s="319" t="str">
        <f ca="true">+IF(OFFSET('Hygiene Data'!$F$11,0,10*ROW('Hygiene Data'!F98))="","",OFFSET('Hygiene Data'!$F$11,0,10*ROW('Hygiene Data'!F98)))</f>
        <v/>
      </c>
      <c r="DV104" s="319" t="str">
        <f ca="true">+IF(OFFSET('Hygiene Data'!$F$12,0,10*ROW('Hygiene Data'!F98))="","",OFFSET('Hygiene Data'!$F$12,0,10*ROW('Hygiene Data'!F98)))</f>
        <v/>
      </c>
      <c r="DW104" s="319" t="str">
        <f ca="true">+IF(OFFSET('Hygiene Data'!$F$13,0,10*ROW('Hygiene Data'!F98))="","",OFFSET('Hygiene Data'!$F$13,0,10*ROW('Hygiene Data'!F98)))</f>
        <v/>
      </c>
      <c r="DX104" s="319" t="str">
        <f ca="true">+IF(OFFSET('Hygiene Data'!$G$11,0,10*ROW('Hygiene Data'!G98))="","",OFFSET('Hygiene Data'!$G$11,0,10*ROW('Hygiene Data'!G98)))</f>
        <v/>
      </c>
      <c r="DY104" s="319" t="str">
        <f ca="true">+IF(OFFSET('Hygiene Data'!$G$12,0,10*ROW('Hygiene Data'!G98))="","",OFFSET('Hygiene Data'!$G$12,0,10*ROW('Hygiene Data'!G98)))</f>
        <v/>
      </c>
      <c r="DZ104" s="319" t="str">
        <f ca="true">+IF(OFFSET('Hygiene Data'!$G$13,0,10*ROW('Hygiene Data'!G98))="","",OFFSET('Hygiene Data'!$G$13,0,10*ROW('Hygiene Data'!G98)))</f>
        <v/>
      </c>
      <c r="EA104" s="319" t="str">
        <f ca="true">+IF(OFFSET('Hygiene Data'!$H$11,0,10*ROW('Hygiene Data'!H98))="","",OFFSET('Hygiene Data'!$H$11,0,10*ROW('Hygiene Data'!H98)))</f>
        <v/>
      </c>
      <c r="EB104" s="319" t="str">
        <f ca="true">+IF(OFFSET('Hygiene Data'!$H$12,0,10*ROW('Hygiene Data'!H98))="","",OFFSET('Hygiene Data'!$H$12,0,10*ROW('Hygiene Data'!H98)))</f>
        <v/>
      </c>
      <c r="EC104" s="319" t="str">
        <f ca="true">+IF(OFFSET('Hygiene Data'!$H$13,0,10*ROW('Hygiene Data'!H98))="","",OFFSET('Hygiene Data'!$H$13,0,10*ROW('Hygiene Data'!H98)))</f>
        <v/>
      </c>
      <c r="ED104" s="319" t="str">
        <f ca="true">+IF(OFFSET('Hygiene Data'!$I$11,0,10*ROW('Hygiene Data'!I98))="","",OFFSET('Hygiene Data'!$I$11,0,10*ROW('Hygiene Data'!I98)))</f>
        <v/>
      </c>
      <c r="EE104" s="319" t="str">
        <f ca="true">+IF(OFFSET('Hygiene Data'!$I$12,0,10*ROW('Hygiene Data'!I98))="","",OFFSET('Hygiene Data'!$I$12,0,10*ROW('Hygiene Data'!I98)))</f>
        <v/>
      </c>
      <c r="EF104" s="319"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75"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19"/>
      <c r="BS105" s="319" t="str">
        <f ca="true">+IF(OFFSET('Water Data'!$D$27,0,10*ROW('Water Data'!D99))="","",OFFSET('Water Data'!$D$27,0,10*ROW('Water Data'!D99)))</f>
        <v/>
      </c>
      <c r="BT105" s="319" t="str">
        <f ca="true">+IF(OFFSET('Water Data'!$D$28,0,10*ROW('Water Data'!D99))="","",OFFSET('Water Data'!$D$28,0,10*ROW('Water Data'!D99)))</f>
        <v/>
      </c>
      <c r="BU105" s="319" t="str">
        <f ca="true">+IF(OFFSET('Water Data'!$D$29,0,10*ROW('Water Data'!D99))="","",OFFSET('Water Data'!$D$29,0,10*ROW('Water Data'!D99)))</f>
        <v/>
      </c>
      <c r="BV105" s="319" t="str">
        <f ca="true">+IF(OFFSET('Water Data'!$E$27,0,10*ROW('Water Data'!E99))="","",OFFSET('Water Data'!$E$27,0,10*ROW('Water Data'!E99)))</f>
        <v/>
      </c>
      <c r="BW105" s="319" t="str">
        <f ca="true">+IF(OFFSET('Water Data'!$E$28,0,10*ROW('Water Data'!E99))="","",OFFSET('Water Data'!$E$28,0,10*ROW('Water Data'!E99)))</f>
        <v/>
      </c>
      <c r="BX105" s="319" t="str">
        <f ca="true">+IF(OFFSET('Water Data'!$E$29,0,10*ROW('Water Data'!E99))="","",OFFSET('Water Data'!$E$29,0,10*ROW('Water Data'!E99)))</f>
        <v/>
      </c>
      <c r="BY105" s="319" t="str">
        <f ca="true">+IF(OFFSET('Water Data'!$F$27,0,10*ROW('Water Data'!F99))="","",OFFSET('Water Data'!$F$27,0,10*ROW('Water Data'!F99)))</f>
        <v/>
      </c>
      <c r="BZ105" s="319" t="str">
        <f ca="true">+IF(OFFSET('Water Data'!$F$28,0,10*ROW('Water Data'!F99))="","",OFFSET('Water Data'!$F$28,0,10*ROW('Water Data'!F99)))</f>
        <v/>
      </c>
      <c r="CA105" s="319" t="str">
        <f ca="true">+IF(OFFSET('Water Data'!$F$29,0,10*ROW('Water Data'!F99))="","",OFFSET('Water Data'!$F$29,0,10*ROW('Water Data'!F99)))</f>
        <v/>
      </c>
      <c r="CB105" s="319" t="str">
        <f ca="true">+IF(OFFSET('Water Data'!$G$27,0,10*ROW('Water Data'!G99))="","",OFFSET('Water Data'!$G$27,0,10*ROW('Water Data'!G99)))</f>
        <v/>
      </c>
      <c r="CC105" s="319" t="str">
        <f ca="true">+IF(OFFSET('Water Data'!$G$28,0,10*ROW('Water Data'!G99))="","",OFFSET('Water Data'!$G$28,0,10*ROW('Water Data'!G99)))</f>
        <v/>
      </c>
      <c r="CD105" s="319" t="str">
        <f ca="true">+IF(OFFSET('Water Data'!$G$29,0,10*ROW('Water Data'!G99))="","",OFFSET('Water Data'!$G$29,0,10*ROW('Water Data'!G99)))</f>
        <v/>
      </c>
      <c r="CE105" s="319" t="str">
        <f ca="true">+IF(OFFSET('Water Data'!$H$27,0,10*ROW('Water Data'!H99))="","",OFFSET('Water Data'!$H$27,0,10*ROW('Water Data'!H99)))</f>
        <v/>
      </c>
      <c r="CF105" s="319" t="str">
        <f ca="true">+IF(OFFSET('Water Data'!$H$28,0,10*ROW('Water Data'!H99))="","",OFFSET('Water Data'!$H$28,0,10*ROW('Water Data'!H99)))</f>
        <v/>
      </c>
      <c r="CG105" s="319" t="str">
        <f ca="true">+IF(OFFSET('Water Data'!$H$29,0,10*ROW('Water Data'!H99))="","",OFFSET('Water Data'!$H$29,0,10*ROW('Water Data'!H99)))</f>
        <v/>
      </c>
      <c r="CH105" s="319" t="str">
        <f ca="true">+IF(OFFSET('Water Data'!$I$27,0,10*ROW('Water Data'!I99))="","",OFFSET('Water Data'!$I$27,0,10*ROW('Water Data'!I99)))</f>
        <v/>
      </c>
      <c r="CI105" s="319" t="str">
        <f ca="true">+IF(OFFSET('Water Data'!$I$28,0,10*ROW('Water Data'!I99))="","",OFFSET('Water Data'!$I$28,0,10*ROW('Water Data'!I99)))</f>
        <v/>
      </c>
      <c r="CJ105" s="319" t="str">
        <f ca="true">+IF(OFFSET('Water Data'!$I$29,0,10*ROW('Water Data'!I99))="","",OFFSET('Water Data'!$I$29,0,10*ROW('Water Data'!I99)))</f>
        <v/>
      </c>
      <c r="CK105" s="319" t="str">
        <f ca="true">+IF(OFFSET('Sanitation Data'!$D$28,0,10*ROW('Sanitation Data'!D99))="","",OFFSET('Sanitation Data'!$D$28,0,10*ROW('Sanitation Data'!D99)))</f>
        <v/>
      </c>
      <c r="CL105" s="319" t="str">
        <f ca="true">+IF(OFFSET('Sanitation Data'!$D$29,0,10*ROW('Sanitation Data'!D99))="","",OFFSET('Sanitation Data'!$D$29,0,10*ROW('Sanitation Data'!D99)))</f>
        <v/>
      </c>
      <c r="CM105" s="319" t="str">
        <f ca="true">+IF(OFFSET('Sanitation Data'!$D$30,0,10*ROW('Sanitation Data'!D99))="","",OFFSET('Sanitation Data'!$D$30,0,10*ROW('Sanitation Data'!D99)))</f>
        <v/>
      </c>
      <c r="CN105" s="319" t="str">
        <f ca="true">+IF(OFFSET('Sanitation Data'!$D$31,0,10*ROW('Sanitation Data'!D99))="","",OFFSET('Sanitation Data'!$D$31,0,10*ROW('Sanitation Data'!D99)))</f>
        <v/>
      </c>
      <c r="CO105" s="319" t="str">
        <f ca="true">+IF(OFFSET('Sanitation Data'!$D$32,0,10*ROW('Sanitation Data'!D99))="","",OFFSET('Sanitation Data'!$D$32,0,10*ROW('Sanitation Data'!D99)))</f>
        <v/>
      </c>
      <c r="CP105" s="319" t="str">
        <f ca="true">+IF(OFFSET('Sanitation Data'!$E$28,0,10*ROW('Sanitation Data'!E99))="","",OFFSET('Sanitation Data'!$E$28,0,10*ROW('Sanitation Data'!E99)))</f>
        <v/>
      </c>
      <c r="CQ105" s="319" t="str">
        <f ca="true">+IF(OFFSET('Sanitation Data'!$E$29,0,10*ROW('Sanitation Data'!E99))="","",OFFSET('Sanitation Data'!$E$29,0,10*ROW('Sanitation Data'!E99)))</f>
        <v/>
      </c>
      <c r="CR105" s="319" t="str">
        <f ca="true">+IF(OFFSET('Sanitation Data'!$E$30,0,10*ROW('Sanitation Data'!E99))="","",OFFSET('Sanitation Data'!$E$30,0,10*ROW('Sanitation Data'!E99)))</f>
        <v/>
      </c>
      <c r="CS105" s="319" t="str">
        <f ca="true">+IF(OFFSET('Sanitation Data'!$E$31,0,10*ROW('Sanitation Data'!E99))="","",OFFSET('Sanitation Data'!$E$31,0,10*ROW('Sanitation Data'!E99)))</f>
        <v/>
      </c>
      <c r="CT105" s="319" t="str">
        <f ca="true">+IF(OFFSET('Sanitation Data'!$E$32,0,10*ROW('Sanitation Data'!E99))="","",OFFSET('Sanitation Data'!$E$32,0,10*ROW('Sanitation Data'!E99)))</f>
        <v/>
      </c>
      <c r="CU105" s="319" t="str">
        <f ca="true">+IF(OFFSET('Sanitation Data'!$F$28,0,10*ROW('Sanitation Data'!F99))="","",OFFSET('Sanitation Data'!$F$28,0,10*ROW('Sanitation Data'!F99)))</f>
        <v/>
      </c>
      <c r="CV105" s="319" t="str">
        <f ca="true">+IF(OFFSET('Sanitation Data'!$F$29,0,10*ROW('Sanitation Data'!F99))="","",OFFSET('Sanitation Data'!$F$29,0,10*ROW('Sanitation Data'!F99)))</f>
        <v/>
      </c>
      <c r="CW105" s="319" t="str">
        <f ca="true">+IF(OFFSET('Sanitation Data'!$F$30,0,10*ROW('Sanitation Data'!F99))="","",OFFSET('Sanitation Data'!$F$30,0,10*ROW('Sanitation Data'!F99)))</f>
        <v/>
      </c>
      <c r="CX105" s="319" t="str">
        <f ca="true">+IF(OFFSET('Sanitation Data'!$F$31,0,10*ROW('Sanitation Data'!F99))="","",OFFSET('Sanitation Data'!$F$31,0,10*ROW('Sanitation Data'!F99)))</f>
        <v/>
      </c>
      <c r="CY105" s="319" t="str">
        <f ca="true">+IF(OFFSET('Sanitation Data'!$F$32,0,10*ROW('Sanitation Data'!F99))="","",OFFSET('Sanitation Data'!$F$32,0,10*ROW('Sanitation Data'!F99)))</f>
        <v/>
      </c>
      <c r="CZ105" s="319" t="str">
        <f ca="true">+IF(OFFSET('Sanitation Data'!$G$28,0,10*ROW('Sanitation Data'!G99))="","",OFFSET('Sanitation Data'!$G$28,0,10*ROW('Sanitation Data'!G99)))</f>
        <v/>
      </c>
      <c r="DA105" s="319" t="str">
        <f ca="true">+IF(OFFSET('Sanitation Data'!$G$29,0,10*ROW('Sanitation Data'!G99))="","",OFFSET('Sanitation Data'!$G$29,0,10*ROW('Sanitation Data'!G99)))</f>
        <v/>
      </c>
      <c r="DB105" s="319" t="str">
        <f ca="true">+IF(OFFSET('Sanitation Data'!$G$30,0,10*ROW('Sanitation Data'!G99))="","",OFFSET('Sanitation Data'!$G$30,0,10*ROW('Sanitation Data'!G99)))</f>
        <v/>
      </c>
      <c r="DC105" s="319" t="str">
        <f ca="true">+IF(OFFSET('Sanitation Data'!$G$31,0,10*ROW('Sanitation Data'!G99))="","",OFFSET('Sanitation Data'!$G$31,0,10*ROW('Sanitation Data'!G99)))</f>
        <v/>
      </c>
      <c r="DD105" s="319" t="str">
        <f ca="true">+IF(OFFSET('Sanitation Data'!$G$32,0,10*ROW('Sanitation Data'!G99))="","",OFFSET('Sanitation Data'!$G$32,0,10*ROW('Sanitation Data'!G99)))</f>
        <v/>
      </c>
      <c r="DE105" s="319" t="str">
        <f ca="true">+IF(OFFSET('Sanitation Data'!$H$28,0,10*ROW('Sanitation Data'!H99))="","",OFFSET('Sanitation Data'!$H$28,0,10*ROW('Sanitation Data'!H99)))</f>
        <v/>
      </c>
      <c r="DF105" s="319" t="str">
        <f ca="true">+IF(OFFSET('Sanitation Data'!$H$29,0,10*ROW('Sanitation Data'!H99))="","",OFFSET('Sanitation Data'!$H$29,0,10*ROW('Sanitation Data'!H99)))</f>
        <v/>
      </c>
      <c r="DG105" s="319" t="str">
        <f ca="true">+IF(OFFSET('Sanitation Data'!$H$30,0,10*ROW('Sanitation Data'!H99))="","",OFFSET('Sanitation Data'!$H$30,0,10*ROW('Sanitation Data'!H99)))</f>
        <v/>
      </c>
      <c r="DH105" s="319" t="str">
        <f ca="true">+IF(OFFSET('Sanitation Data'!$H$31,0,10*ROW('Sanitation Data'!H99))="","",OFFSET('Sanitation Data'!$H$31,0,10*ROW('Sanitation Data'!H99)))</f>
        <v/>
      </c>
      <c r="DI105" s="319" t="str">
        <f ca="true">+IF(OFFSET('Sanitation Data'!$H$32,0,10*ROW('Sanitation Data'!H99))="","",OFFSET('Sanitation Data'!$H$32,0,10*ROW('Sanitation Data'!H99)))</f>
        <v/>
      </c>
      <c r="DJ105" s="319" t="str">
        <f ca="true">+IF(OFFSET('Sanitation Data'!$I$28,0,10*ROW('Sanitation Data'!I99))="","",OFFSET('Sanitation Data'!$I$28,0,10*ROW('Sanitation Data'!I99)))</f>
        <v/>
      </c>
      <c r="DK105" s="319" t="str">
        <f ca="true">+IF(OFFSET('Sanitation Data'!$I$29,0,10*ROW('Sanitation Data'!I99))="","",OFFSET('Sanitation Data'!$I$29,0,10*ROW('Sanitation Data'!I99)))</f>
        <v/>
      </c>
      <c r="DL105" s="319" t="str">
        <f ca="true">+IF(OFFSET('Sanitation Data'!$I$30,0,10*ROW('Sanitation Data'!I99))="","",OFFSET('Sanitation Data'!$I$30,0,10*ROW('Sanitation Data'!I99)))</f>
        <v/>
      </c>
      <c r="DM105" s="319" t="str">
        <f ca="true">+IF(OFFSET('Sanitation Data'!$I$31,0,10*ROW('Sanitation Data'!I99))="","",OFFSET('Sanitation Data'!$I$31,0,10*ROW('Sanitation Data'!I99)))</f>
        <v/>
      </c>
      <c r="DN105" s="319" t="str">
        <f ca="true">+IF(OFFSET('Sanitation Data'!$I$32,0,10*ROW('Sanitation Data'!I99))="","",OFFSET('Sanitation Data'!$I$32,0,10*ROW('Sanitation Data'!I99)))</f>
        <v/>
      </c>
      <c r="DO105" s="319" t="str">
        <f ca="true">+IF(OFFSET('Hygiene Data'!$D$11,0,10*ROW('Hygiene Data'!D99))="","",OFFSET('Hygiene Data'!$D$11,0,10*ROW('Hygiene Data'!D99)))</f>
        <v/>
      </c>
      <c r="DP105" s="319" t="str">
        <f ca="true">+IF(OFFSET('Hygiene Data'!$D$12,0,10*ROW('Hygiene Data'!D99))="","",OFFSET('Hygiene Data'!$D$12,0,10*ROW('Hygiene Data'!D99)))</f>
        <v/>
      </c>
      <c r="DQ105" s="319" t="str">
        <f ca="true">+IF(OFFSET('Hygiene Data'!$D$13,0,10*ROW('Hygiene Data'!D99))="","",OFFSET('Hygiene Data'!$D$13,0,10*ROW('Hygiene Data'!D99)))</f>
        <v/>
      </c>
      <c r="DR105" s="319" t="str">
        <f ca="true">+IF(OFFSET('Hygiene Data'!$E$11,0,10*ROW('Hygiene Data'!E99))="","",OFFSET('Hygiene Data'!$E$11,0,10*ROW('Hygiene Data'!E99)))</f>
        <v/>
      </c>
      <c r="DS105" s="319" t="str">
        <f ca="true">+IF(OFFSET('Hygiene Data'!$E$12,0,10*ROW('Hygiene Data'!E99))="","",OFFSET('Hygiene Data'!$E$12,0,10*ROW('Hygiene Data'!E99)))</f>
        <v/>
      </c>
      <c r="DT105" s="319" t="str">
        <f ca="true">+IF(OFFSET('Hygiene Data'!$E$13,0,10*ROW('Hygiene Data'!E99))="","",OFFSET('Hygiene Data'!$E$13,0,10*ROW('Hygiene Data'!E99)))</f>
        <v/>
      </c>
      <c r="DU105" s="319" t="str">
        <f ca="true">+IF(OFFSET('Hygiene Data'!$F$11,0,10*ROW('Hygiene Data'!F99))="","",OFFSET('Hygiene Data'!$F$11,0,10*ROW('Hygiene Data'!F99)))</f>
        <v/>
      </c>
      <c r="DV105" s="319" t="str">
        <f ca="true">+IF(OFFSET('Hygiene Data'!$F$12,0,10*ROW('Hygiene Data'!F99))="","",OFFSET('Hygiene Data'!$F$12,0,10*ROW('Hygiene Data'!F99)))</f>
        <v/>
      </c>
      <c r="DW105" s="319" t="str">
        <f ca="true">+IF(OFFSET('Hygiene Data'!$F$13,0,10*ROW('Hygiene Data'!F99))="","",OFFSET('Hygiene Data'!$F$13,0,10*ROW('Hygiene Data'!F99)))</f>
        <v/>
      </c>
      <c r="DX105" s="319" t="str">
        <f ca="true">+IF(OFFSET('Hygiene Data'!$G$11,0,10*ROW('Hygiene Data'!G99))="","",OFFSET('Hygiene Data'!$G$11,0,10*ROW('Hygiene Data'!G99)))</f>
        <v/>
      </c>
      <c r="DY105" s="319" t="str">
        <f ca="true">+IF(OFFSET('Hygiene Data'!$G$12,0,10*ROW('Hygiene Data'!G99))="","",OFFSET('Hygiene Data'!$G$12,0,10*ROW('Hygiene Data'!G99)))</f>
        <v/>
      </c>
      <c r="DZ105" s="319" t="str">
        <f ca="true">+IF(OFFSET('Hygiene Data'!$G$13,0,10*ROW('Hygiene Data'!G99))="","",OFFSET('Hygiene Data'!$G$13,0,10*ROW('Hygiene Data'!G99)))</f>
        <v/>
      </c>
      <c r="EA105" s="319" t="str">
        <f ca="true">+IF(OFFSET('Hygiene Data'!$H$11,0,10*ROW('Hygiene Data'!H99))="","",OFFSET('Hygiene Data'!$H$11,0,10*ROW('Hygiene Data'!H99)))</f>
        <v/>
      </c>
      <c r="EB105" s="319" t="str">
        <f ca="true">+IF(OFFSET('Hygiene Data'!$H$12,0,10*ROW('Hygiene Data'!H99))="","",OFFSET('Hygiene Data'!$H$12,0,10*ROW('Hygiene Data'!H99)))</f>
        <v/>
      </c>
      <c r="EC105" s="319" t="str">
        <f ca="true">+IF(OFFSET('Hygiene Data'!$H$13,0,10*ROW('Hygiene Data'!H99))="","",OFFSET('Hygiene Data'!$H$13,0,10*ROW('Hygiene Data'!H99)))</f>
        <v/>
      </c>
      <c r="ED105" s="319" t="str">
        <f ca="true">+IF(OFFSET('Hygiene Data'!$I$11,0,10*ROW('Hygiene Data'!I99))="","",OFFSET('Hygiene Data'!$I$11,0,10*ROW('Hygiene Data'!I99)))</f>
        <v/>
      </c>
      <c r="EE105" s="319" t="str">
        <f ca="true">+IF(OFFSET('Hygiene Data'!$I$12,0,10*ROW('Hygiene Data'!I99))="","",OFFSET('Hygiene Data'!$I$12,0,10*ROW('Hygiene Data'!I99)))</f>
        <v/>
      </c>
      <c r="EF105" s="319"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75"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19"/>
      <c r="BS106" s="319" t="str">
        <f ca="true">+IF(OFFSET('Water Data'!$D$27,0,10*ROW('Water Data'!D100))="","",OFFSET('Water Data'!$D$27,0,10*ROW('Water Data'!D100)))</f>
        <v/>
      </c>
      <c r="BT106" s="319" t="str">
        <f ca="true">+IF(OFFSET('Water Data'!$D$28,0,10*ROW('Water Data'!D100))="","",OFFSET('Water Data'!$D$28,0,10*ROW('Water Data'!D100)))</f>
        <v/>
      </c>
      <c r="BU106" s="319" t="str">
        <f ca="true">+IF(OFFSET('Water Data'!$D$29,0,10*ROW('Water Data'!D100))="","",OFFSET('Water Data'!$D$29,0,10*ROW('Water Data'!D100)))</f>
        <v/>
      </c>
      <c r="BV106" s="319" t="str">
        <f ca="true">+IF(OFFSET('Water Data'!$E$27,0,10*ROW('Water Data'!E100))="","",OFFSET('Water Data'!$E$27,0,10*ROW('Water Data'!E100)))</f>
        <v/>
      </c>
      <c r="BW106" s="319" t="str">
        <f ca="true">+IF(OFFSET('Water Data'!$E$28,0,10*ROW('Water Data'!E100))="","",OFFSET('Water Data'!$E$28,0,10*ROW('Water Data'!E100)))</f>
        <v/>
      </c>
      <c r="BX106" s="319" t="str">
        <f ca="true">+IF(OFFSET('Water Data'!$E$29,0,10*ROW('Water Data'!E100))="","",OFFSET('Water Data'!$E$29,0,10*ROW('Water Data'!E100)))</f>
        <v/>
      </c>
      <c r="BY106" s="319" t="str">
        <f ca="true">+IF(OFFSET('Water Data'!$F$27,0,10*ROW('Water Data'!F100))="","",OFFSET('Water Data'!$F$27,0,10*ROW('Water Data'!F100)))</f>
        <v/>
      </c>
      <c r="BZ106" s="319" t="str">
        <f ca="true">+IF(OFFSET('Water Data'!$F$28,0,10*ROW('Water Data'!F100))="","",OFFSET('Water Data'!$F$28,0,10*ROW('Water Data'!F100)))</f>
        <v/>
      </c>
      <c r="CA106" s="319" t="str">
        <f ca="true">+IF(OFFSET('Water Data'!$F$29,0,10*ROW('Water Data'!F100))="","",OFFSET('Water Data'!$F$29,0,10*ROW('Water Data'!F100)))</f>
        <v/>
      </c>
      <c r="CB106" s="319" t="str">
        <f ca="true">+IF(OFFSET('Water Data'!$G$27,0,10*ROW('Water Data'!G100))="","",OFFSET('Water Data'!$G$27,0,10*ROW('Water Data'!G100)))</f>
        <v/>
      </c>
      <c r="CC106" s="319" t="str">
        <f ca="true">+IF(OFFSET('Water Data'!$G$28,0,10*ROW('Water Data'!G100))="","",OFFSET('Water Data'!$G$28,0,10*ROW('Water Data'!G100)))</f>
        <v/>
      </c>
      <c r="CD106" s="319" t="str">
        <f ca="true">+IF(OFFSET('Water Data'!$G$29,0,10*ROW('Water Data'!G100))="","",OFFSET('Water Data'!$G$29,0,10*ROW('Water Data'!G100)))</f>
        <v/>
      </c>
      <c r="CE106" s="319" t="str">
        <f ca="true">+IF(OFFSET('Water Data'!$H$27,0,10*ROW('Water Data'!H100))="","",OFFSET('Water Data'!$H$27,0,10*ROW('Water Data'!H100)))</f>
        <v/>
      </c>
      <c r="CF106" s="319" t="str">
        <f ca="true">+IF(OFFSET('Water Data'!$H$28,0,10*ROW('Water Data'!H100))="","",OFFSET('Water Data'!$H$28,0,10*ROW('Water Data'!H100)))</f>
        <v/>
      </c>
      <c r="CG106" s="319" t="str">
        <f ca="true">+IF(OFFSET('Water Data'!$H$29,0,10*ROW('Water Data'!H100))="","",OFFSET('Water Data'!$H$29,0,10*ROW('Water Data'!H100)))</f>
        <v/>
      </c>
      <c r="CH106" s="319" t="str">
        <f ca="true">+IF(OFFSET('Water Data'!$I$27,0,10*ROW('Water Data'!I100))="","",OFFSET('Water Data'!$I$27,0,10*ROW('Water Data'!I100)))</f>
        <v/>
      </c>
      <c r="CI106" s="319" t="str">
        <f ca="true">+IF(OFFSET('Water Data'!$I$28,0,10*ROW('Water Data'!I100))="","",OFFSET('Water Data'!$I$28,0,10*ROW('Water Data'!I100)))</f>
        <v/>
      </c>
      <c r="CJ106" s="319" t="str">
        <f ca="true">+IF(OFFSET('Water Data'!$I$29,0,10*ROW('Water Data'!I100))="","",OFFSET('Water Data'!$I$29,0,10*ROW('Water Data'!I100)))</f>
        <v/>
      </c>
      <c r="CK106" s="319" t="str">
        <f ca="true">+IF(OFFSET('Sanitation Data'!$D$28,0,10*ROW('Sanitation Data'!D100))="","",OFFSET('Sanitation Data'!$D$28,0,10*ROW('Sanitation Data'!D100)))</f>
        <v/>
      </c>
      <c r="CL106" s="319" t="str">
        <f ca="true">+IF(OFFSET('Sanitation Data'!$D$29,0,10*ROW('Sanitation Data'!D100))="","",OFFSET('Sanitation Data'!$D$29,0,10*ROW('Sanitation Data'!D100)))</f>
        <v/>
      </c>
      <c r="CM106" s="319" t="str">
        <f ca="true">+IF(OFFSET('Sanitation Data'!$D$30,0,10*ROW('Sanitation Data'!D100))="","",OFFSET('Sanitation Data'!$D$30,0,10*ROW('Sanitation Data'!D100)))</f>
        <v/>
      </c>
      <c r="CN106" s="319" t="str">
        <f ca="true">+IF(OFFSET('Sanitation Data'!$D$31,0,10*ROW('Sanitation Data'!D100))="","",OFFSET('Sanitation Data'!$D$31,0,10*ROW('Sanitation Data'!D100)))</f>
        <v/>
      </c>
      <c r="CO106" s="319" t="str">
        <f ca="true">+IF(OFFSET('Sanitation Data'!$D$32,0,10*ROW('Sanitation Data'!D100))="","",OFFSET('Sanitation Data'!$D$32,0,10*ROW('Sanitation Data'!D100)))</f>
        <v/>
      </c>
      <c r="CP106" s="319" t="str">
        <f ca="true">+IF(OFFSET('Sanitation Data'!$E$28,0,10*ROW('Sanitation Data'!E100))="","",OFFSET('Sanitation Data'!$E$28,0,10*ROW('Sanitation Data'!E100)))</f>
        <v/>
      </c>
      <c r="CQ106" s="319" t="str">
        <f ca="true">+IF(OFFSET('Sanitation Data'!$E$29,0,10*ROW('Sanitation Data'!E100))="","",OFFSET('Sanitation Data'!$E$29,0,10*ROW('Sanitation Data'!E100)))</f>
        <v/>
      </c>
      <c r="CR106" s="319" t="str">
        <f ca="true">+IF(OFFSET('Sanitation Data'!$E$30,0,10*ROW('Sanitation Data'!E100))="","",OFFSET('Sanitation Data'!$E$30,0,10*ROW('Sanitation Data'!E100)))</f>
        <v/>
      </c>
      <c r="CS106" s="319" t="str">
        <f ca="true">+IF(OFFSET('Sanitation Data'!$E$31,0,10*ROW('Sanitation Data'!E100))="","",OFFSET('Sanitation Data'!$E$31,0,10*ROW('Sanitation Data'!E100)))</f>
        <v/>
      </c>
      <c r="CT106" s="319" t="str">
        <f ca="true">+IF(OFFSET('Sanitation Data'!$E$32,0,10*ROW('Sanitation Data'!E100))="","",OFFSET('Sanitation Data'!$E$32,0,10*ROW('Sanitation Data'!E100)))</f>
        <v/>
      </c>
      <c r="CU106" s="319" t="str">
        <f ca="true">+IF(OFFSET('Sanitation Data'!$F$28,0,10*ROW('Sanitation Data'!F100))="","",OFFSET('Sanitation Data'!$F$28,0,10*ROW('Sanitation Data'!F100)))</f>
        <v/>
      </c>
      <c r="CV106" s="319" t="str">
        <f ca="true">+IF(OFFSET('Sanitation Data'!$F$29,0,10*ROW('Sanitation Data'!F100))="","",OFFSET('Sanitation Data'!$F$29,0,10*ROW('Sanitation Data'!F100)))</f>
        <v/>
      </c>
      <c r="CW106" s="319" t="str">
        <f ca="true">+IF(OFFSET('Sanitation Data'!$F$30,0,10*ROW('Sanitation Data'!F100))="","",OFFSET('Sanitation Data'!$F$30,0,10*ROW('Sanitation Data'!F100)))</f>
        <v/>
      </c>
      <c r="CX106" s="319" t="str">
        <f ca="true">+IF(OFFSET('Sanitation Data'!$F$31,0,10*ROW('Sanitation Data'!F100))="","",OFFSET('Sanitation Data'!$F$31,0,10*ROW('Sanitation Data'!F100)))</f>
        <v/>
      </c>
      <c r="CY106" s="319" t="str">
        <f ca="true">+IF(OFFSET('Sanitation Data'!$F$32,0,10*ROW('Sanitation Data'!F100))="","",OFFSET('Sanitation Data'!$F$32,0,10*ROW('Sanitation Data'!F100)))</f>
        <v/>
      </c>
      <c r="CZ106" s="319" t="str">
        <f ca="true">+IF(OFFSET('Sanitation Data'!$G$28,0,10*ROW('Sanitation Data'!G100))="","",OFFSET('Sanitation Data'!$G$28,0,10*ROW('Sanitation Data'!G100)))</f>
        <v/>
      </c>
      <c r="DA106" s="319" t="str">
        <f ca="true">+IF(OFFSET('Sanitation Data'!$G$29,0,10*ROW('Sanitation Data'!G100))="","",OFFSET('Sanitation Data'!$G$29,0,10*ROW('Sanitation Data'!G100)))</f>
        <v/>
      </c>
      <c r="DB106" s="319" t="str">
        <f ca="true">+IF(OFFSET('Sanitation Data'!$G$30,0,10*ROW('Sanitation Data'!G100))="","",OFFSET('Sanitation Data'!$G$30,0,10*ROW('Sanitation Data'!G100)))</f>
        <v/>
      </c>
      <c r="DC106" s="319" t="str">
        <f ca="true">+IF(OFFSET('Sanitation Data'!$G$31,0,10*ROW('Sanitation Data'!G100))="","",OFFSET('Sanitation Data'!$G$31,0,10*ROW('Sanitation Data'!G100)))</f>
        <v/>
      </c>
      <c r="DD106" s="319" t="str">
        <f ca="true">+IF(OFFSET('Sanitation Data'!$G$32,0,10*ROW('Sanitation Data'!G100))="","",OFFSET('Sanitation Data'!$G$32,0,10*ROW('Sanitation Data'!G100)))</f>
        <v/>
      </c>
      <c r="DE106" s="319" t="str">
        <f ca="true">+IF(OFFSET('Sanitation Data'!$H$28,0,10*ROW('Sanitation Data'!H100))="","",OFFSET('Sanitation Data'!$H$28,0,10*ROW('Sanitation Data'!H100)))</f>
        <v/>
      </c>
      <c r="DF106" s="319" t="str">
        <f ca="true">+IF(OFFSET('Sanitation Data'!$H$29,0,10*ROW('Sanitation Data'!H100))="","",OFFSET('Sanitation Data'!$H$29,0,10*ROW('Sanitation Data'!H100)))</f>
        <v/>
      </c>
      <c r="DG106" s="319" t="str">
        <f ca="true">+IF(OFFSET('Sanitation Data'!$H$30,0,10*ROW('Sanitation Data'!H100))="","",OFFSET('Sanitation Data'!$H$30,0,10*ROW('Sanitation Data'!H100)))</f>
        <v/>
      </c>
      <c r="DH106" s="319" t="str">
        <f ca="true">+IF(OFFSET('Sanitation Data'!$H$31,0,10*ROW('Sanitation Data'!H100))="","",OFFSET('Sanitation Data'!$H$31,0,10*ROW('Sanitation Data'!H100)))</f>
        <v/>
      </c>
      <c r="DI106" s="319" t="str">
        <f ca="true">+IF(OFFSET('Sanitation Data'!$H$32,0,10*ROW('Sanitation Data'!H100))="","",OFFSET('Sanitation Data'!$H$32,0,10*ROW('Sanitation Data'!H100)))</f>
        <v/>
      </c>
      <c r="DJ106" s="319" t="str">
        <f ca="true">+IF(OFFSET('Sanitation Data'!$I$28,0,10*ROW('Sanitation Data'!I100))="","",OFFSET('Sanitation Data'!$I$28,0,10*ROW('Sanitation Data'!I100)))</f>
        <v/>
      </c>
      <c r="DK106" s="319" t="str">
        <f ca="true">+IF(OFFSET('Sanitation Data'!$I$29,0,10*ROW('Sanitation Data'!I100))="","",OFFSET('Sanitation Data'!$I$29,0,10*ROW('Sanitation Data'!I100)))</f>
        <v/>
      </c>
      <c r="DL106" s="319" t="str">
        <f ca="true">+IF(OFFSET('Sanitation Data'!$I$30,0,10*ROW('Sanitation Data'!I100))="","",OFFSET('Sanitation Data'!$I$30,0,10*ROW('Sanitation Data'!I100)))</f>
        <v/>
      </c>
      <c r="DM106" s="319" t="str">
        <f ca="true">+IF(OFFSET('Sanitation Data'!$I$31,0,10*ROW('Sanitation Data'!I100))="","",OFFSET('Sanitation Data'!$I$31,0,10*ROW('Sanitation Data'!I100)))</f>
        <v/>
      </c>
      <c r="DN106" s="319" t="str">
        <f ca="true">+IF(OFFSET('Sanitation Data'!$I$32,0,10*ROW('Sanitation Data'!I100))="","",OFFSET('Sanitation Data'!$I$32,0,10*ROW('Sanitation Data'!I100)))</f>
        <v/>
      </c>
      <c r="DO106" s="319" t="str">
        <f ca="true">+IF(OFFSET('Hygiene Data'!$D$11,0,10*ROW('Hygiene Data'!D100))="","",OFFSET('Hygiene Data'!$D$11,0,10*ROW('Hygiene Data'!D100)))</f>
        <v/>
      </c>
      <c r="DP106" s="319" t="str">
        <f ca="true">+IF(OFFSET('Hygiene Data'!$D$12,0,10*ROW('Hygiene Data'!D100))="","",OFFSET('Hygiene Data'!$D$12,0,10*ROW('Hygiene Data'!D100)))</f>
        <v/>
      </c>
      <c r="DQ106" s="319" t="str">
        <f ca="true">+IF(OFFSET('Hygiene Data'!$D$13,0,10*ROW('Hygiene Data'!D100))="","",OFFSET('Hygiene Data'!$D$13,0,10*ROW('Hygiene Data'!D100)))</f>
        <v/>
      </c>
      <c r="DR106" s="319" t="str">
        <f ca="true">+IF(OFFSET('Hygiene Data'!$E$11,0,10*ROW('Hygiene Data'!E100))="","",OFFSET('Hygiene Data'!$E$11,0,10*ROW('Hygiene Data'!E100)))</f>
        <v/>
      </c>
      <c r="DS106" s="319" t="str">
        <f ca="true">+IF(OFFSET('Hygiene Data'!$E$12,0,10*ROW('Hygiene Data'!E100))="","",OFFSET('Hygiene Data'!$E$12,0,10*ROW('Hygiene Data'!E100)))</f>
        <v/>
      </c>
      <c r="DT106" s="319" t="str">
        <f ca="true">+IF(OFFSET('Hygiene Data'!$E$13,0,10*ROW('Hygiene Data'!E100))="","",OFFSET('Hygiene Data'!$E$13,0,10*ROW('Hygiene Data'!E100)))</f>
        <v/>
      </c>
      <c r="DU106" s="319" t="str">
        <f ca="true">+IF(OFFSET('Hygiene Data'!$F$11,0,10*ROW('Hygiene Data'!F100))="","",OFFSET('Hygiene Data'!$F$11,0,10*ROW('Hygiene Data'!F100)))</f>
        <v/>
      </c>
      <c r="DV106" s="319" t="str">
        <f ca="true">+IF(OFFSET('Hygiene Data'!$F$12,0,10*ROW('Hygiene Data'!F100))="","",OFFSET('Hygiene Data'!$F$12,0,10*ROW('Hygiene Data'!F100)))</f>
        <v/>
      </c>
      <c r="DW106" s="319" t="str">
        <f ca="true">+IF(OFFSET('Hygiene Data'!$F$13,0,10*ROW('Hygiene Data'!F100))="","",OFFSET('Hygiene Data'!$F$13,0,10*ROW('Hygiene Data'!F100)))</f>
        <v/>
      </c>
      <c r="DX106" s="319" t="str">
        <f ca="true">+IF(OFFSET('Hygiene Data'!$G$11,0,10*ROW('Hygiene Data'!G100))="","",OFFSET('Hygiene Data'!$G$11,0,10*ROW('Hygiene Data'!G100)))</f>
        <v/>
      </c>
      <c r="DY106" s="319" t="str">
        <f ca="true">+IF(OFFSET('Hygiene Data'!$G$12,0,10*ROW('Hygiene Data'!G100))="","",OFFSET('Hygiene Data'!$G$12,0,10*ROW('Hygiene Data'!G100)))</f>
        <v/>
      </c>
      <c r="DZ106" s="319" t="str">
        <f ca="true">+IF(OFFSET('Hygiene Data'!$G$13,0,10*ROW('Hygiene Data'!G100))="","",OFFSET('Hygiene Data'!$G$13,0,10*ROW('Hygiene Data'!G100)))</f>
        <v/>
      </c>
      <c r="EA106" s="319" t="str">
        <f ca="true">+IF(OFFSET('Hygiene Data'!$H$11,0,10*ROW('Hygiene Data'!H100))="","",OFFSET('Hygiene Data'!$H$11,0,10*ROW('Hygiene Data'!H100)))</f>
        <v/>
      </c>
      <c r="EB106" s="319" t="str">
        <f ca="true">+IF(OFFSET('Hygiene Data'!$H$12,0,10*ROW('Hygiene Data'!H100))="","",OFFSET('Hygiene Data'!$H$12,0,10*ROW('Hygiene Data'!H100)))</f>
        <v/>
      </c>
      <c r="EC106" s="319" t="str">
        <f ca="true">+IF(OFFSET('Hygiene Data'!$H$13,0,10*ROW('Hygiene Data'!H100))="","",OFFSET('Hygiene Data'!$H$13,0,10*ROW('Hygiene Data'!H100)))</f>
        <v/>
      </c>
      <c r="ED106" s="319" t="str">
        <f ca="true">+IF(OFFSET('Hygiene Data'!$I$11,0,10*ROW('Hygiene Data'!I100))="","",OFFSET('Hygiene Data'!$I$11,0,10*ROW('Hygiene Data'!I100)))</f>
        <v/>
      </c>
      <c r="EE106" s="319" t="str">
        <f ca="true">+IF(OFFSET('Hygiene Data'!$I$12,0,10*ROW('Hygiene Data'!I100))="","",OFFSET('Hygiene Data'!$I$12,0,10*ROW('Hygiene Data'!I100)))</f>
        <v/>
      </c>
      <c r="EF106" s="319"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75"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19"/>
      <c r="BS107" s="319" t="str">
        <f ca="true">+IF(OFFSET('Water Data'!$D$27,0,10*ROW('Water Data'!D101))="","",OFFSET('Water Data'!$D$27,0,10*ROW('Water Data'!D101)))</f>
        <v/>
      </c>
      <c r="BT107" s="319" t="str">
        <f ca="true">+IF(OFFSET('Water Data'!$D$28,0,10*ROW('Water Data'!D101))="","",OFFSET('Water Data'!$D$28,0,10*ROW('Water Data'!D101)))</f>
        <v/>
      </c>
      <c r="BU107" s="319" t="str">
        <f ca="true">+IF(OFFSET('Water Data'!$D$29,0,10*ROW('Water Data'!D101))="","",OFFSET('Water Data'!$D$29,0,10*ROW('Water Data'!D101)))</f>
        <v/>
      </c>
      <c r="BV107" s="319" t="str">
        <f ca="true">+IF(OFFSET('Water Data'!$E$27,0,10*ROW('Water Data'!E101))="","",OFFSET('Water Data'!$E$27,0,10*ROW('Water Data'!E101)))</f>
        <v/>
      </c>
      <c r="BW107" s="319" t="str">
        <f ca="true">+IF(OFFSET('Water Data'!$E$28,0,10*ROW('Water Data'!E101))="","",OFFSET('Water Data'!$E$28,0,10*ROW('Water Data'!E101)))</f>
        <v/>
      </c>
      <c r="BX107" s="319" t="str">
        <f ca="true">+IF(OFFSET('Water Data'!$E$29,0,10*ROW('Water Data'!E101))="","",OFFSET('Water Data'!$E$29,0,10*ROW('Water Data'!E101)))</f>
        <v/>
      </c>
      <c r="BY107" s="319" t="str">
        <f ca="true">+IF(OFFSET('Water Data'!$F$27,0,10*ROW('Water Data'!F101))="","",OFFSET('Water Data'!$F$27,0,10*ROW('Water Data'!F101)))</f>
        <v/>
      </c>
      <c r="BZ107" s="319" t="str">
        <f ca="true">+IF(OFFSET('Water Data'!$F$28,0,10*ROW('Water Data'!F101))="","",OFFSET('Water Data'!$F$28,0,10*ROW('Water Data'!F101)))</f>
        <v/>
      </c>
      <c r="CA107" s="319" t="str">
        <f ca="true">+IF(OFFSET('Water Data'!$F$29,0,10*ROW('Water Data'!F101))="","",OFFSET('Water Data'!$F$29,0,10*ROW('Water Data'!F101)))</f>
        <v/>
      </c>
      <c r="CB107" s="319" t="str">
        <f ca="true">+IF(OFFSET('Water Data'!$G$27,0,10*ROW('Water Data'!G101))="","",OFFSET('Water Data'!$G$27,0,10*ROW('Water Data'!G101)))</f>
        <v/>
      </c>
      <c r="CC107" s="319" t="str">
        <f ca="true">+IF(OFFSET('Water Data'!$G$28,0,10*ROW('Water Data'!G101))="","",OFFSET('Water Data'!$G$28,0,10*ROW('Water Data'!G101)))</f>
        <v/>
      </c>
      <c r="CD107" s="319" t="str">
        <f ca="true">+IF(OFFSET('Water Data'!$G$29,0,10*ROW('Water Data'!G101))="","",OFFSET('Water Data'!$G$29,0,10*ROW('Water Data'!G101)))</f>
        <v/>
      </c>
      <c r="CE107" s="319" t="str">
        <f ca="true">+IF(OFFSET('Water Data'!$H$27,0,10*ROW('Water Data'!H101))="","",OFFSET('Water Data'!$H$27,0,10*ROW('Water Data'!H101)))</f>
        <v/>
      </c>
      <c r="CF107" s="319" t="str">
        <f ca="true">+IF(OFFSET('Water Data'!$H$28,0,10*ROW('Water Data'!H101))="","",OFFSET('Water Data'!$H$28,0,10*ROW('Water Data'!H101)))</f>
        <v/>
      </c>
      <c r="CG107" s="319" t="str">
        <f ca="true">+IF(OFFSET('Water Data'!$H$29,0,10*ROW('Water Data'!H101))="","",OFFSET('Water Data'!$H$29,0,10*ROW('Water Data'!H101)))</f>
        <v/>
      </c>
      <c r="CH107" s="319" t="str">
        <f ca="true">+IF(OFFSET('Water Data'!$I$27,0,10*ROW('Water Data'!I101))="","",OFFSET('Water Data'!$I$27,0,10*ROW('Water Data'!I101)))</f>
        <v/>
      </c>
      <c r="CI107" s="319" t="str">
        <f ca="true">+IF(OFFSET('Water Data'!$I$28,0,10*ROW('Water Data'!I101))="","",OFFSET('Water Data'!$I$28,0,10*ROW('Water Data'!I101)))</f>
        <v/>
      </c>
      <c r="CJ107" s="319" t="str">
        <f ca="true">+IF(OFFSET('Water Data'!$I$29,0,10*ROW('Water Data'!I101))="","",OFFSET('Water Data'!$I$29,0,10*ROW('Water Data'!I101)))</f>
        <v/>
      </c>
      <c r="CK107" s="319" t="str">
        <f ca="true">+IF(OFFSET('Sanitation Data'!$D$28,0,10*ROW('Sanitation Data'!D101))="","",OFFSET('Sanitation Data'!$D$28,0,10*ROW('Sanitation Data'!D101)))</f>
        <v/>
      </c>
      <c r="CL107" s="319" t="str">
        <f ca="true">+IF(OFFSET('Sanitation Data'!$D$29,0,10*ROW('Sanitation Data'!D101))="","",OFFSET('Sanitation Data'!$D$29,0,10*ROW('Sanitation Data'!D101)))</f>
        <v/>
      </c>
      <c r="CM107" s="319" t="str">
        <f ca="true">+IF(OFFSET('Sanitation Data'!$D$30,0,10*ROW('Sanitation Data'!D101))="","",OFFSET('Sanitation Data'!$D$30,0,10*ROW('Sanitation Data'!D101)))</f>
        <v/>
      </c>
      <c r="CN107" s="319" t="str">
        <f ca="true">+IF(OFFSET('Sanitation Data'!$D$31,0,10*ROW('Sanitation Data'!D101))="","",OFFSET('Sanitation Data'!$D$31,0,10*ROW('Sanitation Data'!D101)))</f>
        <v/>
      </c>
      <c r="CO107" s="319" t="str">
        <f ca="true">+IF(OFFSET('Sanitation Data'!$D$32,0,10*ROW('Sanitation Data'!D101))="","",OFFSET('Sanitation Data'!$D$32,0,10*ROW('Sanitation Data'!D101)))</f>
        <v/>
      </c>
      <c r="CP107" s="319" t="str">
        <f ca="true">+IF(OFFSET('Sanitation Data'!$E$28,0,10*ROW('Sanitation Data'!E101))="","",OFFSET('Sanitation Data'!$E$28,0,10*ROW('Sanitation Data'!E101)))</f>
        <v/>
      </c>
      <c r="CQ107" s="319" t="str">
        <f ca="true">+IF(OFFSET('Sanitation Data'!$E$29,0,10*ROW('Sanitation Data'!E101))="","",OFFSET('Sanitation Data'!$E$29,0,10*ROW('Sanitation Data'!E101)))</f>
        <v/>
      </c>
      <c r="CR107" s="319" t="str">
        <f ca="true">+IF(OFFSET('Sanitation Data'!$E$30,0,10*ROW('Sanitation Data'!E101))="","",OFFSET('Sanitation Data'!$E$30,0,10*ROW('Sanitation Data'!E101)))</f>
        <v/>
      </c>
      <c r="CS107" s="319" t="str">
        <f ca="true">+IF(OFFSET('Sanitation Data'!$E$31,0,10*ROW('Sanitation Data'!E101))="","",OFFSET('Sanitation Data'!$E$31,0,10*ROW('Sanitation Data'!E101)))</f>
        <v/>
      </c>
      <c r="CT107" s="319" t="str">
        <f ca="true">+IF(OFFSET('Sanitation Data'!$E$32,0,10*ROW('Sanitation Data'!E101))="","",OFFSET('Sanitation Data'!$E$32,0,10*ROW('Sanitation Data'!E101)))</f>
        <v/>
      </c>
      <c r="CU107" s="319" t="str">
        <f ca="true">+IF(OFFSET('Sanitation Data'!$F$28,0,10*ROW('Sanitation Data'!F101))="","",OFFSET('Sanitation Data'!$F$28,0,10*ROW('Sanitation Data'!F101)))</f>
        <v/>
      </c>
      <c r="CV107" s="319" t="str">
        <f ca="true">+IF(OFFSET('Sanitation Data'!$F$29,0,10*ROW('Sanitation Data'!F101))="","",OFFSET('Sanitation Data'!$F$29,0,10*ROW('Sanitation Data'!F101)))</f>
        <v/>
      </c>
      <c r="CW107" s="319" t="str">
        <f ca="true">+IF(OFFSET('Sanitation Data'!$F$30,0,10*ROW('Sanitation Data'!F101))="","",OFFSET('Sanitation Data'!$F$30,0,10*ROW('Sanitation Data'!F101)))</f>
        <v/>
      </c>
      <c r="CX107" s="319" t="str">
        <f ca="true">+IF(OFFSET('Sanitation Data'!$F$31,0,10*ROW('Sanitation Data'!F101))="","",OFFSET('Sanitation Data'!$F$31,0,10*ROW('Sanitation Data'!F101)))</f>
        <v/>
      </c>
      <c r="CY107" s="319" t="str">
        <f ca="true">+IF(OFFSET('Sanitation Data'!$F$32,0,10*ROW('Sanitation Data'!F101))="","",OFFSET('Sanitation Data'!$F$32,0,10*ROW('Sanitation Data'!F101)))</f>
        <v/>
      </c>
      <c r="CZ107" s="319" t="str">
        <f ca="true">+IF(OFFSET('Sanitation Data'!$G$28,0,10*ROW('Sanitation Data'!G101))="","",OFFSET('Sanitation Data'!$G$28,0,10*ROW('Sanitation Data'!G101)))</f>
        <v/>
      </c>
      <c r="DA107" s="319" t="str">
        <f ca="true">+IF(OFFSET('Sanitation Data'!$G$29,0,10*ROW('Sanitation Data'!G101))="","",OFFSET('Sanitation Data'!$G$29,0,10*ROW('Sanitation Data'!G101)))</f>
        <v/>
      </c>
      <c r="DB107" s="319" t="str">
        <f ca="true">+IF(OFFSET('Sanitation Data'!$G$30,0,10*ROW('Sanitation Data'!G101))="","",OFFSET('Sanitation Data'!$G$30,0,10*ROW('Sanitation Data'!G101)))</f>
        <v/>
      </c>
      <c r="DC107" s="319" t="str">
        <f ca="true">+IF(OFFSET('Sanitation Data'!$G$31,0,10*ROW('Sanitation Data'!G101))="","",OFFSET('Sanitation Data'!$G$31,0,10*ROW('Sanitation Data'!G101)))</f>
        <v/>
      </c>
      <c r="DD107" s="319" t="str">
        <f ca="true">+IF(OFFSET('Sanitation Data'!$G$32,0,10*ROW('Sanitation Data'!G101))="","",OFFSET('Sanitation Data'!$G$32,0,10*ROW('Sanitation Data'!G101)))</f>
        <v/>
      </c>
      <c r="DE107" s="319" t="str">
        <f ca="true">+IF(OFFSET('Sanitation Data'!$H$28,0,10*ROW('Sanitation Data'!H101))="","",OFFSET('Sanitation Data'!$H$28,0,10*ROW('Sanitation Data'!H101)))</f>
        <v/>
      </c>
      <c r="DF107" s="319" t="str">
        <f ca="true">+IF(OFFSET('Sanitation Data'!$H$29,0,10*ROW('Sanitation Data'!H101))="","",OFFSET('Sanitation Data'!$H$29,0,10*ROW('Sanitation Data'!H101)))</f>
        <v/>
      </c>
      <c r="DG107" s="319" t="str">
        <f ca="true">+IF(OFFSET('Sanitation Data'!$H$30,0,10*ROW('Sanitation Data'!H101))="","",OFFSET('Sanitation Data'!$H$30,0,10*ROW('Sanitation Data'!H101)))</f>
        <v/>
      </c>
      <c r="DH107" s="319" t="str">
        <f ca="true">+IF(OFFSET('Sanitation Data'!$H$31,0,10*ROW('Sanitation Data'!H101))="","",OFFSET('Sanitation Data'!$H$31,0,10*ROW('Sanitation Data'!H101)))</f>
        <v/>
      </c>
      <c r="DI107" s="319" t="str">
        <f ca="true">+IF(OFFSET('Sanitation Data'!$H$32,0,10*ROW('Sanitation Data'!H101))="","",OFFSET('Sanitation Data'!$H$32,0,10*ROW('Sanitation Data'!H101)))</f>
        <v/>
      </c>
      <c r="DJ107" s="319" t="str">
        <f ca="true">+IF(OFFSET('Sanitation Data'!$I$28,0,10*ROW('Sanitation Data'!I101))="","",OFFSET('Sanitation Data'!$I$28,0,10*ROW('Sanitation Data'!I101)))</f>
        <v/>
      </c>
      <c r="DK107" s="319" t="str">
        <f ca="true">+IF(OFFSET('Sanitation Data'!$I$29,0,10*ROW('Sanitation Data'!I101))="","",OFFSET('Sanitation Data'!$I$29,0,10*ROW('Sanitation Data'!I101)))</f>
        <v/>
      </c>
      <c r="DL107" s="319" t="str">
        <f ca="true">+IF(OFFSET('Sanitation Data'!$I$30,0,10*ROW('Sanitation Data'!I101))="","",OFFSET('Sanitation Data'!$I$30,0,10*ROW('Sanitation Data'!I101)))</f>
        <v/>
      </c>
      <c r="DM107" s="319" t="str">
        <f ca="true">+IF(OFFSET('Sanitation Data'!$I$31,0,10*ROW('Sanitation Data'!I101))="","",OFFSET('Sanitation Data'!$I$31,0,10*ROW('Sanitation Data'!I101)))</f>
        <v/>
      </c>
      <c r="DN107" s="319" t="str">
        <f ca="true">+IF(OFFSET('Sanitation Data'!$I$32,0,10*ROW('Sanitation Data'!I101))="","",OFFSET('Sanitation Data'!$I$32,0,10*ROW('Sanitation Data'!I101)))</f>
        <v/>
      </c>
      <c r="DO107" s="319" t="str">
        <f ca="true">+IF(OFFSET('Hygiene Data'!$D$11,0,10*ROW('Hygiene Data'!D101))="","",OFFSET('Hygiene Data'!$D$11,0,10*ROW('Hygiene Data'!D101)))</f>
        <v/>
      </c>
      <c r="DP107" s="319" t="str">
        <f ca="true">+IF(OFFSET('Hygiene Data'!$D$12,0,10*ROW('Hygiene Data'!D101))="","",OFFSET('Hygiene Data'!$D$12,0,10*ROW('Hygiene Data'!D101)))</f>
        <v/>
      </c>
      <c r="DQ107" s="319" t="str">
        <f ca="true">+IF(OFFSET('Hygiene Data'!$D$13,0,10*ROW('Hygiene Data'!D101))="","",OFFSET('Hygiene Data'!$D$13,0,10*ROW('Hygiene Data'!D101)))</f>
        <v/>
      </c>
      <c r="DR107" s="319" t="str">
        <f ca="true">+IF(OFFSET('Hygiene Data'!$E$11,0,10*ROW('Hygiene Data'!E101))="","",OFFSET('Hygiene Data'!$E$11,0,10*ROW('Hygiene Data'!E101)))</f>
        <v/>
      </c>
      <c r="DS107" s="319" t="str">
        <f ca="true">+IF(OFFSET('Hygiene Data'!$E$12,0,10*ROW('Hygiene Data'!E101))="","",OFFSET('Hygiene Data'!$E$12,0,10*ROW('Hygiene Data'!E101)))</f>
        <v/>
      </c>
      <c r="DT107" s="319" t="str">
        <f ca="true">+IF(OFFSET('Hygiene Data'!$E$13,0,10*ROW('Hygiene Data'!E101))="","",OFFSET('Hygiene Data'!$E$13,0,10*ROW('Hygiene Data'!E101)))</f>
        <v/>
      </c>
      <c r="DU107" s="319" t="str">
        <f ca="true">+IF(OFFSET('Hygiene Data'!$F$11,0,10*ROW('Hygiene Data'!F101))="","",OFFSET('Hygiene Data'!$F$11,0,10*ROW('Hygiene Data'!F101)))</f>
        <v/>
      </c>
      <c r="DV107" s="319" t="str">
        <f ca="true">+IF(OFFSET('Hygiene Data'!$F$12,0,10*ROW('Hygiene Data'!F101))="","",OFFSET('Hygiene Data'!$F$12,0,10*ROW('Hygiene Data'!F101)))</f>
        <v/>
      </c>
      <c r="DW107" s="319" t="str">
        <f ca="true">+IF(OFFSET('Hygiene Data'!$F$13,0,10*ROW('Hygiene Data'!F101))="","",OFFSET('Hygiene Data'!$F$13,0,10*ROW('Hygiene Data'!F101)))</f>
        <v/>
      </c>
      <c r="DX107" s="319" t="str">
        <f ca="true">+IF(OFFSET('Hygiene Data'!$G$11,0,10*ROW('Hygiene Data'!G101))="","",OFFSET('Hygiene Data'!$G$11,0,10*ROW('Hygiene Data'!G101)))</f>
        <v/>
      </c>
      <c r="DY107" s="319" t="str">
        <f ca="true">+IF(OFFSET('Hygiene Data'!$G$12,0,10*ROW('Hygiene Data'!G101))="","",OFFSET('Hygiene Data'!$G$12,0,10*ROW('Hygiene Data'!G101)))</f>
        <v/>
      </c>
      <c r="DZ107" s="319" t="str">
        <f ca="true">+IF(OFFSET('Hygiene Data'!$G$13,0,10*ROW('Hygiene Data'!G101))="","",OFFSET('Hygiene Data'!$G$13,0,10*ROW('Hygiene Data'!G101)))</f>
        <v/>
      </c>
      <c r="EA107" s="319" t="str">
        <f ca="true">+IF(OFFSET('Hygiene Data'!$H$11,0,10*ROW('Hygiene Data'!H101))="","",OFFSET('Hygiene Data'!$H$11,0,10*ROW('Hygiene Data'!H101)))</f>
        <v/>
      </c>
      <c r="EB107" s="319" t="str">
        <f ca="true">+IF(OFFSET('Hygiene Data'!$H$12,0,10*ROW('Hygiene Data'!H101))="","",OFFSET('Hygiene Data'!$H$12,0,10*ROW('Hygiene Data'!H101)))</f>
        <v/>
      </c>
      <c r="EC107" s="319" t="str">
        <f ca="true">+IF(OFFSET('Hygiene Data'!$H$13,0,10*ROW('Hygiene Data'!H101))="","",OFFSET('Hygiene Data'!$H$13,0,10*ROW('Hygiene Data'!H101)))</f>
        <v/>
      </c>
      <c r="ED107" s="319" t="str">
        <f ca="true">+IF(OFFSET('Hygiene Data'!$I$11,0,10*ROW('Hygiene Data'!I101))="","",OFFSET('Hygiene Data'!$I$11,0,10*ROW('Hygiene Data'!I101)))</f>
        <v/>
      </c>
      <c r="EE107" s="319" t="str">
        <f ca="true">+IF(OFFSET('Hygiene Data'!$I$12,0,10*ROW('Hygiene Data'!I101))="","",OFFSET('Hygiene Data'!$I$12,0,10*ROW('Hygiene Data'!I101)))</f>
        <v/>
      </c>
      <c r="EF107" s="319"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75"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19"/>
      <c r="BS108" s="319" t="str">
        <f ca="true">+IF(OFFSET('Water Data'!$D$27,0,10*ROW('Water Data'!D102))="","",OFFSET('Water Data'!$D$27,0,10*ROW('Water Data'!D102)))</f>
        <v/>
      </c>
      <c r="BT108" s="319" t="str">
        <f ca="true">+IF(OFFSET('Water Data'!$D$28,0,10*ROW('Water Data'!D102))="","",OFFSET('Water Data'!$D$28,0,10*ROW('Water Data'!D102)))</f>
        <v/>
      </c>
      <c r="BU108" s="319" t="str">
        <f ca="true">+IF(OFFSET('Water Data'!$D$29,0,10*ROW('Water Data'!D102))="","",OFFSET('Water Data'!$D$29,0,10*ROW('Water Data'!D102)))</f>
        <v/>
      </c>
      <c r="BV108" s="319" t="str">
        <f ca="true">+IF(OFFSET('Water Data'!$E$27,0,10*ROW('Water Data'!E102))="","",OFFSET('Water Data'!$E$27,0,10*ROW('Water Data'!E102)))</f>
        <v/>
      </c>
      <c r="BW108" s="319" t="str">
        <f ca="true">+IF(OFFSET('Water Data'!$E$28,0,10*ROW('Water Data'!E102))="","",OFFSET('Water Data'!$E$28,0,10*ROW('Water Data'!E102)))</f>
        <v/>
      </c>
      <c r="BX108" s="319" t="str">
        <f ca="true">+IF(OFFSET('Water Data'!$E$29,0,10*ROW('Water Data'!E102))="","",OFFSET('Water Data'!$E$29,0,10*ROW('Water Data'!E102)))</f>
        <v/>
      </c>
      <c r="BY108" s="319" t="str">
        <f ca="true">+IF(OFFSET('Water Data'!$F$27,0,10*ROW('Water Data'!F102))="","",OFFSET('Water Data'!$F$27,0,10*ROW('Water Data'!F102)))</f>
        <v/>
      </c>
      <c r="BZ108" s="319" t="str">
        <f ca="true">+IF(OFFSET('Water Data'!$F$28,0,10*ROW('Water Data'!F102))="","",OFFSET('Water Data'!$F$28,0,10*ROW('Water Data'!F102)))</f>
        <v/>
      </c>
      <c r="CA108" s="319" t="str">
        <f ca="true">+IF(OFFSET('Water Data'!$F$29,0,10*ROW('Water Data'!F102))="","",OFFSET('Water Data'!$F$29,0,10*ROW('Water Data'!F102)))</f>
        <v/>
      </c>
      <c r="CB108" s="319" t="str">
        <f ca="true">+IF(OFFSET('Water Data'!$G$27,0,10*ROW('Water Data'!G102))="","",OFFSET('Water Data'!$G$27,0,10*ROW('Water Data'!G102)))</f>
        <v/>
      </c>
      <c r="CC108" s="319" t="str">
        <f ca="true">+IF(OFFSET('Water Data'!$G$28,0,10*ROW('Water Data'!G102))="","",OFFSET('Water Data'!$G$28,0,10*ROW('Water Data'!G102)))</f>
        <v/>
      </c>
      <c r="CD108" s="319" t="str">
        <f ca="true">+IF(OFFSET('Water Data'!$G$29,0,10*ROW('Water Data'!G102))="","",OFFSET('Water Data'!$G$29,0,10*ROW('Water Data'!G102)))</f>
        <v/>
      </c>
      <c r="CE108" s="319" t="str">
        <f ca="true">+IF(OFFSET('Water Data'!$H$27,0,10*ROW('Water Data'!H102))="","",OFFSET('Water Data'!$H$27,0,10*ROW('Water Data'!H102)))</f>
        <v/>
      </c>
      <c r="CF108" s="319" t="str">
        <f ca="true">+IF(OFFSET('Water Data'!$H$28,0,10*ROW('Water Data'!H102))="","",OFFSET('Water Data'!$H$28,0,10*ROW('Water Data'!H102)))</f>
        <v/>
      </c>
      <c r="CG108" s="319" t="str">
        <f ca="true">+IF(OFFSET('Water Data'!$H$29,0,10*ROW('Water Data'!H102))="","",OFFSET('Water Data'!$H$29,0,10*ROW('Water Data'!H102)))</f>
        <v/>
      </c>
      <c r="CH108" s="319" t="str">
        <f ca="true">+IF(OFFSET('Water Data'!$I$27,0,10*ROW('Water Data'!I102))="","",OFFSET('Water Data'!$I$27,0,10*ROW('Water Data'!I102)))</f>
        <v/>
      </c>
      <c r="CI108" s="319" t="str">
        <f ca="true">+IF(OFFSET('Water Data'!$I$28,0,10*ROW('Water Data'!I102))="","",OFFSET('Water Data'!$I$28,0,10*ROW('Water Data'!I102)))</f>
        <v/>
      </c>
      <c r="CJ108" s="319" t="str">
        <f ca="true">+IF(OFFSET('Water Data'!$I$29,0,10*ROW('Water Data'!I102))="","",OFFSET('Water Data'!$I$29,0,10*ROW('Water Data'!I102)))</f>
        <v/>
      </c>
      <c r="CK108" s="319" t="str">
        <f ca="true">+IF(OFFSET('Sanitation Data'!$D$28,0,10*ROW('Sanitation Data'!D102))="","",OFFSET('Sanitation Data'!$D$28,0,10*ROW('Sanitation Data'!D102)))</f>
        <v/>
      </c>
      <c r="CL108" s="319" t="str">
        <f ca="true">+IF(OFFSET('Sanitation Data'!$D$29,0,10*ROW('Sanitation Data'!D102))="","",OFFSET('Sanitation Data'!$D$29,0,10*ROW('Sanitation Data'!D102)))</f>
        <v/>
      </c>
      <c r="CM108" s="319" t="str">
        <f ca="true">+IF(OFFSET('Sanitation Data'!$D$30,0,10*ROW('Sanitation Data'!D102))="","",OFFSET('Sanitation Data'!$D$30,0,10*ROW('Sanitation Data'!D102)))</f>
        <v/>
      </c>
      <c r="CN108" s="319" t="str">
        <f ca="true">+IF(OFFSET('Sanitation Data'!$D$31,0,10*ROW('Sanitation Data'!D102))="","",OFFSET('Sanitation Data'!$D$31,0,10*ROW('Sanitation Data'!D102)))</f>
        <v/>
      </c>
      <c r="CO108" s="319" t="str">
        <f ca="true">+IF(OFFSET('Sanitation Data'!$D$32,0,10*ROW('Sanitation Data'!D102))="","",OFFSET('Sanitation Data'!$D$32,0,10*ROW('Sanitation Data'!D102)))</f>
        <v/>
      </c>
      <c r="CP108" s="319" t="str">
        <f ca="true">+IF(OFFSET('Sanitation Data'!$E$28,0,10*ROW('Sanitation Data'!E102))="","",OFFSET('Sanitation Data'!$E$28,0,10*ROW('Sanitation Data'!E102)))</f>
        <v/>
      </c>
      <c r="CQ108" s="319" t="str">
        <f ca="true">+IF(OFFSET('Sanitation Data'!$E$29,0,10*ROW('Sanitation Data'!E102))="","",OFFSET('Sanitation Data'!$E$29,0,10*ROW('Sanitation Data'!E102)))</f>
        <v/>
      </c>
      <c r="CR108" s="319" t="str">
        <f ca="true">+IF(OFFSET('Sanitation Data'!$E$30,0,10*ROW('Sanitation Data'!E102))="","",OFFSET('Sanitation Data'!$E$30,0,10*ROW('Sanitation Data'!E102)))</f>
        <v/>
      </c>
      <c r="CS108" s="319" t="str">
        <f ca="true">+IF(OFFSET('Sanitation Data'!$E$31,0,10*ROW('Sanitation Data'!E102))="","",OFFSET('Sanitation Data'!$E$31,0,10*ROW('Sanitation Data'!E102)))</f>
        <v/>
      </c>
      <c r="CT108" s="319" t="str">
        <f ca="true">+IF(OFFSET('Sanitation Data'!$E$32,0,10*ROW('Sanitation Data'!E102))="","",OFFSET('Sanitation Data'!$E$32,0,10*ROW('Sanitation Data'!E102)))</f>
        <v/>
      </c>
      <c r="CU108" s="319" t="str">
        <f ca="true">+IF(OFFSET('Sanitation Data'!$F$28,0,10*ROW('Sanitation Data'!F102))="","",OFFSET('Sanitation Data'!$F$28,0,10*ROW('Sanitation Data'!F102)))</f>
        <v/>
      </c>
      <c r="CV108" s="319" t="str">
        <f ca="true">+IF(OFFSET('Sanitation Data'!$F$29,0,10*ROW('Sanitation Data'!F102))="","",OFFSET('Sanitation Data'!$F$29,0,10*ROW('Sanitation Data'!F102)))</f>
        <v/>
      </c>
      <c r="CW108" s="319" t="str">
        <f ca="true">+IF(OFFSET('Sanitation Data'!$F$30,0,10*ROW('Sanitation Data'!F102))="","",OFFSET('Sanitation Data'!$F$30,0,10*ROW('Sanitation Data'!F102)))</f>
        <v/>
      </c>
      <c r="CX108" s="319" t="str">
        <f ca="true">+IF(OFFSET('Sanitation Data'!$F$31,0,10*ROW('Sanitation Data'!F102))="","",OFFSET('Sanitation Data'!$F$31,0,10*ROW('Sanitation Data'!F102)))</f>
        <v/>
      </c>
      <c r="CY108" s="319" t="str">
        <f ca="true">+IF(OFFSET('Sanitation Data'!$F$32,0,10*ROW('Sanitation Data'!F102))="","",OFFSET('Sanitation Data'!$F$32,0,10*ROW('Sanitation Data'!F102)))</f>
        <v/>
      </c>
      <c r="CZ108" s="319" t="str">
        <f ca="true">+IF(OFFSET('Sanitation Data'!$G$28,0,10*ROW('Sanitation Data'!G102))="","",OFFSET('Sanitation Data'!$G$28,0,10*ROW('Sanitation Data'!G102)))</f>
        <v/>
      </c>
      <c r="DA108" s="319" t="str">
        <f ca="true">+IF(OFFSET('Sanitation Data'!$G$29,0,10*ROW('Sanitation Data'!G102))="","",OFFSET('Sanitation Data'!$G$29,0,10*ROW('Sanitation Data'!G102)))</f>
        <v/>
      </c>
      <c r="DB108" s="319" t="str">
        <f ca="true">+IF(OFFSET('Sanitation Data'!$G$30,0,10*ROW('Sanitation Data'!G102))="","",OFFSET('Sanitation Data'!$G$30,0,10*ROW('Sanitation Data'!G102)))</f>
        <v/>
      </c>
      <c r="DC108" s="319" t="str">
        <f ca="true">+IF(OFFSET('Sanitation Data'!$G$31,0,10*ROW('Sanitation Data'!G102))="","",OFFSET('Sanitation Data'!$G$31,0,10*ROW('Sanitation Data'!G102)))</f>
        <v/>
      </c>
      <c r="DD108" s="319" t="str">
        <f ca="true">+IF(OFFSET('Sanitation Data'!$G$32,0,10*ROW('Sanitation Data'!G102))="","",OFFSET('Sanitation Data'!$G$32,0,10*ROW('Sanitation Data'!G102)))</f>
        <v/>
      </c>
      <c r="DE108" s="319" t="str">
        <f ca="true">+IF(OFFSET('Sanitation Data'!$H$28,0,10*ROW('Sanitation Data'!H102))="","",OFFSET('Sanitation Data'!$H$28,0,10*ROW('Sanitation Data'!H102)))</f>
        <v/>
      </c>
      <c r="DF108" s="319" t="str">
        <f ca="true">+IF(OFFSET('Sanitation Data'!$H$29,0,10*ROW('Sanitation Data'!H102))="","",OFFSET('Sanitation Data'!$H$29,0,10*ROW('Sanitation Data'!H102)))</f>
        <v/>
      </c>
      <c r="DG108" s="319" t="str">
        <f ca="true">+IF(OFFSET('Sanitation Data'!$H$30,0,10*ROW('Sanitation Data'!H102))="","",OFFSET('Sanitation Data'!$H$30,0,10*ROW('Sanitation Data'!H102)))</f>
        <v/>
      </c>
      <c r="DH108" s="319" t="str">
        <f ca="true">+IF(OFFSET('Sanitation Data'!$H$31,0,10*ROW('Sanitation Data'!H102))="","",OFFSET('Sanitation Data'!$H$31,0,10*ROW('Sanitation Data'!H102)))</f>
        <v/>
      </c>
      <c r="DI108" s="319" t="str">
        <f ca="true">+IF(OFFSET('Sanitation Data'!$H$32,0,10*ROW('Sanitation Data'!H102))="","",OFFSET('Sanitation Data'!$H$32,0,10*ROW('Sanitation Data'!H102)))</f>
        <v/>
      </c>
      <c r="DJ108" s="319" t="str">
        <f ca="true">+IF(OFFSET('Sanitation Data'!$I$28,0,10*ROW('Sanitation Data'!I102))="","",OFFSET('Sanitation Data'!$I$28,0,10*ROW('Sanitation Data'!I102)))</f>
        <v/>
      </c>
      <c r="DK108" s="319" t="str">
        <f ca="true">+IF(OFFSET('Sanitation Data'!$I$29,0,10*ROW('Sanitation Data'!I102))="","",OFFSET('Sanitation Data'!$I$29,0,10*ROW('Sanitation Data'!I102)))</f>
        <v/>
      </c>
      <c r="DL108" s="319" t="str">
        <f ca="true">+IF(OFFSET('Sanitation Data'!$I$30,0,10*ROW('Sanitation Data'!I102))="","",OFFSET('Sanitation Data'!$I$30,0,10*ROW('Sanitation Data'!I102)))</f>
        <v/>
      </c>
      <c r="DM108" s="319" t="str">
        <f ca="true">+IF(OFFSET('Sanitation Data'!$I$31,0,10*ROW('Sanitation Data'!I102))="","",OFFSET('Sanitation Data'!$I$31,0,10*ROW('Sanitation Data'!I102)))</f>
        <v/>
      </c>
      <c r="DN108" s="319" t="str">
        <f ca="true">+IF(OFFSET('Sanitation Data'!$I$32,0,10*ROW('Sanitation Data'!I102))="","",OFFSET('Sanitation Data'!$I$32,0,10*ROW('Sanitation Data'!I102)))</f>
        <v/>
      </c>
      <c r="DO108" s="319" t="str">
        <f ca="true">+IF(OFFSET('Hygiene Data'!$D$11,0,10*ROW('Hygiene Data'!D102))="","",OFFSET('Hygiene Data'!$D$11,0,10*ROW('Hygiene Data'!D102)))</f>
        <v/>
      </c>
      <c r="DP108" s="319" t="str">
        <f ca="true">+IF(OFFSET('Hygiene Data'!$D$12,0,10*ROW('Hygiene Data'!D102))="","",OFFSET('Hygiene Data'!$D$12,0,10*ROW('Hygiene Data'!D102)))</f>
        <v/>
      </c>
      <c r="DQ108" s="319" t="str">
        <f ca="true">+IF(OFFSET('Hygiene Data'!$D$13,0,10*ROW('Hygiene Data'!D102))="","",OFFSET('Hygiene Data'!$D$13,0,10*ROW('Hygiene Data'!D102)))</f>
        <v/>
      </c>
      <c r="DR108" s="319" t="str">
        <f ca="true">+IF(OFFSET('Hygiene Data'!$E$11,0,10*ROW('Hygiene Data'!E102))="","",OFFSET('Hygiene Data'!$E$11,0,10*ROW('Hygiene Data'!E102)))</f>
        <v/>
      </c>
      <c r="DS108" s="319" t="str">
        <f ca="true">+IF(OFFSET('Hygiene Data'!$E$12,0,10*ROW('Hygiene Data'!E102))="","",OFFSET('Hygiene Data'!$E$12,0,10*ROW('Hygiene Data'!E102)))</f>
        <v/>
      </c>
      <c r="DT108" s="319" t="str">
        <f ca="true">+IF(OFFSET('Hygiene Data'!$E$13,0,10*ROW('Hygiene Data'!E102))="","",OFFSET('Hygiene Data'!$E$13,0,10*ROW('Hygiene Data'!E102)))</f>
        <v/>
      </c>
      <c r="DU108" s="319" t="str">
        <f ca="true">+IF(OFFSET('Hygiene Data'!$F$11,0,10*ROW('Hygiene Data'!F102))="","",OFFSET('Hygiene Data'!$F$11,0,10*ROW('Hygiene Data'!F102)))</f>
        <v/>
      </c>
      <c r="DV108" s="319" t="str">
        <f ca="true">+IF(OFFSET('Hygiene Data'!$F$12,0,10*ROW('Hygiene Data'!F102))="","",OFFSET('Hygiene Data'!$F$12,0,10*ROW('Hygiene Data'!F102)))</f>
        <v/>
      </c>
      <c r="DW108" s="319" t="str">
        <f ca="true">+IF(OFFSET('Hygiene Data'!$F$13,0,10*ROW('Hygiene Data'!F102))="","",OFFSET('Hygiene Data'!$F$13,0,10*ROW('Hygiene Data'!F102)))</f>
        <v/>
      </c>
      <c r="DX108" s="319" t="str">
        <f ca="true">+IF(OFFSET('Hygiene Data'!$G$11,0,10*ROW('Hygiene Data'!G102))="","",OFFSET('Hygiene Data'!$G$11,0,10*ROW('Hygiene Data'!G102)))</f>
        <v/>
      </c>
      <c r="DY108" s="319" t="str">
        <f ca="true">+IF(OFFSET('Hygiene Data'!$G$12,0,10*ROW('Hygiene Data'!G102))="","",OFFSET('Hygiene Data'!$G$12,0,10*ROW('Hygiene Data'!G102)))</f>
        <v/>
      </c>
      <c r="DZ108" s="319" t="str">
        <f ca="true">+IF(OFFSET('Hygiene Data'!$G$13,0,10*ROW('Hygiene Data'!G102))="","",OFFSET('Hygiene Data'!$G$13,0,10*ROW('Hygiene Data'!G102)))</f>
        <v/>
      </c>
      <c r="EA108" s="319" t="str">
        <f ca="true">+IF(OFFSET('Hygiene Data'!$H$11,0,10*ROW('Hygiene Data'!H102))="","",OFFSET('Hygiene Data'!$H$11,0,10*ROW('Hygiene Data'!H102)))</f>
        <v/>
      </c>
      <c r="EB108" s="319" t="str">
        <f ca="true">+IF(OFFSET('Hygiene Data'!$H$12,0,10*ROW('Hygiene Data'!H102))="","",OFFSET('Hygiene Data'!$H$12,0,10*ROW('Hygiene Data'!H102)))</f>
        <v/>
      </c>
      <c r="EC108" s="319" t="str">
        <f ca="true">+IF(OFFSET('Hygiene Data'!$H$13,0,10*ROW('Hygiene Data'!H102))="","",OFFSET('Hygiene Data'!$H$13,0,10*ROW('Hygiene Data'!H102)))</f>
        <v/>
      </c>
      <c r="ED108" s="319" t="str">
        <f ca="true">+IF(OFFSET('Hygiene Data'!$I$11,0,10*ROW('Hygiene Data'!I102))="","",OFFSET('Hygiene Data'!$I$11,0,10*ROW('Hygiene Data'!I102)))</f>
        <v/>
      </c>
      <c r="EE108" s="319" t="str">
        <f ca="true">+IF(OFFSET('Hygiene Data'!$I$12,0,10*ROW('Hygiene Data'!I102))="","",OFFSET('Hygiene Data'!$I$12,0,10*ROW('Hygiene Data'!I102)))</f>
        <v/>
      </c>
      <c r="EF108" s="319"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75"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19"/>
      <c r="BS109" s="319" t="str">
        <f ca="true">+IF(OFFSET('Water Data'!$D$27,0,10*ROW('Water Data'!D103))="","",OFFSET('Water Data'!$D$27,0,10*ROW('Water Data'!D103)))</f>
        <v/>
      </c>
      <c r="BT109" s="319" t="str">
        <f ca="true">+IF(OFFSET('Water Data'!$D$28,0,10*ROW('Water Data'!D103))="","",OFFSET('Water Data'!$D$28,0,10*ROW('Water Data'!D103)))</f>
        <v/>
      </c>
      <c r="BU109" s="319" t="str">
        <f ca="true">+IF(OFFSET('Water Data'!$D$29,0,10*ROW('Water Data'!D103))="","",OFFSET('Water Data'!$D$29,0,10*ROW('Water Data'!D103)))</f>
        <v/>
      </c>
      <c r="BV109" s="319" t="str">
        <f ca="true">+IF(OFFSET('Water Data'!$E$27,0,10*ROW('Water Data'!E103))="","",OFFSET('Water Data'!$E$27,0,10*ROW('Water Data'!E103)))</f>
        <v/>
      </c>
      <c r="BW109" s="319" t="str">
        <f ca="true">+IF(OFFSET('Water Data'!$E$28,0,10*ROW('Water Data'!E103))="","",OFFSET('Water Data'!$E$28,0,10*ROW('Water Data'!E103)))</f>
        <v/>
      </c>
      <c r="BX109" s="319" t="str">
        <f ca="true">+IF(OFFSET('Water Data'!$E$29,0,10*ROW('Water Data'!E103))="","",OFFSET('Water Data'!$E$29,0,10*ROW('Water Data'!E103)))</f>
        <v/>
      </c>
      <c r="BY109" s="319" t="str">
        <f ca="true">+IF(OFFSET('Water Data'!$F$27,0,10*ROW('Water Data'!F103))="","",OFFSET('Water Data'!$F$27,0,10*ROW('Water Data'!F103)))</f>
        <v/>
      </c>
      <c r="BZ109" s="319" t="str">
        <f ca="true">+IF(OFFSET('Water Data'!$F$28,0,10*ROW('Water Data'!F103))="","",OFFSET('Water Data'!$F$28,0,10*ROW('Water Data'!F103)))</f>
        <v/>
      </c>
      <c r="CA109" s="319" t="str">
        <f ca="true">+IF(OFFSET('Water Data'!$F$29,0,10*ROW('Water Data'!F103))="","",OFFSET('Water Data'!$F$29,0,10*ROW('Water Data'!F103)))</f>
        <v/>
      </c>
      <c r="CB109" s="319" t="str">
        <f ca="true">+IF(OFFSET('Water Data'!$G$27,0,10*ROW('Water Data'!G103))="","",OFFSET('Water Data'!$G$27,0,10*ROW('Water Data'!G103)))</f>
        <v/>
      </c>
      <c r="CC109" s="319" t="str">
        <f ca="true">+IF(OFFSET('Water Data'!$G$28,0,10*ROW('Water Data'!G103))="","",OFFSET('Water Data'!$G$28,0,10*ROW('Water Data'!G103)))</f>
        <v/>
      </c>
      <c r="CD109" s="319" t="str">
        <f ca="true">+IF(OFFSET('Water Data'!$G$29,0,10*ROW('Water Data'!G103))="","",OFFSET('Water Data'!$G$29,0,10*ROW('Water Data'!G103)))</f>
        <v/>
      </c>
      <c r="CE109" s="319" t="str">
        <f ca="true">+IF(OFFSET('Water Data'!$H$27,0,10*ROW('Water Data'!H103))="","",OFFSET('Water Data'!$H$27,0,10*ROW('Water Data'!H103)))</f>
        <v/>
      </c>
      <c r="CF109" s="319" t="str">
        <f ca="true">+IF(OFFSET('Water Data'!$H$28,0,10*ROW('Water Data'!H103))="","",OFFSET('Water Data'!$H$28,0,10*ROW('Water Data'!H103)))</f>
        <v/>
      </c>
      <c r="CG109" s="319" t="str">
        <f ca="true">+IF(OFFSET('Water Data'!$H$29,0,10*ROW('Water Data'!H103))="","",OFFSET('Water Data'!$H$29,0,10*ROW('Water Data'!H103)))</f>
        <v/>
      </c>
      <c r="CH109" s="319" t="str">
        <f ca="true">+IF(OFFSET('Water Data'!$I$27,0,10*ROW('Water Data'!I103))="","",OFFSET('Water Data'!$I$27,0,10*ROW('Water Data'!I103)))</f>
        <v/>
      </c>
      <c r="CI109" s="319" t="str">
        <f ca="true">+IF(OFFSET('Water Data'!$I$28,0,10*ROW('Water Data'!I103))="","",OFFSET('Water Data'!$I$28,0,10*ROW('Water Data'!I103)))</f>
        <v/>
      </c>
      <c r="CJ109" s="319" t="str">
        <f ca="true">+IF(OFFSET('Water Data'!$I$29,0,10*ROW('Water Data'!I103))="","",OFFSET('Water Data'!$I$29,0,10*ROW('Water Data'!I103)))</f>
        <v/>
      </c>
      <c r="CK109" s="319" t="str">
        <f ca="true">+IF(OFFSET('Sanitation Data'!$D$28,0,10*ROW('Sanitation Data'!D103))="","",OFFSET('Sanitation Data'!$D$28,0,10*ROW('Sanitation Data'!D103)))</f>
        <v/>
      </c>
      <c r="CL109" s="319" t="str">
        <f ca="true">+IF(OFFSET('Sanitation Data'!$D$29,0,10*ROW('Sanitation Data'!D103))="","",OFFSET('Sanitation Data'!$D$29,0,10*ROW('Sanitation Data'!D103)))</f>
        <v/>
      </c>
      <c r="CM109" s="319" t="str">
        <f ca="true">+IF(OFFSET('Sanitation Data'!$D$30,0,10*ROW('Sanitation Data'!D103))="","",OFFSET('Sanitation Data'!$D$30,0,10*ROW('Sanitation Data'!D103)))</f>
        <v/>
      </c>
      <c r="CN109" s="319" t="str">
        <f ca="true">+IF(OFFSET('Sanitation Data'!$D$31,0,10*ROW('Sanitation Data'!D103))="","",OFFSET('Sanitation Data'!$D$31,0,10*ROW('Sanitation Data'!D103)))</f>
        <v/>
      </c>
      <c r="CO109" s="319" t="str">
        <f ca="true">+IF(OFFSET('Sanitation Data'!$D$32,0,10*ROW('Sanitation Data'!D103))="","",OFFSET('Sanitation Data'!$D$32,0,10*ROW('Sanitation Data'!D103)))</f>
        <v/>
      </c>
      <c r="CP109" s="319" t="str">
        <f ca="true">+IF(OFFSET('Sanitation Data'!$E$28,0,10*ROW('Sanitation Data'!E103))="","",OFFSET('Sanitation Data'!$E$28,0,10*ROW('Sanitation Data'!E103)))</f>
        <v/>
      </c>
      <c r="CQ109" s="319" t="str">
        <f ca="true">+IF(OFFSET('Sanitation Data'!$E$29,0,10*ROW('Sanitation Data'!E103))="","",OFFSET('Sanitation Data'!$E$29,0,10*ROW('Sanitation Data'!E103)))</f>
        <v/>
      </c>
      <c r="CR109" s="319" t="str">
        <f ca="true">+IF(OFFSET('Sanitation Data'!$E$30,0,10*ROW('Sanitation Data'!E103))="","",OFFSET('Sanitation Data'!$E$30,0,10*ROW('Sanitation Data'!E103)))</f>
        <v/>
      </c>
      <c r="CS109" s="319" t="str">
        <f ca="true">+IF(OFFSET('Sanitation Data'!$E$31,0,10*ROW('Sanitation Data'!E103))="","",OFFSET('Sanitation Data'!$E$31,0,10*ROW('Sanitation Data'!E103)))</f>
        <v/>
      </c>
      <c r="CT109" s="319" t="str">
        <f ca="true">+IF(OFFSET('Sanitation Data'!$E$32,0,10*ROW('Sanitation Data'!E103))="","",OFFSET('Sanitation Data'!$E$32,0,10*ROW('Sanitation Data'!E103)))</f>
        <v/>
      </c>
      <c r="CU109" s="319" t="str">
        <f ca="true">+IF(OFFSET('Sanitation Data'!$F$28,0,10*ROW('Sanitation Data'!F103))="","",OFFSET('Sanitation Data'!$F$28,0,10*ROW('Sanitation Data'!F103)))</f>
        <v/>
      </c>
      <c r="CV109" s="319" t="str">
        <f ca="true">+IF(OFFSET('Sanitation Data'!$F$29,0,10*ROW('Sanitation Data'!F103))="","",OFFSET('Sanitation Data'!$F$29,0,10*ROW('Sanitation Data'!F103)))</f>
        <v/>
      </c>
      <c r="CW109" s="319" t="str">
        <f ca="true">+IF(OFFSET('Sanitation Data'!$F$30,0,10*ROW('Sanitation Data'!F103))="","",OFFSET('Sanitation Data'!$F$30,0,10*ROW('Sanitation Data'!F103)))</f>
        <v/>
      </c>
      <c r="CX109" s="319" t="str">
        <f ca="true">+IF(OFFSET('Sanitation Data'!$F$31,0,10*ROW('Sanitation Data'!F103))="","",OFFSET('Sanitation Data'!$F$31,0,10*ROW('Sanitation Data'!F103)))</f>
        <v/>
      </c>
      <c r="CY109" s="319" t="str">
        <f ca="true">+IF(OFFSET('Sanitation Data'!$F$32,0,10*ROW('Sanitation Data'!F103))="","",OFFSET('Sanitation Data'!$F$32,0,10*ROW('Sanitation Data'!F103)))</f>
        <v/>
      </c>
      <c r="CZ109" s="319" t="str">
        <f ca="true">+IF(OFFSET('Sanitation Data'!$G$28,0,10*ROW('Sanitation Data'!G103))="","",OFFSET('Sanitation Data'!$G$28,0,10*ROW('Sanitation Data'!G103)))</f>
        <v/>
      </c>
      <c r="DA109" s="319" t="str">
        <f ca="true">+IF(OFFSET('Sanitation Data'!$G$29,0,10*ROW('Sanitation Data'!G103))="","",OFFSET('Sanitation Data'!$G$29,0,10*ROW('Sanitation Data'!G103)))</f>
        <v/>
      </c>
      <c r="DB109" s="319" t="str">
        <f ca="true">+IF(OFFSET('Sanitation Data'!$G$30,0,10*ROW('Sanitation Data'!G103))="","",OFFSET('Sanitation Data'!$G$30,0,10*ROW('Sanitation Data'!G103)))</f>
        <v/>
      </c>
      <c r="DC109" s="319" t="str">
        <f ca="true">+IF(OFFSET('Sanitation Data'!$G$31,0,10*ROW('Sanitation Data'!G103))="","",OFFSET('Sanitation Data'!$G$31,0,10*ROW('Sanitation Data'!G103)))</f>
        <v/>
      </c>
      <c r="DD109" s="319" t="str">
        <f ca="true">+IF(OFFSET('Sanitation Data'!$G$32,0,10*ROW('Sanitation Data'!G103))="","",OFFSET('Sanitation Data'!$G$32,0,10*ROW('Sanitation Data'!G103)))</f>
        <v/>
      </c>
      <c r="DE109" s="319" t="str">
        <f ca="true">+IF(OFFSET('Sanitation Data'!$H$28,0,10*ROW('Sanitation Data'!H103))="","",OFFSET('Sanitation Data'!$H$28,0,10*ROW('Sanitation Data'!H103)))</f>
        <v/>
      </c>
      <c r="DF109" s="319" t="str">
        <f ca="true">+IF(OFFSET('Sanitation Data'!$H$29,0,10*ROW('Sanitation Data'!H103))="","",OFFSET('Sanitation Data'!$H$29,0,10*ROW('Sanitation Data'!H103)))</f>
        <v/>
      </c>
      <c r="DG109" s="319" t="str">
        <f ca="true">+IF(OFFSET('Sanitation Data'!$H$30,0,10*ROW('Sanitation Data'!H103))="","",OFFSET('Sanitation Data'!$H$30,0,10*ROW('Sanitation Data'!H103)))</f>
        <v/>
      </c>
      <c r="DH109" s="319" t="str">
        <f ca="true">+IF(OFFSET('Sanitation Data'!$H$31,0,10*ROW('Sanitation Data'!H103))="","",OFFSET('Sanitation Data'!$H$31,0,10*ROW('Sanitation Data'!H103)))</f>
        <v/>
      </c>
      <c r="DI109" s="319" t="str">
        <f ca="true">+IF(OFFSET('Sanitation Data'!$H$32,0,10*ROW('Sanitation Data'!H103))="","",OFFSET('Sanitation Data'!$H$32,0,10*ROW('Sanitation Data'!H103)))</f>
        <v/>
      </c>
      <c r="DJ109" s="319" t="str">
        <f ca="true">+IF(OFFSET('Sanitation Data'!$I$28,0,10*ROW('Sanitation Data'!I103))="","",OFFSET('Sanitation Data'!$I$28,0,10*ROW('Sanitation Data'!I103)))</f>
        <v/>
      </c>
      <c r="DK109" s="319" t="str">
        <f ca="true">+IF(OFFSET('Sanitation Data'!$I$29,0,10*ROW('Sanitation Data'!I103))="","",OFFSET('Sanitation Data'!$I$29,0,10*ROW('Sanitation Data'!I103)))</f>
        <v/>
      </c>
      <c r="DL109" s="319" t="str">
        <f ca="true">+IF(OFFSET('Sanitation Data'!$I$30,0,10*ROW('Sanitation Data'!I103))="","",OFFSET('Sanitation Data'!$I$30,0,10*ROW('Sanitation Data'!I103)))</f>
        <v/>
      </c>
      <c r="DM109" s="319" t="str">
        <f ca="true">+IF(OFFSET('Sanitation Data'!$I$31,0,10*ROW('Sanitation Data'!I103))="","",OFFSET('Sanitation Data'!$I$31,0,10*ROW('Sanitation Data'!I103)))</f>
        <v/>
      </c>
      <c r="DN109" s="319" t="str">
        <f ca="true">+IF(OFFSET('Sanitation Data'!$I$32,0,10*ROW('Sanitation Data'!I103))="","",OFFSET('Sanitation Data'!$I$32,0,10*ROW('Sanitation Data'!I103)))</f>
        <v/>
      </c>
      <c r="DO109" s="319" t="str">
        <f ca="true">+IF(OFFSET('Hygiene Data'!$D$11,0,10*ROW('Hygiene Data'!D103))="","",OFFSET('Hygiene Data'!$D$11,0,10*ROW('Hygiene Data'!D103)))</f>
        <v/>
      </c>
      <c r="DP109" s="319" t="str">
        <f ca="true">+IF(OFFSET('Hygiene Data'!$D$12,0,10*ROW('Hygiene Data'!D103))="","",OFFSET('Hygiene Data'!$D$12,0,10*ROW('Hygiene Data'!D103)))</f>
        <v/>
      </c>
      <c r="DQ109" s="319" t="str">
        <f ca="true">+IF(OFFSET('Hygiene Data'!$D$13,0,10*ROW('Hygiene Data'!D103))="","",OFFSET('Hygiene Data'!$D$13,0,10*ROW('Hygiene Data'!D103)))</f>
        <v/>
      </c>
      <c r="DR109" s="319" t="str">
        <f ca="true">+IF(OFFSET('Hygiene Data'!$E$11,0,10*ROW('Hygiene Data'!E103))="","",OFFSET('Hygiene Data'!$E$11,0,10*ROW('Hygiene Data'!E103)))</f>
        <v/>
      </c>
      <c r="DS109" s="319" t="str">
        <f ca="true">+IF(OFFSET('Hygiene Data'!$E$12,0,10*ROW('Hygiene Data'!E103))="","",OFFSET('Hygiene Data'!$E$12,0,10*ROW('Hygiene Data'!E103)))</f>
        <v/>
      </c>
      <c r="DT109" s="319" t="str">
        <f ca="true">+IF(OFFSET('Hygiene Data'!$E$13,0,10*ROW('Hygiene Data'!E103))="","",OFFSET('Hygiene Data'!$E$13,0,10*ROW('Hygiene Data'!E103)))</f>
        <v/>
      </c>
      <c r="DU109" s="319" t="str">
        <f ca="true">+IF(OFFSET('Hygiene Data'!$F$11,0,10*ROW('Hygiene Data'!F103))="","",OFFSET('Hygiene Data'!$F$11,0,10*ROW('Hygiene Data'!F103)))</f>
        <v/>
      </c>
      <c r="DV109" s="319" t="str">
        <f ca="true">+IF(OFFSET('Hygiene Data'!$F$12,0,10*ROW('Hygiene Data'!F103))="","",OFFSET('Hygiene Data'!$F$12,0,10*ROW('Hygiene Data'!F103)))</f>
        <v/>
      </c>
      <c r="DW109" s="319" t="str">
        <f ca="true">+IF(OFFSET('Hygiene Data'!$F$13,0,10*ROW('Hygiene Data'!F103))="","",OFFSET('Hygiene Data'!$F$13,0,10*ROW('Hygiene Data'!F103)))</f>
        <v/>
      </c>
      <c r="DX109" s="319" t="str">
        <f ca="true">+IF(OFFSET('Hygiene Data'!$G$11,0,10*ROW('Hygiene Data'!G103))="","",OFFSET('Hygiene Data'!$G$11,0,10*ROW('Hygiene Data'!G103)))</f>
        <v/>
      </c>
      <c r="DY109" s="319" t="str">
        <f ca="true">+IF(OFFSET('Hygiene Data'!$G$12,0,10*ROW('Hygiene Data'!G103))="","",OFFSET('Hygiene Data'!$G$12,0,10*ROW('Hygiene Data'!G103)))</f>
        <v/>
      </c>
      <c r="DZ109" s="319" t="str">
        <f ca="true">+IF(OFFSET('Hygiene Data'!$G$13,0,10*ROW('Hygiene Data'!G103))="","",OFFSET('Hygiene Data'!$G$13,0,10*ROW('Hygiene Data'!G103)))</f>
        <v/>
      </c>
      <c r="EA109" s="319" t="str">
        <f ca="true">+IF(OFFSET('Hygiene Data'!$H$11,0,10*ROW('Hygiene Data'!H103))="","",OFFSET('Hygiene Data'!$H$11,0,10*ROW('Hygiene Data'!H103)))</f>
        <v/>
      </c>
      <c r="EB109" s="319" t="str">
        <f ca="true">+IF(OFFSET('Hygiene Data'!$H$12,0,10*ROW('Hygiene Data'!H103))="","",OFFSET('Hygiene Data'!$H$12,0,10*ROW('Hygiene Data'!H103)))</f>
        <v/>
      </c>
      <c r="EC109" s="319" t="str">
        <f ca="true">+IF(OFFSET('Hygiene Data'!$H$13,0,10*ROW('Hygiene Data'!H103))="","",OFFSET('Hygiene Data'!$H$13,0,10*ROW('Hygiene Data'!H103)))</f>
        <v/>
      </c>
      <c r="ED109" s="319" t="str">
        <f ca="true">+IF(OFFSET('Hygiene Data'!$I$11,0,10*ROW('Hygiene Data'!I103))="","",OFFSET('Hygiene Data'!$I$11,0,10*ROW('Hygiene Data'!I103)))</f>
        <v/>
      </c>
      <c r="EE109" s="319" t="str">
        <f ca="true">+IF(OFFSET('Hygiene Data'!$I$12,0,10*ROW('Hygiene Data'!I103))="","",OFFSET('Hygiene Data'!$I$12,0,10*ROW('Hygiene Data'!I103)))</f>
        <v/>
      </c>
      <c r="EF109" s="319"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75"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19"/>
      <c r="BS110" s="319" t="str">
        <f ca="true">+IF(OFFSET('Water Data'!$D$27,0,10*ROW('Water Data'!D104))="","",OFFSET('Water Data'!$D$27,0,10*ROW('Water Data'!D104)))</f>
        <v/>
      </c>
      <c r="BT110" s="319" t="str">
        <f ca="true">+IF(OFFSET('Water Data'!$D$28,0,10*ROW('Water Data'!D104))="","",OFFSET('Water Data'!$D$28,0,10*ROW('Water Data'!D104)))</f>
        <v/>
      </c>
      <c r="BU110" s="319" t="str">
        <f ca="true">+IF(OFFSET('Water Data'!$D$29,0,10*ROW('Water Data'!D104))="","",OFFSET('Water Data'!$D$29,0,10*ROW('Water Data'!D104)))</f>
        <v/>
      </c>
      <c r="BV110" s="319" t="str">
        <f ca="true">+IF(OFFSET('Water Data'!$E$27,0,10*ROW('Water Data'!E104))="","",OFFSET('Water Data'!$E$27,0,10*ROW('Water Data'!E104)))</f>
        <v/>
      </c>
      <c r="BW110" s="319" t="str">
        <f ca="true">+IF(OFFSET('Water Data'!$E$28,0,10*ROW('Water Data'!E104))="","",OFFSET('Water Data'!$E$28,0,10*ROW('Water Data'!E104)))</f>
        <v/>
      </c>
      <c r="BX110" s="319" t="str">
        <f ca="true">+IF(OFFSET('Water Data'!$E$29,0,10*ROW('Water Data'!E104))="","",OFFSET('Water Data'!$E$29,0,10*ROW('Water Data'!E104)))</f>
        <v/>
      </c>
      <c r="BY110" s="319" t="str">
        <f ca="true">+IF(OFFSET('Water Data'!$F$27,0,10*ROW('Water Data'!F104))="","",OFFSET('Water Data'!$F$27,0,10*ROW('Water Data'!F104)))</f>
        <v/>
      </c>
      <c r="BZ110" s="319" t="str">
        <f ca="true">+IF(OFFSET('Water Data'!$F$28,0,10*ROW('Water Data'!F104))="","",OFFSET('Water Data'!$F$28,0,10*ROW('Water Data'!F104)))</f>
        <v/>
      </c>
      <c r="CA110" s="319" t="str">
        <f ca="true">+IF(OFFSET('Water Data'!$F$29,0,10*ROW('Water Data'!F104))="","",OFFSET('Water Data'!$F$29,0,10*ROW('Water Data'!F104)))</f>
        <v/>
      </c>
      <c r="CB110" s="319" t="str">
        <f ca="true">+IF(OFFSET('Water Data'!$G$27,0,10*ROW('Water Data'!G104))="","",OFFSET('Water Data'!$G$27,0,10*ROW('Water Data'!G104)))</f>
        <v/>
      </c>
      <c r="CC110" s="319" t="str">
        <f ca="true">+IF(OFFSET('Water Data'!$G$28,0,10*ROW('Water Data'!G104))="","",OFFSET('Water Data'!$G$28,0,10*ROW('Water Data'!G104)))</f>
        <v/>
      </c>
      <c r="CD110" s="319" t="str">
        <f ca="true">+IF(OFFSET('Water Data'!$G$29,0,10*ROW('Water Data'!G104))="","",OFFSET('Water Data'!$G$29,0,10*ROW('Water Data'!G104)))</f>
        <v/>
      </c>
      <c r="CE110" s="319" t="str">
        <f ca="true">+IF(OFFSET('Water Data'!$H$27,0,10*ROW('Water Data'!H104))="","",OFFSET('Water Data'!$H$27,0,10*ROW('Water Data'!H104)))</f>
        <v/>
      </c>
      <c r="CF110" s="319" t="str">
        <f ca="true">+IF(OFFSET('Water Data'!$H$28,0,10*ROW('Water Data'!H104))="","",OFFSET('Water Data'!$H$28,0,10*ROW('Water Data'!H104)))</f>
        <v/>
      </c>
      <c r="CG110" s="319" t="str">
        <f ca="true">+IF(OFFSET('Water Data'!$H$29,0,10*ROW('Water Data'!H104))="","",OFFSET('Water Data'!$H$29,0,10*ROW('Water Data'!H104)))</f>
        <v/>
      </c>
      <c r="CH110" s="319" t="str">
        <f ca="true">+IF(OFFSET('Water Data'!$I$27,0,10*ROW('Water Data'!I104))="","",OFFSET('Water Data'!$I$27,0,10*ROW('Water Data'!I104)))</f>
        <v/>
      </c>
      <c r="CI110" s="319" t="str">
        <f ca="true">+IF(OFFSET('Water Data'!$I$28,0,10*ROW('Water Data'!I104))="","",OFFSET('Water Data'!$I$28,0,10*ROW('Water Data'!I104)))</f>
        <v/>
      </c>
      <c r="CJ110" s="319" t="str">
        <f ca="true">+IF(OFFSET('Water Data'!$I$29,0,10*ROW('Water Data'!I104))="","",OFFSET('Water Data'!$I$29,0,10*ROW('Water Data'!I104)))</f>
        <v/>
      </c>
      <c r="CK110" s="319" t="str">
        <f ca="true">+IF(OFFSET('Sanitation Data'!$D$28,0,10*ROW('Sanitation Data'!D104))="","",OFFSET('Sanitation Data'!$D$28,0,10*ROW('Sanitation Data'!D104)))</f>
        <v/>
      </c>
      <c r="CL110" s="319" t="str">
        <f ca="true">+IF(OFFSET('Sanitation Data'!$D$29,0,10*ROW('Sanitation Data'!D104))="","",OFFSET('Sanitation Data'!$D$29,0,10*ROW('Sanitation Data'!D104)))</f>
        <v/>
      </c>
      <c r="CM110" s="319" t="str">
        <f ca="true">+IF(OFFSET('Sanitation Data'!$D$30,0,10*ROW('Sanitation Data'!D104))="","",OFFSET('Sanitation Data'!$D$30,0,10*ROW('Sanitation Data'!D104)))</f>
        <v/>
      </c>
      <c r="CN110" s="319" t="str">
        <f ca="true">+IF(OFFSET('Sanitation Data'!$D$31,0,10*ROW('Sanitation Data'!D104))="","",OFFSET('Sanitation Data'!$D$31,0,10*ROW('Sanitation Data'!D104)))</f>
        <v/>
      </c>
      <c r="CO110" s="319" t="str">
        <f ca="true">+IF(OFFSET('Sanitation Data'!$D$32,0,10*ROW('Sanitation Data'!D104))="","",OFFSET('Sanitation Data'!$D$32,0,10*ROW('Sanitation Data'!D104)))</f>
        <v/>
      </c>
      <c r="CP110" s="319" t="str">
        <f ca="true">+IF(OFFSET('Sanitation Data'!$E$28,0,10*ROW('Sanitation Data'!E104))="","",OFFSET('Sanitation Data'!$E$28,0,10*ROW('Sanitation Data'!E104)))</f>
        <v/>
      </c>
      <c r="CQ110" s="319" t="str">
        <f ca="true">+IF(OFFSET('Sanitation Data'!$E$29,0,10*ROW('Sanitation Data'!E104))="","",OFFSET('Sanitation Data'!$E$29,0,10*ROW('Sanitation Data'!E104)))</f>
        <v/>
      </c>
      <c r="CR110" s="319" t="str">
        <f ca="true">+IF(OFFSET('Sanitation Data'!$E$30,0,10*ROW('Sanitation Data'!E104))="","",OFFSET('Sanitation Data'!$E$30,0,10*ROW('Sanitation Data'!E104)))</f>
        <v/>
      </c>
      <c r="CS110" s="319" t="str">
        <f ca="true">+IF(OFFSET('Sanitation Data'!$E$31,0,10*ROW('Sanitation Data'!E104))="","",OFFSET('Sanitation Data'!$E$31,0,10*ROW('Sanitation Data'!E104)))</f>
        <v/>
      </c>
      <c r="CT110" s="319" t="str">
        <f ca="true">+IF(OFFSET('Sanitation Data'!$E$32,0,10*ROW('Sanitation Data'!E104))="","",OFFSET('Sanitation Data'!$E$32,0,10*ROW('Sanitation Data'!E104)))</f>
        <v/>
      </c>
      <c r="CU110" s="319" t="str">
        <f ca="true">+IF(OFFSET('Sanitation Data'!$F$28,0,10*ROW('Sanitation Data'!F104))="","",OFFSET('Sanitation Data'!$F$28,0,10*ROW('Sanitation Data'!F104)))</f>
        <v/>
      </c>
      <c r="CV110" s="319" t="str">
        <f ca="true">+IF(OFFSET('Sanitation Data'!$F$29,0,10*ROW('Sanitation Data'!F104))="","",OFFSET('Sanitation Data'!$F$29,0,10*ROW('Sanitation Data'!F104)))</f>
        <v/>
      </c>
      <c r="CW110" s="319" t="str">
        <f ca="true">+IF(OFFSET('Sanitation Data'!$F$30,0,10*ROW('Sanitation Data'!F104))="","",OFFSET('Sanitation Data'!$F$30,0,10*ROW('Sanitation Data'!F104)))</f>
        <v/>
      </c>
      <c r="CX110" s="319" t="str">
        <f ca="true">+IF(OFFSET('Sanitation Data'!$F$31,0,10*ROW('Sanitation Data'!F104))="","",OFFSET('Sanitation Data'!$F$31,0,10*ROW('Sanitation Data'!F104)))</f>
        <v/>
      </c>
      <c r="CY110" s="319" t="str">
        <f ca="true">+IF(OFFSET('Sanitation Data'!$F$32,0,10*ROW('Sanitation Data'!F104))="","",OFFSET('Sanitation Data'!$F$32,0,10*ROW('Sanitation Data'!F104)))</f>
        <v/>
      </c>
      <c r="CZ110" s="319" t="str">
        <f ca="true">+IF(OFFSET('Sanitation Data'!$G$28,0,10*ROW('Sanitation Data'!G104))="","",OFFSET('Sanitation Data'!$G$28,0,10*ROW('Sanitation Data'!G104)))</f>
        <v/>
      </c>
      <c r="DA110" s="319" t="str">
        <f ca="true">+IF(OFFSET('Sanitation Data'!$G$29,0,10*ROW('Sanitation Data'!G104))="","",OFFSET('Sanitation Data'!$G$29,0,10*ROW('Sanitation Data'!G104)))</f>
        <v/>
      </c>
      <c r="DB110" s="319" t="str">
        <f ca="true">+IF(OFFSET('Sanitation Data'!$G$30,0,10*ROW('Sanitation Data'!G104))="","",OFFSET('Sanitation Data'!$G$30,0,10*ROW('Sanitation Data'!G104)))</f>
        <v/>
      </c>
      <c r="DC110" s="319" t="str">
        <f ca="true">+IF(OFFSET('Sanitation Data'!$G$31,0,10*ROW('Sanitation Data'!G104))="","",OFFSET('Sanitation Data'!$G$31,0,10*ROW('Sanitation Data'!G104)))</f>
        <v/>
      </c>
      <c r="DD110" s="319" t="str">
        <f ca="true">+IF(OFFSET('Sanitation Data'!$G$32,0,10*ROW('Sanitation Data'!G104))="","",OFFSET('Sanitation Data'!$G$32,0,10*ROW('Sanitation Data'!G104)))</f>
        <v/>
      </c>
      <c r="DE110" s="319" t="str">
        <f ca="true">+IF(OFFSET('Sanitation Data'!$H$28,0,10*ROW('Sanitation Data'!H104))="","",OFFSET('Sanitation Data'!$H$28,0,10*ROW('Sanitation Data'!H104)))</f>
        <v/>
      </c>
      <c r="DF110" s="319" t="str">
        <f ca="true">+IF(OFFSET('Sanitation Data'!$H$29,0,10*ROW('Sanitation Data'!H104))="","",OFFSET('Sanitation Data'!$H$29,0,10*ROW('Sanitation Data'!H104)))</f>
        <v/>
      </c>
      <c r="DG110" s="319" t="str">
        <f ca="true">+IF(OFFSET('Sanitation Data'!$H$30,0,10*ROW('Sanitation Data'!H104))="","",OFFSET('Sanitation Data'!$H$30,0,10*ROW('Sanitation Data'!H104)))</f>
        <v/>
      </c>
      <c r="DH110" s="319" t="str">
        <f ca="true">+IF(OFFSET('Sanitation Data'!$H$31,0,10*ROW('Sanitation Data'!H104))="","",OFFSET('Sanitation Data'!$H$31,0,10*ROW('Sanitation Data'!H104)))</f>
        <v/>
      </c>
      <c r="DI110" s="319" t="str">
        <f ca="true">+IF(OFFSET('Sanitation Data'!$H$32,0,10*ROW('Sanitation Data'!H104))="","",OFFSET('Sanitation Data'!$H$32,0,10*ROW('Sanitation Data'!H104)))</f>
        <v/>
      </c>
      <c r="DJ110" s="319" t="str">
        <f ca="true">+IF(OFFSET('Sanitation Data'!$I$28,0,10*ROW('Sanitation Data'!I104))="","",OFFSET('Sanitation Data'!$I$28,0,10*ROW('Sanitation Data'!I104)))</f>
        <v/>
      </c>
      <c r="DK110" s="319" t="str">
        <f ca="true">+IF(OFFSET('Sanitation Data'!$I$29,0,10*ROW('Sanitation Data'!I104))="","",OFFSET('Sanitation Data'!$I$29,0,10*ROW('Sanitation Data'!I104)))</f>
        <v/>
      </c>
      <c r="DL110" s="319" t="str">
        <f ca="true">+IF(OFFSET('Sanitation Data'!$I$30,0,10*ROW('Sanitation Data'!I104))="","",OFFSET('Sanitation Data'!$I$30,0,10*ROW('Sanitation Data'!I104)))</f>
        <v/>
      </c>
      <c r="DM110" s="319" t="str">
        <f ca="true">+IF(OFFSET('Sanitation Data'!$I$31,0,10*ROW('Sanitation Data'!I104))="","",OFFSET('Sanitation Data'!$I$31,0,10*ROW('Sanitation Data'!I104)))</f>
        <v/>
      </c>
      <c r="DN110" s="319" t="str">
        <f ca="true">+IF(OFFSET('Sanitation Data'!$I$32,0,10*ROW('Sanitation Data'!I104))="","",OFFSET('Sanitation Data'!$I$32,0,10*ROW('Sanitation Data'!I104)))</f>
        <v/>
      </c>
      <c r="DO110" s="319" t="str">
        <f ca="true">+IF(OFFSET('Hygiene Data'!$D$11,0,10*ROW('Hygiene Data'!D104))="","",OFFSET('Hygiene Data'!$D$11,0,10*ROW('Hygiene Data'!D104)))</f>
        <v/>
      </c>
      <c r="DP110" s="319" t="str">
        <f ca="true">+IF(OFFSET('Hygiene Data'!$D$12,0,10*ROW('Hygiene Data'!D104))="","",OFFSET('Hygiene Data'!$D$12,0,10*ROW('Hygiene Data'!D104)))</f>
        <v/>
      </c>
      <c r="DQ110" s="319" t="str">
        <f ca="true">+IF(OFFSET('Hygiene Data'!$D$13,0,10*ROW('Hygiene Data'!D104))="","",OFFSET('Hygiene Data'!$D$13,0,10*ROW('Hygiene Data'!D104)))</f>
        <v/>
      </c>
      <c r="DR110" s="319" t="str">
        <f ca="true">+IF(OFFSET('Hygiene Data'!$E$11,0,10*ROW('Hygiene Data'!E104))="","",OFFSET('Hygiene Data'!$E$11,0,10*ROW('Hygiene Data'!E104)))</f>
        <v/>
      </c>
      <c r="DS110" s="319" t="str">
        <f ca="true">+IF(OFFSET('Hygiene Data'!$E$12,0,10*ROW('Hygiene Data'!E104))="","",OFFSET('Hygiene Data'!$E$12,0,10*ROW('Hygiene Data'!E104)))</f>
        <v/>
      </c>
      <c r="DT110" s="319" t="str">
        <f ca="true">+IF(OFFSET('Hygiene Data'!$E$13,0,10*ROW('Hygiene Data'!E104))="","",OFFSET('Hygiene Data'!$E$13,0,10*ROW('Hygiene Data'!E104)))</f>
        <v/>
      </c>
      <c r="DU110" s="319" t="str">
        <f ca="true">+IF(OFFSET('Hygiene Data'!$F$11,0,10*ROW('Hygiene Data'!F104))="","",OFFSET('Hygiene Data'!$F$11,0,10*ROW('Hygiene Data'!F104)))</f>
        <v/>
      </c>
      <c r="DV110" s="319" t="str">
        <f ca="true">+IF(OFFSET('Hygiene Data'!$F$12,0,10*ROW('Hygiene Data'!F104))="","",OFFSET('Hygiene Data'!$F$12,0,10*ROW('Hygiene Data'!F104)))</f>
        <v/>
      </c>
      <c r="DW110" s="319" t="str">
        <f ca="true">+IF(OFFSET('Hygiene Data'!$F$13,0,10*ROW('Hygiene Data'!F104))="","",OFFSET('Hygiene Data'!$F$13,0,10*ROW('Hygiene Data'!F104)))</f>
        <v/>
      </c>
      <c r="DX110" s="319" t="str">
        <f ca="true">+IF(OFFSET('Hygiene Data'!$G$11,0,10*ROW('Hygiene Data'!G104))="","",OFFSET('Hygiene Data'!$G$11,0,10*ROW('Hygiene Data'!G104)))</f>
        <v/>
      </c>
      <c r="DY110" s="319" t="str">
        <f ca="true">+IF(OFFSET('Hygiene Data'!$G$12,0,10*ROW('Hygiene Data'!G104))="","",OFFSET('Hygiene Data'!$G$12,0,10*ROW('Hygiene Data'!G104)))</f>
        <v/>
      </c>
      <c r="DZ110" s="319" t="str">
        <f ca="true">+IF(OFFSET('Hygiene Data'!$G$13,0,10*ROW('Hygiene Data'!G104))="","",OFFSET('Hygiene Data'!$G$13,0,10*ROW('Hygiene Data'!G104)))</f>
        <v/>
      </c>
      <c r="EA110" s="319" t="str">
        <f ca="true">+IF(OFFSET('Hygiene Data'!$H$11,0,10*ROW('Hygiene Data'!H104))="","",OFFSET('Hygiene Data'!$H$11,0,10*ROW('Hygiene Data'!H104)))</f>
        <v/>
      </c>
      <c r="EB110" s="319" t="str">
        <f ca="true">+IF(OFFSET('Hygiene Data'!$H$12,0,10*ROW('Hygiene Data'!H104))="","",OFFSET('Hygiene Data'!$H$12,0,10*ROW('Hygiene Data'!H104)))</f>
        <v/>
      </c>
      <c r="EC110" s="319" t="str">
        <f ca="true">+IF(OFFSET('Hygiene Data'!$H$13,0,10*ROW('Hygiene Data'!H104))="","",OFFSET('Hygiene Data'!$H$13,0,10*ROW('Hygiene Data'!H104)))</f>
        <v/>
      </c>
      <c r="ED110" s="319" t="str">
        <f ca="true">+IF(OFFSET('Hygiene Data'!$I$11,0,10*ROW('Hygiene Data'!I104))="","",OFFSET('Hygiene Data'!$I$11,0,10*ROW('Hygiene Data'!I104)))</f>
        <v/>
      </c>
      <c r="EE110" s="319" t="str">
        <f ca="true">+IF(OFFSET('Hygiene Data'!$I$12,0,10*ROW('Hygiene Data'!I104))="","",OFFSET('Hygiene Data'!$I$12,0,10*ROW('Hygiene Data'!I104)))</f>
        <v/>
      </c>
      <c r="EF110" s="319"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75"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19"/>
      <c r="BS111" s="319" t="str">
        <f ca="true">+IF(OFFSET('Water Data'!$D$27,0,10*ROW('Water Data'!D105))="","",OFFSET('Water Data'!$D$27,0,10*ROW('Water Data'!D105)))</f>
        <v/>
      </c>
      <c r="BT111" s="319" t="str">
        <f ca="true">+IF(OFFSET('Water Data'!$D$28,0,10*ROW('Water Data'!D105))="","",OFFSET('Water Data'!$D$28,0,10*ROW('Water Data'!D105)))</f>
        <v/>
      </c>
      <c r="BU111" s="319" t="str">
        <f ca="true">+IF(OFFSET('Water Data'!$D$29,0,10*ROW('Water Data'!D105))="","",OFFSET('Water Data'!$D$29,0,10*ROW('Water Data'!D105)))</f>
        <v/>
      </c>
      <c r="BV111" s="319" t="str">
        <f ca="true">+IF(OFFSET('Water Data'!$E$27,0,10*ROW('Water Data'!E105))="","",OFFSET('Water Data'!$E$27,0,10*ROW('Water Data'!E105)))</f>
        <v/>
      </c>
      <c r="BW111" s="319" t="str">
        <f ca="true">+IF(OFFSET('Water Data'!$E$28,0,10*ROW('Water Data'!E105))="","",OFFSET('Water Data'!$E$28,0,10*ROW('Water Data'!E105)))</f>
        <v/>
      </c>
      <c r="BX111" s="319" t="str">
        <f ca="true">+IF(OFFSET('Water Data'!$E$29,0,10*ROW('Water Data'!E105))="","",OFFSET('Water Data'!$E$29,0,10*ROW('Water Data'!E105)))</f>
        <v/>
      </c>
      <c r="BY111" s="319" t="str">
        <f ca="true">+IF(OFFSET('Water Data'!$F$27,0,10*ROW('Water Data'!F105))="","",OFFSET('Water Data'!$F$27,0,10*ROW('Water Data'!F105)))</f>
        <v/>
      </c>
      <c r="BZ111" s="319" t="str">
        <f ca="true">+IF(OFFSET('Water Data'!$F$28,0,10*ROW('Water Data'!F105))="","",OFFSET('Water Data'!$F$28,0,10*ROW('Water Data'!F105)))</f>
        <v/>
      </c>
      <c r="CA111" s="319" t="str">
        <f ca="true">+IF(OFFSET('Water Data'!$F$29,0,10*ROW('Water Data'!F105))="","",OFFSET('Water Data'!$F$29,0,10*ROW('Water Data'!F105)))</f>
        <v/>
      </c>
      <c r="CB111" s="319" t="str">
        <f ca="true">+IF(OFFSET('Water Data'!$G$27,0,10*ROW('Water Data'!G105))="","",OFFSET('Water Data'!$G$27,0,10*ROW('Water Data'!G105)))</f>
        <v/>
      </c>
      <c r="CC111" s="319" t="str">
        <f ca="true">+IF(OFFSET('Water Data'!$G$28,0,10*ROW('Water Data'!G105))="","",OFFSET('Water Data'!$G$28,0,10*ROW('Water Data'!G105)))</f>
        <v/>
      </c>
      <c r="CD111" s="319" t="str">
        <f ca="true">+IF(OFFSET('Water Data'!$G$29,0,10*ROW('Water Data'!G105))="","",OFFSET('Water Data'!$G$29,0,10*ROW('Water Data'!G105)))</f>
        <v/>
      </c>
      <c r="CE111" s="319" t="str">
        <f ca="true">+IF(OFFSET('Water Data'!$H$27,0,10*ROW('Water Data'!H105))="","",OFFSET('Water Data'!$H$27,0,10*ROW('Water Data'!H105)))</f>
        <v/>
      </c>
      <c r="CF111" s="319" t="str">
        <f ca="true">+IF(OFFSET('Water Data'!$H$28,0,10*ROW('Water Data'!H105))="","",OFFSET('Water Data'!$H$28,0,10*ROW('Water Data'!H105)))</f>
        <v/>
      </c>
      <c r="CG111" s="319" t="str">
        <f ca="true">+IF(OFFSET('Water Data'!$H$29,0,10*ROW('Water Data'!H105))="","",OFFSET('Water Data'!$H$29,0,10*ROW('Water Data'!H105)))</f>
        <v/>
      </c>
      <c r="CH111" s="319" t="str">
        <f ca="true">+IF(OFFSET('Water Data'!$I$27,0,10*ROW('Water Data'!I105))="","",OFFSET('Water Data'!$I$27,0,10*ROW('Water Data'!I105)))</f>
        <v/>
      </c>
      <c r="CI111" s="319" t="str">
        <f ca="true">+IF(OFFSET('Water Data'!$I$28,0,10*ROW('Water Data'!I105))="","",OFFSET('Water Data'!$I$28,0,10*ROW('Water Data'!I105)))</f>
        <v/>
      </c>
      <c r="CJ111" s="319" t="str">
        <f ca="true">+IF(OFFSET('Water Data'!$I$29,0,10*ROW('Water Data'!I105))="","",OFFSET('Water Data'!$I$29,0,10*ROW('Water Data'!I105)))</f>
        <v/>
      </c>
      <c r="CK111" s="319" t="str">
        <f ca="true">+IF(OFFSET('Sanitation Data'!$D$28,0,10*ROW('Sanitation Data'!D105))="","",OFFSET('Sanitation Data'!$D$28,0,10*ROW('Sanitation Data'!D105)))</f>
        <v/>
      </c>
      <c r="CL111" s="319" t="str">
        <f ca="true">+IF(OFFSET('Sanitation Data'!$D$29,0,10*ROW('Sanitation Data'!D105))="","",OFFSET('Sanitation Data'!$D$29,0,10*ROW('Sanitation Data'!D105)))</f>
        <v/>
      </c>
      <c r="CM111" s="319" t="str">
        <f ca="true">+IF(OFFSET('Sanitation Data'!$D$30,0,10*ROW('Sanitation Data'!D105))="","",OFFSET('Sanitation Data'!$D$30,0,10*ROW('Sanitation Data'!D105)))</f>
        <v/>
      </c>
      <c r="CN111" s="319" t="str">
        <f ca="true">+IF(OFFSET('Sanitation Data'!$D$31,0,10*ROW('Sanitation Data'!D105))="","",OFFSET('Sanitation Data'!$D$31,0,10*ROW('Sanitation Data'!D105)))</f>
        <v/>
      </c>
      <c r="CO111" s="319" t="str">
        <f ca="true">+IF(OFFSET('Sanitation Data'!$D$32,0,10*ROW('Sanitation Data'!D105))="","",OFFSET('Sanitation Data'!$D$32,0,10*ROW('Sanitation Data'!D105)))</f>
        <v/>
      </c>
      <c r="CP111" s="319" t="str">
        <f ca="true">+IF(OFFSET('Sanitation Data'!$E$28,0,10*ROW('Sanitation Data'!E105))="","",OFFSET('Sanitation Data'!$E$28,0,10*ROW('Sanitation Data'!E105)))</f>
        <v/>
      </c>
      <c r="CQ111" s="319" t="str">
        <f ca="true">+IF(OFFSET('Sanitation Data'!$E$29,0,10*ROW('Sanitation Data'!E105))="","",OFFSET('Sanitation Data'!$E$29,0,10*ROW('Sanitation Data'!E105)))</f>
        <v/>
      </c>
      <c r="CR111" s="319" t="str">
        <f ca="true">+IF(OFFSET('Sanitation Data'!$E$30,0,10*ROW('Sanitation Data'!E105))="","",OFFSET('Sanitation Data'!$E$30,0,10*ROW('Sanitation Data'!E105)))</f>
        <v/>
      </c>
      <c r="CS111" s="319" t="str">
        <f ca="true">+IF(OFFSET('Sanitation Data'!$E$31,0,10*ROW('Sanitation Data'!E105))="","",OFFSET('Sanitation Data'!$E$31,0,10*ROW('Sanitation Data'!E105)))</f>
        <v/>
      </c>
      <c r="CT111" s="319" t="str">
        <f ca="true">+IF(OFFSET('Sanitation Data'!$E$32,0,10*ROW('Sanitation Data'!E105))="","",OFFSET('Sanitation Data'!$E$32,0,10*ROW('Sanitation Data'!E105)))</f>
        <v/>
      </c>
      <c r="CU111" s="319" t="str">
        <f ca="true">+IF(OFFSET('Sanitation Data'!$F$28,0,10*ROW('Sanitation Data'!F105))="","",OFFSET('Sanitation Data'!$F$28,0,10*ROW('Sanitation Data'!F105)))</f>
        <v/>
      </c>
      <c r="CV111" s="319" t="str">
        <f ca="true">+IF(OFFSET('Sanitation Data'!$F$29,0,10*ROW('Sanitation Data'!F105))="","",OFFSET('Sanitation Data'!$F$29,0,10*ROW('Sanitation Data'!F105)))</f>
        <v/>
      </c>
      <c r="CW111" s="319" t="str">
        <f ca="true">+IF(OFFSET('Sanitation Data'!$F$30,0,10*ROW('Sanitation Data'!F105))="","",OFFSET('Sanitation Data'!$F$30,0,10*ROW('Sanitation Data'!F105)))</f>
        <v/>
      </c>
      <c r="CX111" s="319" t="str">
        <f ca="true">+IF(OFFSET('Sanitation Data'!$F$31,0,10*ROW('Sanitation Data'!F105))="","",OFFSET('Sanitation Data'!$F$31,0,10*ROW('Sanitation Data'!F105)))</f>
        <v/>
      </c>
      <c r="CY111" s="319" t="str">
        <f ca="true">+IF(OFFSET('Sanitation Data'!$F$32,0,10*ROW('Sanitation Data'!F105))="","",OFFSET('Sanitation Data'!$F$32,0,10*ROW('Sanitation Data'!F105)))</f>
        <v/>
      </c>
      <c r="CZ111" s="319" t="str">
        <f ca="true">+IF(OFFSET('Sanitation Data'!$G$28,0,10*ROW('Sanitation Data'!G105))="","",OFFSET('Sanitation Data'!$G$28,0,10*ROW('Sanitation Data'!G105)))</f>
        <v/>
      </c>
      <c r="DA111" s="319" t="str">
        <f ca="true">+IF(OFFSET('Sanitation Data'!$G$29,0,10*ROW('Sanitation Data'!G105))="","",OFFSET('Sanitation Data'!$G$29,0,10*ROW('Sanitation Data'!G105)))</f>
        <v/>
      </c>
      <c r="DB111" s="319" t="str">
        <f ca="true">+IF(OFFSET('Sanitation Data'!$G$30,0,10*ROW('Sanitation Data'!G105))="","",OFFSET('Sanitation Data'!$G$30,0,10*ROW('Sanitation Data'!G105)))</f>
        <v/>
      </c>
      <c r="DC111" s="319" t="str">
        <f ca="true">+IF(OFFSET('Sanitation Data'!$G$31,0,10*ROW('Sanitation Data'!G105))="","",OFFSET('Sanitation Data'!$G$31,0,10*ROW('Sanitation Data'!G105)))</f>
        <v/>
      </c>
      <c r="DD111" s="319" t="str">
        <f ca="true">+IF(OFFSET('Sanitation Data'!$G$32,0,10*ROW('Sanitation Data'!G105))="","",OFFSET('Sanitation Data'!$G$32,0,10*ROW('Sanitation Data'!G105)))</f>
        <v/>
      </c>
      <c r="DE111" s="319" t="str">
        <f ca="true">+IF(OFFSET('Sanitation Data'!$H$28,0,10*ROW('Sanitation Data'!H105))="","",OFFSET('Sanitation Data'!$H$28,0,10*ROW('Sanitation Data'!H105)))</f>
        <v/>
      </c>
      <c r="DF111" s="319" t="str">
        <f ca="true">+IF(OFFSET('Sanitation Data'!$H$29,0,10*ROW('Sanitation Data'!H105))="","",OFFSET('Sanitation Data'!$H$29,0,10*ROW('Sanitation Data'!H105)))</f>
        <v/>
      </c>
      <c r="DG111" s="319" t="str">
        <f ca="true">+IF(OFFSET('Sanitation Data'!$H$30,0,10*ROW('Sanitation Data'!H105))="","",OFFSET('Sanitation Data'!$H$30,0,10*ROW('Sanitation Data'!H105)))</f>
        <v/>
      </c>
      <c r="DH111" s="319" t="str">
        <f ca="true">+IF(OFFSET('Sanitation Data'!$H$31,0,10*ROW('Sanitation Data'!H105))="","",OFFSET('Sanitation Data'!$H$31,0,10*ROW('Sanitation Data'!H105)))</f>
        <v/>
      </c>
      <c r="DI111" s="319" t="str">
        <f ca="true">+IF(OFFSET('Sanitation Data'!$H$32,0,10*ROW('Sanitation Data'!H105))="","",OFFSET('Sanitation Data'!$H$32,0,10*ROW('Sanitation Data'!H105)))</f>
        <v/>
      </c>
      <c r="DJ111" s="319" t="str">
        <f ca="true">+IF(OFFSET('Sanitation Data'!$I$28,0,10*ROW('Sanitation Data'!I105))="","",OFFSET('Sanitation Data'!$I$28,0,10*ROW('Sanitation Data'!I105)))</f>
        <v/>
      </c>
      <c r="DK111" s="319" t="str">
        <f ca="true">+IF(OFFSET('Sanitation Data'!$I$29,0,10*ROW('Sanitation Data'!I105))="","",OFFSET('Sanitation Data'!$I$29,0,10*ROW('Sanitation Data'!I105)))</f>
        <v/>
      </c>
      <c r="DL111" s="319" t="str">
        <f ca="true">+IF(OFFSET('Sanitation Data'!$I$30,0,10*ROW('Sanitation Data'!I105))="","",OFFSET('Sanitation Data'!$I$30,0,10*ROW('Sanitation Data'!I105)))</f>
        <v/>
      </c>
      <c r="DM111" s="319" t="str">
        <f ca="true">+IF(OFFSET('Sanitation Data'!$I$31,0,10*ROW('Sanitation Data'!I105))="","",OFFSET('Sanitation Data'!$I$31,0,10*ROW('Sanitation Data'!I105)))</f>
        <v/>
      </c>
      <c r="DN111" s="319" t="str">
        <f ca="true">+IF(OFFSET('Sanitation Data'!$I$32,0,10*ROW('Sanitation Data'!I105))="","",OFFSET('Sanitation Data'!$I$32,0,10*ROW('Sanitation Data'!I105)))</f>
        <v/>
      </c>
      <c r="DO111" s="319" t="str">
        <f ca="true">+IF(OFFSET('Hygiene Data'!$D$11,0,10*ROW('Hygiene Data'!D105))="","",OFFSET('Hygiene Data'!$D$11,0,10*ROW('Hygiene Data'!D105)))</f>
        <v/>
      </c>
      <c r="DP111" s="319" t="str">
        <f ca="true">+IF(OFFSET('Hygiene Data'!$D$12,0,10*ROW('Hygiene Data'!D105))="","",OFFSET('Hygiene Data'!$D$12,0,10*ROW('Hygiene Data'!D105)))</f>
        <v/>
      </c>
      <c r="DQ111" s="319" t="str">
        <f ca="true">+IF(OFFSET('Hygiene Data'!$D$13,0,10*ROW('Hygiene Data'!D105))="","",OFFSET('Hygiene Data'!$D$13,0,10*ROW('Hygiene Data'!D105)))</f>
        <v/>
      </c>
      <c r="DR111" s="319" t="str">
        <f ca="true">+IF(OFFSET('Hygiene Data'!$E$11,0,10*ROW('Hygiene Data'!E105))="","",OFFSET('Hygiene Data'!$E$11,0,10*ROW('Hygiene Data'!E105)))</f>
        <v/>
      </c>
      <c r="DS111" s="319" t="str">
        <f ca="true">+IF(OFFSET('Hygiene Data'!$E$12,0,10*ROW('Hygiene Data'!E105))="","",OFFSET('Hygiene Data'!$E$12,0,10*ROW('Hygiene Data'!E105)))</f>
        <v/>
      </c>
      <c r="DT111" s="319" t="str">
        <f ca="true">+IF(OFFSET('Hygiene Data'!$E$13,0,10*ROW('Hygiene Data'!E105))="","",OFFSET('Hygiene Data'!$E$13,0,10*ROW('Hygiene Data'!E105)))</f>
        <v/>
      </c>
      <c r="DU111" s="319" t="str">
        <f ca="true">+IF(OFFSET('Hygiene Data'!$F$11,0,10*ROW('Hygiene Data'!F105))="","",OFFSET('Hygiene Data'!$F$11,0,10*ROW('Hygiene Data'!F105)))</f>
        <v/>
      </c>
      <c r="DV111" s="319" t="str">
        <f ca="true">+IF(OFFSET('Hygiene Data'!$F$12,0,10*ROW('Hygiene Data'!F105))="","",OFFSET('Hygiene Data'!$F$12,0,10*ROW('Hygiene Data'!F105)))</f>
        <v/>
      </c>
      <c r="DW111" s="319" t="str">
        <f ca="true">+IF(OFFSET('Hygiene Data'!$F$13,0,10*ROW('Hygiene Data'!F105))="","",OFFSET('Hygiene Data'!$F$13,0,10*ROW('Hygiene Data'!F105)))</f>
        <v/>
      </c>
      <c r="DX111" s="319" t="str">
        <f ca="true">+IF(OFFSET('Hygiene Data'!$G$11,0,10*ROW('Hygiene Data'!G105))="","",OFFSET('Hygiene Data'!$G$11,0,10*ROW('Hygiene Data'!G105)))</f>
        <v/>
      </c>
      <c r="DY111" s="319" t="str">
        <f ca="true">+IF(OFFSET('Hygiene Data'!$G$12,0,10*ROW('Hygiene Data'!G105))="","",OFFSET('Hygiene Data'!$G$12,0,10*ROW('Hygiene Data'!G105)))</f>
        <v/>
      </c>
      <c r="DZ111" s="319" t="str">
        <f ca="true">+IF(OFFSET('Hygiene Data'!$G$13,0,10*ROW('Hygiene Data'!G105))="","",OFFSET('Hygiene Data'!$G$13,0,10*ROW('Hygiene Data'!G105)))</f>
        <v/>
      </c>
      <c r="EA111" s="319" t="str">
        <f ca="true">+IF(OFFSET('Hygiene Data'!$H$11,0,10*ROW('Hygiene Data'!H105))="","",OFFSET('Hygiene Data'!$H$11,0,10*ROW('Hygiene Data'!H105)))</f>
        <v/>
      </c>
      <c r="EB111" s="319" t="str">
        <f ca="true">+IF(OFFSET('Hygiene Data'!$H$12,0,10*ROW('Hygiene Data'!H105))="","",OFFSET('Hygiene Data'!$H$12,0,10*ROW('Hygiene Data'!H105)))</f>
        <v/>
      </c>
      <c r="EC111" s="319" t="str">
        <f ca="true">+IF(OFFSET('Hygiene Data'!$H$13,0,10*ROW('Hygiene Data'!H105))="","",OFFSET('Hygiene Data'!$H$13,0,10*ROW('Hygiene Data'!H105)))</f>
        <v/>
      </c>
      <c r="ED111" s="319" t="str">
        <f ca="true">+IF(OFFSET('Hygiene Data'!$I$11,0,10*ROW('Hygiene Data'!I105))="","",OFFSET('Hygiene Data'!$I$11,0,10*ROW('Hygiene Data'!I105)))</f>
        <v/>
      </c>
      <c r="EE111" s="319" t="str">
        <f ca="true">+IF(OFFSET('Hygiene Data'!$I$12,0,10*ROW('Hygiene Data'!I105))="","",OFFSET('Hygiene Data'!$I$12,0,10*ROW('Hygiene Data'!I105)))</f>
        <v/>
      </c>
      <c r="EF111" s="319"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75"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19"/>
      <c r="BS112" s="319" t="str">
        <f ca="true">+IF(OFFSET('Water Data'!$D$27,0,10*ROW('Water Data'!D106))="","",OFFSET('Water Data'!$D$27,0,10*ROW('Water Data'!D106)))</f>
        <v/>
      </c>
      <c r="BT112" s="319" t="str">
        <f ca="true">+IF(OFFSET('Water Data'!$D$28,0,10*ROW('Water Data'!D106))="","",OFFSET('Water Data'!$D$28,0,10*ROW('Water Data'!D106)))</f>
        <v/>
      </c>
      <c r="BU112" s="319" t="str">
        <f ca="true">+IF(OFFSET('Water Data'!$D$29,0,10*ROW('Water Data'!D106))="","",OFFSET('Water Data'!$D$29,0,10*ROW('Water Data'!D106)))</f>
        <v/>
      </c>
      <c r="BV112" s="319" t="str">
        <f ca="true">+IF(OFFSET('Water Data'!$E$27,0,10*ROW('Water Data'!E106))="","",OFFSET('Water Data'!$E$27,0,10*ROW('Water Data'!E106)))</f>
        <v/>
      </c>
      <c r="BW112" s="319" t="str">
        <f ca="true">+IF(OFFSET('Water Data'!$E$28,0,10*ROW('Water Data'!E106))="","",OFFSET('Water Data'!$E$28,0,10*ROW('Water Data'!E106)))</f>
        <v/>
      </c>
      <c r="BX112" s="319" t="str">
        <f ca="true">+IF(OFFSET('Water Data'!$E$29,0,10*ROW('Water Data'!E106))="","",OFFSET('Water Data'!$E$29,0,10*ROW('Water Data'!E106)))</f>
        <v/>
      </c>
      <c r="BY112" s="319" t="str">
        <f ca="true">+IF(OFFSET('Water Data'!$F$27,0,10*ROW('Water Data'!F106))="","",OFFSET('Water Data'!$F$27,0,10*ROW('Water Data'!F106)))</f>
        <v/>
      </c>
      <c r="BZ112" s="319" t="str">
        <f ca="true">+IF(OFFSET('Water Data'!$F$28,0,10*ROW('Water Data'!F106))="","",OFFSET('Water Data'!$F$28,0,10*ROW('Water Data'!F106)))</f>
        <v/>
      </c>
      <c r="CA112" s="319" t="str">
        <f ca="true">+IF(OFFSET('Water Data'!$F$29,0,10*ROW('Water Data'!F106))="","",OFFSET('Water Data'!$F$29,0,10*ROW('Water Data'!F106)))</f>
        <v/>
      </c>
      <c r="CB112" s="319" t="str">
        <f ca="true">+IF(OFFSET('Water Data'!$G$27,0,10*ROW('Water Data'!G106))="","",OFFSET('Water Data'!$G$27,0,10*ROW('Water Data'!G106)))</f>
        <v/>
      </c>
      <c r="CC112" s="319" t="str">
        <f ca="true">+IF(OFFSET('Water Data'!$G$28,0,10*ROW('Water Data'!G106))="","",OFFSET('Water Data'!$G$28,0,10*ROW('Water Data'!G106)))</f>
        <v/>
      </c>
      <c r="CD112" s="319" t="str">
        <f ca="true">+IF(OFFSET('Water Data'!$G$29,0,10*ROW('Water Data'!G106))="","",OFFSET('Water Data'!$G$29,0,10*ROW('Water Data'!G106)))</f>
        <v/>
      </c>
      <c r="CE112" s="319" t="str">
        <f ca="true">+IF(OFFSET('Water Data'!$H$27,0,10*ROW('Water Data'!H106))="","",OFFSET('Water Data'!$H$27,0,10*ROW('Water Data'!H106)))</f>
        <v/>
      </c>
      <c r="CF112" s="319" t="str">
        <f ca="true">+IF(OFFSET('Water Data'!$H$28,0,10*ROW('Water Data'!H106))="","",OFFSET('Water Data'!$H$28,0,10*ROW('Water Data'!H106)))</f>
        <v/>
      </c>
      <c r="CG112" s="319" t="str">
        <f ca="true">+IF(OFFSET('Water Data'!$H$29,0,10*ROW('Water Data'!H106))="","",OFFSET('Water Data'!$H$29,0,10*ROW('Water Data'!H106)))</f>
        <v/>
      </c>
      <c r="CH112" s="319" t="str">
        <f ca="true">+IF(OFFSET('Water Data'!$I$27,0,10*ROW('Water Data'!I106))="","",OFFSET('Water Data'!$I$27,0,10*ROW('Water Data'!I106)))</f>
        <v/>
      </c>
      <c r="CI112" s="319" t="str">
        <f ca="true">+IF(OFFSET('Water Data'!$I$28,0,10*ROW('Water Data'!I106))="","",OFFSET('Water Data'!$I$28,0,10*ROW('Water Data'!I106)))</f>
        <v/>
      </c>
      <c r="CJ112" s="319" t="str">
        <f ca="true">+IF(OFFSET('Water Data'!$I$29,0,10*ROW('Water Data'!I106))="","",OFFSET('Water Data'!$I$29,0,10*ROW('Water Data'!I106)))</f>
        <v/>
      </c>
      <c r="CK112" s="319" t="str">
        <f ca="true">+IF(OFFSET('Sanitation Data'!$D$28,0,10*ROW('Sanitation Data'!D106))="","",OFFSET('Sanitation Data'!$D$28,0,10*ROW('Sanitation Data'!D106)))</f>
        <v/>
      </c>
      <c r="CL112" s="319" t="str">
        <f ca="true">+IF(OFFSET('Sanitation Data'!$D$29,0,10*ROW('Sanitation Data'!D106))="","",OFFSET('Sanitation Data'!$D$29,0,10*ROW('Sanitation Data'!D106)))</f>
        <v/>
      </c>
      <c r="CM112" s="319" t="str">
        <f ca="true">+IF(OFFSET('Sanitation Data'!$D$30,0,10*ROW('Sanitation Data'!D106))="","",OFFSET('Sanitation Data'!$D$30,0,10*ROW('Sanitation Data'!D106)))</f>
        <v/>
      </c>
      <c r="CN112" s="319" t="str">
        <f ca="true">+IF(OFFSET('Sanitation Data'!$D$31,0,10*ROW('Sanitation Data'!D106))="","",OFFSET('Sanitation Data'!$D$31,0,10*ROW('Sanitation Data'!D106)))</f>
        <v/>
      </c>
      <c r="CO112" s="319" t="str">
        <f ca="true">+IF(OFFSET('Sanitation Data'!$D$32,0,10*ROW('Sanitation Data'!D106))="","",OFFSET('Sanitation Data'!$D$32,0,10*ROW('Sanitation Data'!D106)))</f>
        <v/>
      </c>
      <c r="CP112" s="319" t="str">
        <f ca="true">+IF(OFFSET('Sanitation Data'!$E$28,0,10*ROW('Sanitation Data'!E106))="","",OFFSET('Sanitation Data'!$E$28,0,10*ROW('Sanitation Data'!E106)))</f>
        <v/>
      </c>
      <c r="CQ112" s="319" t="str">
        <f ca="true">+IF(OFFSET('Sanitation Data'!$E$29,0,10*ROW('Sanitation Data'!E106))="","",OFFSET('Sanitation Data'!$E$29,0,10*ROW('Sanitation Data'!E106)))</f>
        <v/>
      </c>
      <c r="CR112" s="319" t="str">
        <f ca="true">+IF(OFFSET('Sanitation Data'!$E$30,0,10*ROW('Sanitation Data'!E106))="","",OFFSET('Sanitation Data'!$E$30,0,10*ROW('Sanitation Data'!E106)))</f>
        <v/>
      </c>
      <c r="CS112" s="319" t="str">
        <f ca="true">+IF(OFFSET('Sanitation Data'!$E$31,0,10*ROW('Sanitation Data'!E106))="","",OFFSET('Sanitation Data'!$E$31,0,10*ROW('Sanitation Data'!E106)))</f>
        <v/>
      </c>
      <c r="CT112" s="319" t="str">
        <f ca="true">+IF(OFFSET('Sanitation Data'!$E$32,0,10*ROW('Sanitation Data'!E106))="","",OFFSET('Sanitation Data'!$E$32,0,10*ROW('Sanitation Data'!E106)))</f>
        <v/>
      </c>
      <c r="CU112" s="319" t="str">
        <f ca="true">+IF(OFFSET('Sanitation Data'!$F$28,0,10*ROW('Sanitation Data'!F106))="","",OFFSET('Sanitation Data'!$F$28,0,10*ROW('Sanitation Data'!F106)))</f>
        <v/>
      </c>
      <c r="CV112" s="319" t="str">
        <f ca="true">+IF(OFFSET('Sanitation Data'!$F$29,0,10*ROW('Sanitation Data'!F106))="","",OFFSET('Sanitation Data'!$F$29,0,10*ROW('Sanitation Data'!F106)))</f>
        <v/>
      </c>
      <c r="CW112" s="319" t="str">
        <f ca="true">+IF(OFFSET('Sanitation Data'!$F$30,0,10*ROW('Sanitation Data'!F106))="","",OFFSET('Sanitation Data'!$F$30,0,10*ROW('Sanitation Data'!F106)))</f>
        <v/>
      </c>
      <c r="CX112" s="319" t="str">
        <f ca="true">+IF(OFFSET('Sanitation Data'!$F$31,0,10*ROW('Sanitation Data'!F106))="","",OFFSET('Sanitation Data'!$F$31,0,10*ROW('Sanitation Data'!F106)))</f>
        <v/>
      </c>
      <c r="CY112" s="319" t="str">
        <f ca="true">+IF(OFFSET('Sanitation Data'!$F$32,0,10*ROW('Sanitation Data'!F106))="","",OFFSET('Sanitation Data'!$F$32,0,10*ROW('Sanitation Data'!F106)))</f>
        <v/>
      </c>
      <c r="CZ112" s="319" t="str">
        <f ca="true">+IF(OFFSET('Sanitation Data'!$G$28,0,10*ROW('Sanitation Data'!G106))="","",OFFSET('Sanitation Data'!$G$28,0,10*ROW('Sanitation Data'!G106)))</f>
        <v/>
      </c>
      <c r="DA112" s="319" t="str">
        <f ca="true">+IF(OFFSET('Sanitation Data'!$G$29,0,10*ROW('Sanitation Data'!G106))="","",OFFSET('Sanitation Data'!$G$29,0,10*ROW('Sanitation Data'!G106)))</f>
        <v/>
      </c>
      <c r="DB112" s="319" t="str">
        <f ca="true">+IF(OFFSET('Sanitation Data'!$G$30,0,10*ROW('Sanitation Data'!G106))="","",OFFSET('Sanitation Data'!$G$30,0,10*ROW('Sanitation Data'!G106)))</f>
        <v/>
      </c>
      <c r="DC112" s="319" t="str">
        <f ca="true">+IF(OFFSET('Sanitation Data'!$G$31,0,10*ROW('Sanitation Data'!G106))="","",OFFSET('Sanitation Data'!$G$31,0,10*ROW('Sanitation Data'!G106)))</f>
        <v/>
      </c>
      <c r="DD112" s="319" t="str">
        <f ca="true">+IF(OFFSET('Sanitation Data'!$G$32,0,10*ROW('Sanitation Data'!G106))="","",OFFSET('Sanitation Data'!$G$32,0,10*ROW('Sanitation Data'!G106)))</f>
        <v/>
      </c>
      <c r="DE112" s="319" t="str">
        <f ca="true">+IF(OFFSET('Sanitation Data'!$H$28,0,10*ROW('Sanitation Data'!H106))="","",OFFSET('Sanitation Data'!$H$28,0,10*ROW('Sanitation Data'!H106)))</f>
        <v/>
      </c>
      <c r="DF112" s="319" t="str">
        <f ca="true">+IF(OFFSET('Sanitation Data'!$H$29,0,10*ROW('Sanitation Data'!H106))="","",OFFSET('Sanitation Data'!$H$29,0,10*ROW('Sanitation Data'!H106)))</f>
        <v/>
      </c>
      <c r="DG112" s="319" t="str">
        <f ca="true">+IF(OFFSET('Sanitation Data'!$H$30,0,10*ROW('Sanitation Data'!H106))="","",OFFSET('Sanitation Data'!$H$30,0,10*ROW('Sanitation Data'!H106)))</f>
        <v/>
      </c>
      <c r="DH112" s="319" t="str">
        <f ca="true">+IF(OFFSET('Sanitation Data'!$H$31,0,10*ROW('Sanitation Data'!H106))="","",OFFSET('Sanitation Data'!$H$31,0,10*ROW('Sanitation Data'!H106)))</f>
        <v/>
      </c>
      <c r="DI112" s="319" t="str">
        <f ca="true">+IF(OFFSET('Sanitation Data'!$H$32,0,10*ROW('Sanitation Data'!H106))="","",OFFSET('Sanitation Data'!$H$32,0,10*ROW('Sanitation Data'!H106)))</f>
        <v/>
      </c>
      <c r="DJ112" s="319" t="str">
        <f ca="true">+IF(OFFSET('Sanitation Data'!$I$28,0,10*ROW('Sanitation Data'!I106))="","",OFFSET('Sanitation Data'!$I$28,0,10*ROW('Sanitation Data'!I106)))</f>
        <v/>
      </c>
      <c r="DK112" s="319" t="str">
        <f ca="true">+IF(OFFSET('Sanitation Data'!$I$29,0,10*ROW('Sanitation Data'!I106))="","",OFFSET('Sanitation Data'!$I$29,0,10*ROW('Sanitation Data'!I106)))</f>
        <v/>
      </c>
      <c r="DL112" s="319" t="str">
        <f ca="true">+IF(OFFSET('Sanitation Data'!$I$30,0,10*ROW('Sanitation Data'!I106))="","",OFFSET('Sanitation Data'!$I$30,0,10*ROW('Sanitation Data'!I106)))</f>
        <v/>
      </c>
      <c r="DM112" s="319" t="str">
        <f ca="true">+IF(OFFSET('Sanitation Data'!$I$31,0,10*ROW('Sanitation Data'!I106))="","",OFFSET('Sanitation Data'!$I$31,0,10*ROW('Sanitation Data'!I106)))</f>
        <v/>
      </c>
      <c r="DN112" s="319" t="str">
        <f ca="true">+IF(OFFSET('Sanitation Data'!$I$32,0,10*ROW('Sanitation Data'!I106))="","",OFFSET('Sanitation Data'!$I$32,0,10*ROW('Sanitation Data'!I106)))</f>
        <v/>
      </c>
      <c r="DO112" s="319" t="str">
        <f ca="true">+IF(OFFSET('Hygiene Data'!$D$11,0,10*ROW('Hygiene Data'!D106))="","",OFFSET('Hygiene Data'!$D$11,0,10*ROW('Hygiene Data'!D106)))</f>
        <v/>
      </c>
      <c r="DP112" s="319" t="str">
        <f ca="true">+IF(OFFSET('Hygiene Data'!$D$12,0,10*ROW('Hygiene Data'!D106))="","",OFFSET('Hygiene Data'!$D$12,0,10*ROW('Hygiene Data'!D106)))</f>
        <v/>
      </c>
      <c r="DQ112" s="319" t="str">
        <f ca="true">+IF(OFFSET('Hygiene Data'!$D$13,0,10*ROW('Hygiene Data'!D106))="","",OFFSET('Hygiene Data'!$D$13,0,10*ROW('Hygiene Data'!D106)))</f>
        <v/>
      </c>
      <c r="DR112" s="319" t="str">
        <f ca="true">+IF(OFFSET('Hygiene Data'!$E$11,0,10*ROW('Hygiene Data'!E106))="","",OFFSET('Hygiene Data'!$E$11,0,10*ROW('Hygiene Data'!E106)))</f>
        <v/>
      </c>
      <c r="DS112" s="319" t="str">
        <f ca="true">+IF(OFFSET('Hygiene Data'!$E$12,0,10*ROW('Hygiene Data'!E106))="","",OFFSET('Hygiene Data'!$E$12,0,10*ROW('Hygiene Data'!E106)))</f>
        <v/>
      </c>
      <c r="DT112" s="319" t="str">
        <f ca="true">+IF(OFFSET('Hygiene Data'!$E$13,0,10*ROW('Hygiene Data'!E106))="","",OFFSET('Hygiene Data'!$E$13,0,10*ROW('Hygiene Data'!E106)))</f>
        <v/>
      </c>
      <c r="DU112" s="319" t="str">
        <f ca="true">+IF(OFFSET('Hygiene Data'!$F$11,0,10*ROW('Hygiene Data'!F106))="","",OFFSET('Hygiene Data'!$F$11,0,10*ROW('Hygiene Data'!F106)))</f>
        <v/>
      </c>
      <c r="DV112" s="319" t="str">
        <f ca="true">+IF(OFFSET('Hygiene Data'!$F$12,0,10*ROW('Hygiene Data'!F106))="","",OFFSET('Hygiene Data'!$F$12,0,10*ROW('Hygiene Data'!F106)))</f>
        <v/>
      </c>
      <c r="DW112" s="319" t="str">
        <f ca="true">+IF(OFFSET('Hygiene Data'!$F$13,0,10*ROW('Hygiene Data'!F106))="","",OFFSET('Hygiene Data'!$F$13,0,10*ROW('Hygiene Data'!F106)))</f>
        <v/>
      </c>
      <c r="DX112" s="319" t="str">
        <f ca="true">+IF(OFFSET('Hygiene Data'!$G$11,0,10*ROW('Hygiene Data'!G106))="","",OFFSET('Hygiene Data'!$G$11,0,10*ROW('Hygiene Data'!G106)))</f>
        <v/>
      </c>
      <c r="DY112" s="319" t="str">
        <f ca="true">+IF(OFFSET('Hygiene Data'!$G$12,0,10*ROW('Hygiene Data'!G106))="","",OFFSET('Hygiene Data'!$G$12,0,10*ROW('Hygiene Data'!G106)))</f>
        <v/>
      </c>
      <c r="DZ112" s="319" t="str">
        <f ca="true">+IF(OFFSET('Hygiene Data'!$G$13,0,10*ROW('Hygiene Data'!G106))="","",OFFSET('Hygiene Data'!$G$13,0,10*ROW('Hygiene Data'!G106)))</f>
        <v/>
      </c>
      <c r="EA112" s="319" t="str">
        <f ca="true">+IF(OFFSET('Hygiene Data'!$H$11,0,10*ROW('Hygiene Data'!H106))="","",OFFSET('Hygiene Data'!$H$11,0,10*ROW('Hygiene Data'!H106)))</f>
        <v/>
      </c>
      <c r="EB112" s="319" t="str">
        <f ca="true">+IF(OFFSET('Hygiene Data'!$H$12,0,10*ROW('Hygiene Data'!H106))="","",OFFSET('Hygiene Data'!$H$12,0,10*ROW('Hygiene Data'!H106)))</f>
        <v/>
      </c>
      <c r="EC112" s="319" t="str">
        <f ca="true">+IF(OFFSET('Hygiene Data'!$H$13,0,10*ROW('Hygiene Data'!H106))="","",OFFSET('Hygiene Data'!$H$13,0,10*ROW('Hygiene Data'!H106)))</f>
        <v/>
      </c>
      <c r="ED112" s="319" t="str">
        <f ca="true">+IF(OFFSET('Hygiene Data'!$I$11,0,10*ROW('Hygiene Data'!I106))="","",OFFSET('Hygiene Data'!$I$11,0,10*ROW('Hygiene Data'!I106)))</f>
        <v/>
      </c>
      <c r="EE112" s="319" t="str">
        <f ca="true">+IF(OFFSET('Hygiene Data'!$I$12,0,10*ROW('Hygiene Data'!I106))="","",OFFSET('Hygiene Data'!$I$12,0,10*ROW('Hygiene Data'!I106)))</f>
        <v/>
      </c>
      <c r="EF112" s="319"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75"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19"/>
      <c r="BS113" s="319" t="str">
        <f ca="true">+IF(OFFSET('Water Data'!$D$27,0,10*ROW('Water Data'!D107))="","",OFFSET('Water Data'!$D$27,0,10*ROW('Water Data'!D107)))</f>
        <v/>
      </c>
      <c r="BT113" s="319" t="str">
        <f ca="true">+IF(OFFSET('Water Data'!$D$28,0,10*ROW('Water Data'!D107))="","",OFFSET('Water Data'!$D$28,0,10*ROW('Water Data'!D107)))</f>
        <v/>
      </c>
      <c r="BU113" s="319" t="str">
        <f ca="true">+IF(OFFSET('Water Data'!$D$29,0,10*ROW('Water Data'!D107))="","",OFFSET('Water Data'!$D$29,0,10*ROW('Water Data'!D107)))</f>
        <v/>
      </c>
      <c r="BV113" s="319" t="str">
        <f ca="true">+IF(OFFSET('Water Data'!$E$27,0,10*ROW('Water Data'!E107))="","",OFFSET('Water Data'!$E$27,0,10*ROW('Water Data'!E107)))</f>
        <v/>
      </c>
      <c r="BW113" s="319" t="str">
        <f ca="true">+IF(OFFSET('Water Data'!$E$28,0,10*ROW('Water Data'!E107))="","",OFFSET('Water Data'!$E$28,0,10*ROW('Water Data'!E107)))</f>
        <v/>
      </c>
      <c r="BX113" s="319" t="str">
        <f ca="true">+IF(OFFSET('Water Data'!$E$29,0,10*ROW('Water Data'!E107))="","",OFFSET('Water Data'!$E$29,0,10*ROW('Water Data'!E107)))</f>
        <v/>
      </c>
      <c r="BY113" s="319" t="str">
        <f ca="true">+IF(OFFSET('Water Data'!$F$27,0,10*ROW('Water Data'!F107))="","",OFFSET('Water Data'!$F$27,0,10*ROW('Water Data'!F107)))</f>
        <v/>
      </c>
      <c r="BZ113" s="319" t="str">
        <f ca="true">+IF(OFFSET('Water Data'!$F$28,0,10*ROW('Water Data'!F107))="","",OFFSET('Water Data'!$F$28,0,10*ROW('Water Data'!F107)))</f>
        <v/>
      </c>
      <c r="CA113" s="319" t="str">
        <f ca="true">+IF(OFFSET('Water Data'!$F$29,0,10*ROW('Water Data'!F107))="","",OFFSET('Water Data'!$F$29,0,10*ROW('Water Data'!F107)))</f>
        <v/>
      </c>
      <c r="CB113" s="319" t="str">
        <f ca="true">+IF(OFFSET('Water Data'!$G$27,0,10*ROW('Water Data'!G107))="","",OFFSET('Water Data'!$G$27,0,10*ROW('Water Data'!G107)))</f>
        <v/>
      </c>
      <c r="CC113" s="319" t="str">
        <f ca="true">+IF(OFFSET('Water Data'!$G$28,0,10*ROW('Water Data'!G107))="","",OFFSET('Water Data'!$G$28,0,10*ROW('Water Data'!G107)))</f>
        <v/>
      </c>
      <c r="CD113" s="319" t="str">
        <f ca="true">+IF(OFFSET('Water Data'!$G$29,0,10*ROW('Water Data'!G107))="","",OFFSET('Water Data'!$G$29,0,10*ROW('Water Data'!G107)))</f>
        <v/>
      </c>
      <c r="CE113" s="319" t="str">
        <f ca="true">+IF(OFFSET('Water Data'!$H$27,0,10*ROW('Water Data'!H107))="","",OFFSET('Water Data'!$H$27,0,10*ROW('Water Data'!H107)))</f>
        <v/>
      </c>
      <c r="CF113" s="319" t="str">
        <f ca="true">+IF(OFFSET('Water Data'!$H$28,0,10*ROW('Water Data'!H107))="","",OFFSET('Water Data'!$H$28,0,10*ROW('Water Data'!H107)))</f>
        <v/>
      </c>
      <c r="CG113" s="319" t="str">
        <f ca="true">+IF(OFFSET('Water Data'!$H$29,0,10*ROW('Water Data'!H107))="","",OFFSET('Water Data'!$H$29,0,10*ROW('Water Data'!H107)))</f>
        <v/>
      </c>
      <c r="CH113" s="319" t="str">
        <f ca="true">+IF(OFFSET('Water Data'!$I$27,0,10*ROW('Water Data'!I107))="","",OFFSET('Water Data'!$I$27,0,10*ROW('Water Data'!I107)))</f>
        <v/>
      </c>
      <c r="CI113" s="319" t="str">
        <f ca="true">+IF(OFFSET('Water Data'!$I$28,0,10*ROW('Water Data'!I107))="","",OFFSET('Water Data'!$I$28,0,10*ROW('Water Data'!I107)))</f>
        <v/>
      </c>
      <c r="CJ113" s="319" t="str">
        <f ca="true">+IF(OFFSET('Water Data'!$I$29,0,10*ROW('Water Data'!I107))="","",OFFSET('Water Data'!$I$29,0,10*ROW('Water Data'!I107)))</f>
        <v/>
      </c>
      <c r="CK113" s="319" t="str">
        <f ca="true">+IF(OFFSET('Sanitation Data'!$D$28,0,10*ROW('Sanitation Data'!D107))="","",OFFSET('Sanitation Data'!$D$28,0,10*ROW('Sanitation Data'!D107)))</f>
        <v/>
      </c>
      <c r="CL113" s="319" t="str">
        <f ca="true">+IF(OFFSET('Sanitation Data'!$D$29,0,10*ROW('Sanitation Data'!D107))="","",OFFSET('Sanitation Data'!$D$29,0,10*ROW('Sanitation Data'!D107)))</f>
        <v/>
      </c>
      <c r="CM113" s="319" t="str">
        <f ca="true">+IF(OFFSET('Sanitation Data'!$D$30,0,10*ROW('Sanitation Data'!D107))="","",OFFSET('Sanitation Data'!$D$30,0,10*ROW('Sanitation Data'!D107)))</f>
        <v/>
      </c>
      <c r="CN113" s="319" t="str">
        <f ca="true">+IF(OFFSET('Sanitation Data'!$D$31,0,10*ROW('Sanitation Data'!D107))="","",OFFSET('Sanitation Data'!$D$31,0,10*ROW('Sanitation Data'!D107)))</f>
        <v/>
      </c>
      <c r="CO113" s="319" t="str">
        <f ca="true">+IF(OFFSET('Sanitation Data'!$D$32,0,10*ROW('Sanitation Data'!D107))="","",OFFSET('Sanitation Data'!$D$32,0,10*ROW('Sanitation Data'!D107)))</f>
        <v/>
      </c>
      <c r="CP113" s="319" t="str">
        <f ca="true">+IF(OFFSET('Sanitation Data'!$E$28,0,10*ROW('Sanitation Data'!E107))="","",OFFSET('Sanitation Data'!$E$28,0,10*ROW('Sanitation Data'!E107)))</f>
        <v/>
      </c>
      <c r="CQ113" s="319" t="str">
        <f ca="true">+IF(OFFSET('Sanitation Data'!$E$29,0,10*ROW('Sanitation Data'!E107))="","",OFFSET('Sanitation Data'!$E$29,0,10*ROW('Sanitation Data'!E107)))</f>
        <v/>
      </c>
      <c r="CR113" s="319" t="str">
        <f ca="true">+IF(OFFSET('Sanitation Data'!$E$30,0,10*ROW('Sanitation Data'!E107))="","",OFFSET('Sanitation Data'!$E$30,0,10*ROW('Sanitation Data'!E107)))</f>
        <v/>
      </c>
      <c r="CS113" s="319" t="str">
        <f ca="true">+IF(OFFSET('Sanitation Data'!$E$31,0,10*ROW('Sanitation Data'!E107))="","",OFFSET('Sanitation Data'!$E$31,0,10*ROW('Sanitation Data'!E107)))</f>
        <v/>
      </c>
      <c r="CT113" s="319" t="str">
        <f ca="true">+IF(OFFSET('Sanitation Data'!$E$32,0,10*ROW('Sanitation Data'!E107))="","",OFFSET('Sanitation Data'!$E$32,0,10*ROW('Sanitation Data'!E107)))</f>
        <v/>
      </c>
      <c r="CU113" s="319" t="str">
        <f ca="true">+IF(OFFSET('Sanitation Data'!$F$28,0,10*ROW('Sanitation Data'!F107))="","",OFFSET('Sanitation Data'!$F$28,0,10*ROW('Sanitation Data'!F107)))</f>
        <v/>
      </c>
      <c r="CV113" s="319" t="str">
        <f ca="true">+IF(OFFSET('Sanitation Data'!$F$29,0,10*ROW('Sanitation Data'!F107))="","",OFFSET('Sanitation Data'!$F$29,0,10*ROW('Sanitation Data'!F107)))</f>
        <v/>
      </c>
      <c r="CW113" s="319" t="str">
        <f ca="true">+IF(OFFSET('Sanitation Data'!$F$30,0,10*ROW('Sanitation Data'!F107))="","",OFFSET('Sanitation Data'!$F$30,0,10*ROW('Sanitation Data'!F107)))</f>
        <v/>
      </c>
      <c r="CX113" s="319" t="str">
        <f ca="true">+IF(OFFSET('Sanitation Data'!$F$31,0,10*ROW('Sanitation Data'!F107))="","",OFFSET('Sanitation Data'!$F$31,0,10*ROW('Sanitation Data'!F107)))</f>
        <v/>
      </c>
      <c r="CY113" s="319" t="str">
        <f ca="true">+IF(OFFSET('Sanitation Data'!$F$32,0,10*ROW('Sanitation Data'!F107))="","",OFFSET('Sanitation Data'!$F$32,0,10*ROW('Sanitation Data'!F107)))</f>
        <v/>
      </c>
      <c r="CZ113" s="319" t="str">
        <f ca="true">+IF(OFFSET('Sanitation Data'!$G$28,0,10*ROW('Sanitation Data'!G107))="","",OFFSET('Sanitation Data'!$G$28,0,10*ROW('Sanitation Data'!G107)))</f>
        <v/>
      </c>
      <c r="DA113" s="319" t="str">
        <f ca="true">+IF(OFFSET('Sanitation Data'!$G$29,0,10*ROW('Sanitation Data'!G107))="","",OFFSET('Sanitation Data'!$G$29,0,10*ROW('Sanitation Data'!G107)))</f>
        <v/>
      </c>
      <c r="DB113" s="319" t="str">
        <f ca="true">+IF(OFFSET('Sanitation Data'!$G$30,0,10*ROW('Sanitation Data'!G107))="","",OFFSET('Sanitation Data'!$G$30,0,10*ROW('Sanitation Data'!G107)))</f>
        <v/>
      </c>
      <c r="DC113" s="319" t="str">
        <f ca="true">+IF(OFFSET('Sanitation Data'!$G$31,0,10*ROW('Sanitation Data'!G107))="","",OFFSET('Sanitation Data'!$G$31,0,10*ROW('Sanitation Data'!G107)))</f>
        <v/>
      </c>
      <c r="DD113" s="319" t="str">
        <f ca="true">+IF(OFFSET('Sanitation Data'!$G$32,0,10*ROW('Sanitation Data'!G107))="","",OFFSET('Sanitation Data'!$G$32,0,10*ROW('Sanitation Data'!G107)))</f>
        <v/>
      </c>
      <c r="DE113" s="319" t="str">
        <f ca="true">+IF(OFFSET('Sanitation Data'!$H$28,0,10*ROW('Sanitation Data'!H107))="","",OFFSET('Sanitation Data'!$H$28,0,10*ROW('Sanitation Data'!H107)))</f>
        <v/>
      </c>
      <c r="DF113" s="319" t="str">
        <f ca="true">+IF(OFFSET('Sanitation Data'!$H$29,0,10*ROW('Sanitation Data'!H107))="","",OFFSET('Sanitation Data'!$H$29,0,10*ROW('Sanitation Data'!H107)))</f>
        <v/>
      </c>
      <c r="DG113" s="319" t="str">
        <f ca="true">+IF(OFFSET('Sanitation Data'!$H$30,0,10*ROW('Sanitation Data'!H107))="","",OFFSET('Sanitation Data'!$H$30,0,10*ROW('Sanitation Data'!H107)))</f>
        <v/>
      </c>
      <c r="DH113" s="319" t="str">
        <f ca="true">+IF(OFFSET('Sanitation Data'!$H$31,0,10*ROW('Sanitation Data'!H107))="","",OFFSET('Sanitation Data'!$H$31,0,10*ROW('Sanitation Data'!H107)))</f>
        <v/>
      </c>
      <c r="DI113" s="319" t="str">
        <f ca="true">+IF(OFFSET('Sanitation Data'!$H$32,0,10*ROW('Sanitation Data'!H107))="","",OFFSET('Sanitation Data'!$H$32,0,10*ROW('Sanitation Data'!H107)))</f>
        <v/>
      </c>
      <c r="DJ113" s="319" t="str">
        <f ca="true">+IF(OFFSET('Sanitation Data'!$I$28,0,10*ROW('Sanitation Data'!I107))="","",OFFSET('Sanitation Data'!$I$28,0,10*ROW('Sanitation Data'!I107)))</f>
        <v/>
      </c>
      <c r="DK113" s="319" t="str">
        <f ca="true">+IF(OFFSET('Sanitation Data'!$I$29,0,10*ROW('Sanitation Data'!I107))="","",OFFSET('Sanitation Data'!$I$29,0,10*ROW('Sanitation Data'!I107)))</f>
        <v/>
      </c>
      <c r="DL113" s="319" t="str">
        <f ca="true">+IF(OFFSET('Sanitation Data'!$I$30,0,10*ROW('Sanitation Data'!I107))="","",OFFSET('Sanitation Data'!$I$30,0,10*ROW('Sanitation Data'!I107)))</f>
        <v/>
      </c>
      <c r="DM113" s="319" t="str">
        <f ca="true">+IF(OFFSET('Sanitation Data'!$I$31,0,10*ROW('Sanitation Data'!I107))="","",OFFSET('Sanitation Data'!$I$31,0,10*ROW('Sanitation Data'!I107)))</f>
        <v/>
      </c>
      <c r="DN113" s="319" t="str">
        <f ca="true">+IF(OFFSET('Sanitation Data'!$I$32,0,10*ROW('Sanitation Data'!I107))="","",OFFSET('Sanitation Data'!$I$32,0,10*ROW('Sanitation Data'!I107)))</f>
        <v/>
      </c>
      <c r="DO113" s="319" t="str">
        <f ca="true">+IF(OFFSET('Hygiene Data'!$D$11,0,10*ROW('Hygiene Data'!D107))="","",OFFSET('Hygiene Data'!$D$11,0,10*ROW('Hygiene Data'!D107)))</f>
        <v/>
      </c>
      <c r="DP113" s="319" t="str">
        <f ca="true">+IF(OFFSET('Hygiene Data'!$D$12,0,10*ROW('Hygiene Data'!D107))="","",OFFSET('Hygiene Data'!$D$12,0,10*ROW('Hygiene Data'!D107)))</f>
        <v/>
      </c>
      <c r="DQ113" s="319" t="str">
        <f ca="true">+IF(OFFSET('Hygiene Data'!$D$13,0,10*ROW('Hygiene Data'!D107))="","",OFFSET('Hygiene Data'!$D$13,0,10*ROW('Hygiene Data'!D107)))</f>
        <v/>
      </c>
      <c r="DR113" s="319" t="str">
        <f ca="true">+IF(OFFSET('Hygiene Data'!$E$11,0,10*ROW('Hygiene Data'!E107))="","",OFFSET('Hygiene Data'!$E$11,0,10*ROW('Hygiene Data'!E107)))</f>
        <v/>
      </c>
      <c r="DS113" s="319" t="str">
        <f ca="true">+IF(OFFSET('Hygiene Data'!$E$12,0,10*ROW('Hygiene Data'!E107))="","",OFFSET('Hygiene Data'!$E$12,0,10*ROW('Hygiene Data'!E107)))</f>
        <v/>
      </c>
      <c r="DT113" s="319" t="str">
        <f ca="true">+IF(OFFSET('Hygiene Data'!$E$13,0,10*ROW('Hygiene Data'!E107))="","",OFFSET('Hygiene Data'!$E$13,0,10*ROW('Hygiene Data'!E107)))</f>
        <v/>
      </c>
      <c r="DU113" s="319" t="str">
        <f ca="true">+IF(OFFSET('Hygiene Data'!$F$11,0,10*ROW('Hygiene Data'!F107))="","",OFFSET('Hygiene Data'!$F$11,0,10*ROW('Hygiene Data'!F107)))</f>
        <v/>
      </c>
      <c r="DV113" s="319" t="str">
        <f ca="true">+IF(OFFSET('Hygiene Data'!$F$12,0,10*ROW('Hygiene Data'!F107))="","",OFFSET('Hygiene Data'!$F$12,0,10*ROW('Hygiene Data'!F107)))</f>
        <v/>
      </c>
      <c r="DW113" s="319" t="str">
        <f ca="true">+IF(OFFSET('Hygiene Data'!$F$13,0,10*ROW('Hygiene Data'!F107))="","",OFFSET('Hygiene Data'!$F$13,0,10*ROW('Hygiene Data'!F107)))</f>
        <v/>
      </c>
      <c r="DX113" s="319" t="str">
        <f ca="true">+IF(OFFSET('Hygiene Data'!$G$11,0,10*ROW('Hygiene Data'!G107))="","",OFFSET('Hygiene Data'!$G$11,0,10*ROW('Hygiene Data'!G107)))</f>
        <v/>
      </c>
      <c r="DY113" s="319" t="str">
        <f ca="true">+IF(OFFSET('Hygiene Data'!$G$12,0,10*ROW('Hygiene Data'!G107))="","",OFFSET('Hygiene Data'!$G$12,0,10*ROW('Hygiene Data'!G107)))</f>
        <v/>
      </c>
      <c r="DZ113" s="319" t="str">
        <f ca="true">+IF(OFFSET('Hygiene Data'!$G$13,0,10*ROW('Hygiene Data'!G107))="","",OFFSET('Hygiene Data'!$G$13,0,10*ROW('Hygiene Data'!G107)))</f>
        <v/>
      </c>
      <c r="EA113" s="319" t="str">
        <f ca="true">+IF(OFFSET('Hygiene Data'!$H$11,0,10*ROW('Hygiene Data'!H107))="","",OFFSET('Hygiene Data'!$H$11,0,10*ROW('Hygiene Data'!H107)))</f>
        <v/>
      </c>
      <c r="EB113" s="319" t="str">
        <f ca="true">+IF(OFFSET('Hygiene Data'!$H$12,0,10*ROW('Hygiene Data'!H107))="","",OFFSET('Hygiene Data'!$H$12,0,10*ROW('Hygiene Data'!H107)))</f>
        <v/>
      </c>
      <c r="EC113" s="319" t="str">
        <f ca="true">+IF(OFFSET('Hygiene Data'!$H$13,0,10*ROW('Hygiene Data'!H107))="","",OFFSET('Hygiene Data'!$H$13,0,10*ROW('Hygiene Data'!H107)))</f>
        <v/>
      </c>
      <c r="ED113" s="319" t="str">
        <f ca="true">+IF(OFFSET('Hygiene Data'!$I$11,0,10*ROW('Hygiene Data'!I107))="","",OFFSET('Hygiene Data'!$I$11,0,10*ROW('Hygiene Data'!I107)))</f>
        <v/>
      </c>
      <c r="EE113" s="319" t="str">
        <f ca="true">+IF(OFFSET('Hygiene Data'!$I$12,0,10*ROW('Hygiene Data'!I107))="","",OFFSET('Hygiene Data'!$I$12,0,10*ROW('Hygiene Data'!I107)))</f>
        <v/>
      </c>
      <c r="EF113" s="319"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75"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19"/>
      <c r="BS114" s="319" t="str">
        <f ca="true">+IF(OFFSET('Water Data'!$D$27,0,10*ROW('Water Data'!D108))="","",OFFSET('Water Data'!$D$27,0,10*ROW('Water Data'!D108)))</f>
        <v/>
      </c>
      <c r="BT114" s="319" t="str">
        <f ca="true">+IF(OFFSET('Water Data'!$D$28,0,10*ROW('Water Data'!D108))="","",OFFSET('Water Data'!$D$28,0,10*ROW('Water Data'!D108)))</f>
        <v/>
      </c>
      <c r="BU114" s="319" t="str">
        <f ca="true">+IF(OFFSET('Water Data'!$D$29,0,10*ROW('Water Data'!D108))="","",OFFSET('Water Data'!$D$29,0,10*ROW('Water Data'!D108)))</f>
        <v/>
      </c>
      <c r="BV114" s="319" t="str">
        <f ca="true">+IF(OFFSET('Water Data'!$E$27,0,10*ROW('Water Data'!E108))="","",OFFSET('Water Data'!$E$27,0,10*ROW('Water Data'!E108)))</f>
        <v/>
      </c>
      <c r="BW114" s="319" t="str">
        <f ca="true">+IF(OFFSET('Water Data'!$E$28,0,10*ROW('Water Data'!E108))="","",OFFSET('Water Data'!$E$28,0,10*ROW('Water Data'!E108)))</f>
        <v/>
      </c>
      <c r="BX114" s="319" t="str">
        <f ca="true">+IF(OFFSET('Water Data'!$E$29,0,10*ROW('Water Data'!E108))="","",OFFSET('Water Data'!$E$29,0,10*ROW('Water Data'!E108)))</f>
        <v/>
      </c>
      <c r="BY114" s="319" t="str">
        <f ca="true">+IF(OFFSET('Water Data'!$F$27,0,10*ROW('Water Data'!F108))="","",OFFSET('Water Data'!$F$27,0,10*ROW('Water Data'!F108)))</f>
        <v/>
      </c>
      <c r="BZ114" s="319" t="str">
        <f ca="true">+IF(OFFSET('Water Data'!$F$28,0,10*ROW('Water Data'!F108))="","",OFFSET('Water Data'!$F$28,0,10*ROW('Water Data'!F108)))</f>
        <v/>
      </c>
      <c r="CA114" s="319" t="str">
        <f ca="true">+IF(OFFSET('Water Data'!$F$29,0,10*ROW('Water Data'!F108))="","",OFFSET('Water Data'!$F$29,0,10*ROW('Water Data'!F108)))</f>
        <v/>
      </c>
      <c r="CB114" s="319" t="str">
        <f ca="true">+IF(OFFSET('Water Data'!$G$27,0,10*ROW('Water Data'!G108))="","",OFFSET('Water Data'!$G$27,0,10*ROW('Water Data'!G108)))</f>
        <v/>
      </c>
      <c r="CC114" s="319" t="str">
        <f ca="true">+IF(OFFSET('Water Data'!$G$28,0,10*ROW('Water Data'!G108))="","",OFFSET('Water Data'!$G$28,0,10*ROW('Water Data'!G108)))</f>
        <v/>
      </c>
      <c r="CD114" s="319" t="str">
        <f ca="true">+IF(OFFSET('Water Data'!$G$29,0,10*ROW('Water Data'!G108))="","",OFFSET('Water Data'!$G$29,0,10*ROW('Water Data'!G108)))</f>
        <v/>
      </c>
      <c r="CE114" s="319" t="str">
        <f ca="true">+IF(OFFSET('Water Data'!$H$27,0,10*ROW('Water Data'!H108))="","",OFFSET('Water Data'!$H$27,0,10*ROW('Water Data'!H108)))</f>
        <v/>
      </c>
      <c r="CF114" s="319" t="str">
        <f ca="true">+IF(OFFSET('Water Data'!$H$28,0,10*ROW('Water Data'!H108))="","",OFFSET('Water Data'!$H$28,0,10*ROW('Water Data'!H108)))</f>
        <v/>
      </c>
      <c r="CG114" s="319" t="str">
        <f ca="true">+IF(OFFSET('Water Data'!$H$29,0,10*ROW('Water Data'!H108))="","",OFFSET('Water Data'!$H$29,0,10*ROW('Water Data'!H108)))</f>
        <v/>
      </c>
      <c r="CH114" s="319" t="str">
        <f ca="true">+IF(OFFSET('Water Data'!$I$27,0,10*ROW('Water Data'!I108))="","",OFFSET('Water Data'!$I$27,0,10*ROW('Water Data'!I108)))</f>
        <v/>
      </c>
      <c r="CI114" s="319" t="str">
        <f ca="true">+IF(OFFSET('Water Data'!$I$28,0,10*ROW('Water Data'!I108))="","",OFFSET('Water Data'!$I$28,0,10*ROW('Water Data'!I108)))</f>
        <v/>
      </c>
      <c r="CJ114" s="319" t="str">
        <f ca="true">+IF(OFFSET('Water Data'!$I$29,0,10*ROW('Water Data'!I108))="","",OFFSET('Water Data'!$I$29,0,10*ROW('Water Data'!I108)))</f>
        <v/>
      </c>
      <c r="CK114" s="319" t="str">
        <f ca="true">+IF(OFFSET('Sanitation Data'!$D$28,0,10*ROW('Sanitation Data'!D108))="","",OFFSET('Sanitation Data'!$D$28,0,10*ROW('Sanitation Data'!D108)))</f>
        <v/>
      </c>
      <c r="CL114" s="319" t="str">
        <f ca="true">+IF(OFFSET('Sanitation Data'!$D$29,0,10*ROW('Sanitation Data'!D108))="","",OFFSET('Sanitation Data'!$D$29,0,10*ROW('Sanitation Data'!D108)))</f>
        <v/>
      </c>
      <c r="CM114" s="319" t="str">
        <f ca="true">+IF(OFFSET('Sanitation Data'!$D$30,0,10*ROW('Sanitation Data'!D108))="","",OFFSET('Sanitation Data'!$D$30,0,10*ROW('Sanitation Data'!D108)))</f>
        <v/>
      </c>
      <c r="CN114" s="319" t="str">
        <f ca="true">+IF(OFFSET('Sanitation Data'!$D$31,0,10*ROW('Sanitation Data'!D108))="","",OFFSET('Sanitation Data'!$D$31,0,10*ROW('Sanitation Data'!D108)))</f>
        <v/>
      </c>
      <c r="CO114" s="319" t="str">
        <f ca="true">+IF(OFFSET('Sanitation Data'!$D$32,0,10*ROW('Sanitation Data'!D108))="","",OFFSET('Sanitation Data'!$D$32,0,10*ROW('Sanitation Data'!D108)))</f>
        <v/>
      </c>
      <c r="CP114" s="319" t="str">
        <f ca="true">+IF(OFFSET('Sanitation Data'!$E$28,0,10*ROW('Sanitation Data'!E108))="","",OFFSET('Sanitation Data'!$E$28,0,10*ROW('Sanitation Data'!E108)))</f>
        <v/>
      </c>
      <c r="CQ114" s="319" t="str">
        <f ca="true">+IF(OFFSET('Sanitation Data'!$E$29,0,10*ROW('Sanitation Data'!E108))="","",OFFSET('Sanitation Data'!$E$29,0,10*ROW('Sanitation Data'!E108)))</f>
        <v/>
      </c>
      <c r="CR114" s="319" t="str">
        <f ca="true">+IF(OFFSET('Sanitation Data'!$E$30,0,10*ROW('Sanitation Data'!E108))="","",OFFSET('Sanitation Data'!$E$30,0,10*ROW('Sanitation Data'!E108)))</f>
        <v/>
      </c>
      <c r="CS114" s="319" t="str">
        <f ca="true">+IF(OFFSET('Sanitation Data'!$E$31,0,10*ROW('Sanitation Data'!E108))="","",OFFSET('Sanitation Data'!$E$31,0,10*ROW('Sanitation Data'!E108)))</f>
        <v/>
      </c>
      <c r="CT114" s="319" t="str">
        <f ca="true">+IF(OFFSET('Sanitation Data'!$E$32,0,10*ROW('Sanitation Data'!E108))="","",OFFSET('Sanitation Data'!$E$32,0,10*ROW('Sanitation Data'!E108)))</f>
        <v/>
      </c>
      <c r="CU114" s="319" t="str">
        <f ca="true">+IF(OFFSET('Sanitation Data'!$F$28,0,10*ROW('Sanitation Data'!F108))="","",OFFSET('Sanitation Data'!$F$28,0,10*ROW('Sanitation Data'!F108)))</f>
        <v/>
      </c>
      <c r="CV114" s="319" t="str">
        <f ca="true">+IF(OFFSET('Sanitation Data'!$F$29,0,10*ROW('Sanitation Data'!F108))="","",OFFSET('Sanitation Data'!$F$29,0,10*ROW('Sanitation Data'!F108)))</f>
        <v/>
      </c>
      <c r="CW114" s="319" t="str">
        <f ca="true">+IF(OFFSET('Sanitation Data'!$F$30,0,10*ROW('Sanitation Data'!F108))="","",OFFSET('Sanitation Data'!$F$30,0,10*ROW('Sanitation Data'!F108)))</f>
        <v/>
      </c>
      <c r="CX114" s="319" t="str">
        <f ca="true">+IF(OFFSET('Sanitation Data'!$F$31,0,10*ROW('Sanitation Data'!F108))="","",OFFSET('Sanitation Data'!$F$31,0,10*ROW('Sanitation Data'!F108)))</f>
        <v/>
      </c>
      <c r="CY114" s="319" t="str">
        <f ca="true">+IF(OFFSET('Sanitation Data'!$F$32,0,10*ROW('Sanitation Data'!F108))="","",OFFSET('Sanitation Data'!$F$32,0,10*ROW('Sanitation Data'!F108)))</f>
        <v/>
      </c>
      <c r="CZ114" s="319" t="str">
        <f ca="true">+IF(OFFSET('Sanitation Data'!$G$28,0,10*ROW('Sanitation Data'!G108))="","",OFFSET('Sanitation Data'!$G$28,0,10*ROW('Sanitation Data'!G108)))</f>
        <v/>
      </c>
      <c r="DA114" s="319" t="str">
        <f ca="true">+IF(OFFSET('Sanitation Data'!$G$29,0,10*ROW('Sanitation Data'!G108))="","",OFFSET('Sanitation Data'!$G$29,0,10*ROW('Sanitation Data'!G108)))</f>
        <v/>
      </c>
      <c r="DB114" s="319" t="str">
        <f ca="true">+IF(OFFSET('Sanitation Data'!$G$30,0,10*ROW('Sanitation Data'!G108))="","",OFFSET('Sanitation Data'!$G$30,0,10*ROW('Sanitation Data'!G108)))</f>
        <v/>
      </c>
      <c r="DC114" s="319" t="str">
        <f ca="true">+IF(OFFSET('Sanitation Data'!$G$31,0,10*ROW('Sanitation Data'!G108))="","",OFFSET('Sanitation Data'!$G$31,0,10*ROW('Sanitation Data'!G108)))</f>
        <v/>
      </c>
      <c r="DD114" s="319" t="str">
        <f ca="true">+IF(OFFSET('Sanitation Data'!$G$32,0,10*ROW('Sanitation Data'!G108))="","",OFFSET('Sanitation Data'!$G$32,0,10*ROW('Sanitation Data'!G108)))</f>
        <v/>
      </c>
      <c r="DE114" s="319" t="str">
        <f ca="true">+IF(OFFSET('Sanitation Data'!$H$28,0,10*ROW('Sanitation Data'!H108))="","",OFFSET('Sanitation Data'!$H$28,0,10*ROW('Sanitation Data'!H108)))</f>
        <v/>
      </c>
      <c r="DF114" s="319" t="str">
        <f ca="true">+IF(OFFSET('Sanitation Data'!$H$29,0,10*ROW('Sanitation Data'!H108))="","",OFFSET('Sanitation Data'!$H$29,0,10*ROW('Sanitation Data'!H108)))</f>
        <v/>
      </c>
      <c r="DG114" s="319" t="str">
        <f ca="true">+IF(OFFSET('Sanitation Data'!$H$30,0,10*ROW('Sanitation Data'!H108))="","",OFFSET('Sanitation Data'!$H$30,0,10*ROW('Sanitation Data'!H108)))</f>
        <v/>
      </c>
      <c r="DH114" s="319" t="str">
        <f ca="true">+IF(OFFSET('Sanitation Data'!$H$31,0,10*ROW('Sanitation Data'!H108))="","",OFFSET('Sanitation Data'!$H$31,0,10*ROW('Sanitation Data'!H108)))</f>
        <v/>
      </c>
      <c r="DI114" s="319" t="str">
        <f ca="true">+IF(OFFSET('Sanitation Data'!$H$32,0,10*ROW('Sanitation Data'!H108))="","",OFFSET('Sanitation Data'!$H$32,0,10*ROW('Sanitation Data'!H108)))</f>
        <v/>
      </c>
      <c r="DJ114" s="319" t="str">
        <f ca="true">+IF(OFFSET('Sanitation Data'!$I$28,0,10*ROW('Sanitation Data'!I108))="","",OFFSET('Sanitation Data'!$I$28,0,10*ROW('Sanitation Data'!I108)))</f>
        <v/>
      </c>
      <c r="DK114" s="319" t="str">
        <f ca="true">+IF(OFFSET('Sanitation Data'!$I$29,0,10*ROW('Sanitation Data'!I108))="","",OFFSET('Sanitation Data'!$I$29,0,10*ROW('Sanitation Data'!I108)))</f>
        <v/>
      </c>
      <c r="DL114" s="319" t="str">
        <f ca="true">+IF(OFFSET('Sanitation Data'!$I$30,0,10*ROW('Sanitation Data'!I108))="","",OFFSET('Sanitation Data'!$I$30,0,10*ROW('Sanitation Data'!I108)))</f>
        <v/>
      </c>
      <c r="DM114" s="319" t="str">
        <f ca="true">+IF(OFFSET('Sanitation Data'!$I$31,0,10*ROW('Sanitation Data'!I108))="","",OFFSET('Sanitation Data'!$I$31,0,10*ROW('Sanitation Data'!I108)))</f>
        <v/>
      </c>
      <c r="DN114" s="319" t="str">
        <f ca="true">+IF(OFFSET('Sanitation Data'!$I$32,0,10*ROW('Sanitation Data'!I108))="","",OFFSET('Sanitation Data'!$I$32,0,10*ROW('Sanitation Data'!I108)))</f>
        <v/>
      </c>
      <c r="DO114" s="319" t="str">
        <f ca="true">+IF(OFFSET('Hygiene Data'!$D$11,0,10*ROW('Hygiene Data'!D108))="","",OFFSET('Hygiene Data'!$D$11,0,10*ROW('Hygiene Data'!D108)))</f>
        <v/>
      </c>
      <c r="DP114" s="319" t="str">
        <f ca="true">+IF(OFFSET('Hygiene Data'!$D$12,0,10*ROW('Hygiene Data'!D108))="","",OFFSET('Hygiene Data'!$D$12,0,10*ROW('Hygiene Data'!D108)))</f>
        <v/>
      </c>
      <c r="DQ114" s="319" t="str">
        <f ca="true">+IF(OFFSET('Hygiene Data'!$D$13,0,10*ROW('Hygiene Data'!D108))="","",OFFSET('Hygiene Data'!$D$13,0,10*ROW('Hygiene Data'!D108)))</f>
        <v/>
      </c>
      <c r="DR114" s="319" t="str">
        <f ca="true">+IF(OFFSET('Hygiene Data'!$E$11,0,10*ROW('Hygiene Data'!E108))="","",OFFSET('Hygiene Data'!$E$11,0,10*ROW('Hygiene Data'!E108)))</f>
        <v/>
      </c>
      <c r="DS114" s="319" t="str">
        <f ca="true">+IF(OFFSET('Hygiene Data'!$E$12,0,10*ROW('Hygiene Data'!E108))="","",OFFSET('Hygiene Data'!$E$12,0,10*ROW('Hygiene Data'!E108)))</f>
        <v/>
      </c>
      <c r="DT114" s="319" t="str">
        <f ca="true">+IF(OFFSET('Hygiene Data'!$E$13,0,10*ROW('Hygiene Data'!E108))="","",OFFSET('Hygiene Data'!$E$13,0,10*ROW('Hygiene Data'!E108)))</f>
        <v/>
      </c>
      <c r="DU114" s="319" t="str">
        <f ca="true">+IF(OFFSET('Hygiene Data'!$F$11,0,10*ROW('Hygiene Data'!F108))="","",OFFSET('Hygiene Data'!$F$11,0,10*ROW('Hygiene Data'!F108)))</f>
        <v/>
      </c>
      <c r="DV114" s="319" t="str">
        <f ca="true">+IF(OFFSET('Hygiene Data'!$F$12,0,10*ROW('Hygiene Data'!F108))="","",OFFSET('Hygiene Data'!$F$12,0,10*ROW('Hygiene Data'!F108)))</f>
        <v/>
      </c>
      <c r="DW114" s="319" t="str">
        <f ca="true">+IF(OFFSET('Hygiene Data'!$F$13,0,10*ROW('Hygiene Data'!F108))="","",OFFSET('Hygiene Data'!$F$13,0,10*ROW('Hygiene Data'!F108)))</f>
        <v/>
      </c>
      <c r="DX114" s="319" t="str">
        <f ca="true">+IF(OFFSET('Hygiene Data'!$G$11,0,10*ROW('Hygiene Data'!G108))="","",OFFSET('Hygiene Data'!$G$11,0,10*ROW('Hygiene Data'!G108)))</f>
        <v/>
      </c>
      <c r="DY114" s="319" t="str">
        <f ca="true">+IF(OFFSET('Hygiene Data'!$G$12,0,10*ROW('Hygiene Data'!G108))="","",OFFSET('Hygiene Data'!$G$12,0,10*ROW('Hygiene Data'!G108)))</f>
        <v/>
      </c>
      <c r="DZ114" s="319" t="str">
        <f ca="true">+IF(OFFSET('Hygiene Data'!$G$13,0,10*ROW('Hygiene Data'!G108))="","",OFFSET('Hygiene Data'!$G$13,0,10*ROW('Hygiene Data'!G108)))</f>
        <v/>
      </c>
      <c r="EA114" s="319" t="str">
        <f ca="true">+IF(OFFSET('Hygiene Data'!$H$11,0,10*ROW('Hygiene Data'!H108))="","",OFFSET('Hygiene Data'!$H$11,0,10*ROW('Hygiene Data'!H108)))</f>
        <v/>
      </c>
      <c r="EB114" s="319" t="str">
        <f ca="true">+IF(OFFSET('Hygiene Data'!$H$12,0,10*ROW('Hygiene Data'!H108))="","",OFFSET('Hygiene Data'!$H$12,0,10*ROW('Hygiene Data'!H108)))</f>
        <v/>
      </c>
      <c r="EC114" s="319" t="str">
        <f ca="true">+IF(OFFSET('Hygiene Data'!$H$13,0,10*ROW('Hygiene Data'!H108))="","",OFFSET('Hygiene Data'!$H$13,0,10*ROW('Hygiene Data'!H108)))</f>
        <v/>
      </c>
      <c r="ED114" s="319" t="str">
        <f ca="true">+IF(OFFSET('Hygiene Data'!$I$11,0,10*ROW('Hygiene Data'!I108))="","",OFFSET('Hygiene Data'!$I$11,0,10*ROW('Hygiene Data'!I108)))</f>
        <v/>
      </c>
      <c r="EE114" s="319" t="str">
        <f ca="true">+IF(OFFSET('Hygiene Data'!$I$12,0,10*ROW('Hygiene Data'!I108))="","",OFFSET('Hygiene Data'!$I$12,0,10*ROW('Hygiene Data'!I108)))</f>
        <v/>
      </c>
      <c r="EF114" s="319"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75"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19"/>
      <c r="BS115" s="319" t="str">
        <f ca="true">+IF(OFFSET('Water Data'!$D$27,0,10*ROW('Water Data'!D109))="","",OFFSET('Water Data'!$D$27,0,10*ROW('Water Data'!D109)))</f>
        <v/>
      </c>
      <c r="BT115" s="319" t="str">
        <f ca="true">+IF(OFFSET('Water Data'!$D$28,0,10*ROW('Water Data'!D109))="","",OFFSET('Water Data'!$D$28,0,10*ROW('Water Data'!D109)))</f>
        <v/>
      </c>
      <c r="BU115" s="319" t="str">
        <f ca="true">+IF(OFFSET('Water Data'!$D$29,0,10*ROW('Water Data'!D109))="","",OFFSET('Water Data'!$D$29,0,10*ROW('Water Data'!D109)))</f>
        <v/>
      </c>
      <c r="BV115" s="319" t="str">
        <f ca="true">+IF(OFFSET('Water Data'!$E$27,0,10*ROW('Water Data'!E109))="","",OFFSET('Water Data'!$E$27,0,10*ROW('Water Data'!E109)))</f>
        <v/>
      </c>
      <c r="BW115" s="319" t="str">
        <f ca="true">+IF(OFFSET('Water Data'!$E$28,0,10*ROW('Water Data'!E109))="","",OFFSET('Water Data'!$E$28,0,10*ROW('Water Data'!E109)))</f>
        <v/>
      </c>
      <c r="BX115" s="319" t="str">
        <f ca="true">+IF(OFFSET('Water Data'!$E$29,0,10*ROW('Water Data'!E109))="","",OFFSET('Water Data'!$E$29,0,10*ROW('Water Data'!E109)))</f>
        <v/>
      </c>
      <c r="BY115" s="319" t="str">
        <f ca="true">+IF(OFFSET('Water Data'!$F$27,0,10*ROW('Water Data'!F109))="","",OFFSET('Water Data'!$F$27,0,10*ROW('Water Data'!F109)))</f>
        <v/>
      </c>
      <c r="BZ115" s="319" t="str">
        <f ca="true">+IF(OFFSET('Water Data'!$F$28,0,10*ROW('Water Data'!F109))="","",OFFSET('Water Data'!$F$28,0,10*ROW('Water Data'!F109)))</f>
        <v/>
      </c>
      <c r="CA115" s="319" t="str">
        <f ca="true">+IF(OFFSET('Water Data'!$F$29,0,10*ROW('Water Data'!F109))="","",OFFSET('Water Data'!$F$29,0,10*ROW('Water Data'!F109)))</f>
        <v/>
      </c>
      <c r="CB115" s="319" t="str">
        <f ca="true">+IF(OFFSET('Water Data'!$G$27,0,10*ROW('Water Data'!G109))="","",OFFSET('Water Data'!$G$27,0,10*ROW('Water Data'!G109)))</f>
        <v/>
      </c>
      <c r="CC115" s="319" t="str">
        <f ca="true">+IF(OFFSET('Water Data'!$G$28,0,10*ROW('Water Data'!G109))="","",OFFSET('Water Data'!$G$28,0,10*ROW('Water Data'!G109)))</f>
        <v/>
      </c>
      <c r="CD115" s="319" t="str">
        <f ca="true">+IF(OFFSET('Water Data'!$G$29,0,10*ROW('Water Data'!G109))="","",OFFSET('Water Data'!$G$29,0,10*ROW('Water Data'!G109)))</f>
        <v/>
      </c>
      <c r="CE115" s="319" t="str">
        <f ca="true">+IF(OFFSET('Water Data'!$H$27,0,10*ROW('Water Data'!H109))="","",OFFSET('Water Data'!$H$27,0,10*ROW('Water Data'!H109)))</f>
        <v/>
      </c>
      <c r="CF115" s="319" t="str">
        <f ca="true">+IF(OFFSET('Water Data'!$H$28,0,10*ROW('Water Data'!H109))="","",OFFSET('Water Data'!$H$28,0,10*ROW('Water Data'!H109)))</f>
        <v/>
      </c>
      <c r="CG115" s="319" t="str">
        <f ca="true">+IF(OFFSET('Water Data'!$H$29,0,10*ROW('Water Data'!H109))="","",OFFSET('Water Data'!$H$29,0,10*ROW('Water Data'!H109)))</f>
        <v/>
      </c>
      <c r="CH115" s="319" t="str">
        <f ca="true">+IF(OFFSET('Water Data'!$I$27,0,10*ROW('Water Data'!I109))="","",OFFSET('Water Data'!$I$27,0,10*ROW('Water Data'!I109)))</f>
        <v/>
      </c>
      <c r="CI115" s="319" t="str">
        <f ca="true">+IF(OFFSET('Water Data'!$I$28,0,10*ROW('Water Data'!I109))="","",OFFSET('Water Data'!$I$28,0,10*ROW('Water Data'!I109)))</f>
        <v/>
      </c>
      <c r="CJ115" s="319" t="str">
        <f ca="true">+IF(OFFSET('Water Data'!$I$29,0,10*ROW('Water Data'!I109))="","",OFFSET('Water Data'!$I$29,0,10*ROW('Water Data'!I109)))</f>
        <v/>
      </c>
      <c r="CK115" s="319" t="str">
        <f ca="true">+IF(OFFSET('Sanitation Data'!$D$28,0,10*ROW('Sanitation Data'!D109))="","",OFFSET('Sanitation Data'!$D$28,0,10*ROW('Sanitation Data'!D109)))</f>
        <v/>
      </c>
      <c r="CL115" s="319" t="str">
        <f ca="true">+IF(OFFSET('Sanitation Data'!$D$29,0,10*ROW('Sanitation Data'!D109))="","",OFFSET('Sanitation Data'!$D$29,0,10*ROW('Sanitation Data'!D109)))</f>
        <v/>
      </c>
      <c r="CM115" s="319" t="str">
        <f ca="true">+IF(OFFSET('Sanitation Data'!$D$30,0,10*ROW('Sanitation Data'!D109))="","",OFFSET('Sanitation Data'!$D$30,0,10*ROW('Sanitation Data'!D109)))</f>
        <v/>
      </c>
      <c r="CN115" s="319" t="str">
        <f ca="true">+IF(OFFSET('Sanitation Data'!$D$31,0,10*ROW('Sanitation Data'!D109))="","",OFFSET('Sanitation Data'!$D$31,0,10*ROW('Sanitation Data'!D109)))</f>
        <v/>
      </c>
      <c r="CO115" s="319" t="str">
        <f ca="true">+IF(OFFSET('Sanitation Data'!$D$32,0,10*ROW('Sanitation Data'!D109))="","",OFFSET('Sanitation Data'!$D$32,0,10*ROW('Sanitation Data'!D109)))</f>
        <v/>
      </c>
      <c r="CP115" s="319" t="str">
        <f ca="true">+IF(OFFSET('Sanitation Data'!$E$28,0,10*ROW('Sanitation Data'!E109))="","",OFFSET('Sanitation Data'!$E$28,0,10*ROW('Sanitation Data'!E109)))</f>
        <v/>
      </c>
      <c r="CQ115" s="319" t="str">
        <f ca="true">+IF(OFFSET('Sanitation Data'!$E$29,0,10*ROW('Sanitation Data'!E109))="","",OFFSET('Sanitation Data'!$E$29,0,10*ROW('Sanitation Data'!E109)))</f>
        <v/>
      </c>
      <c r="CR115" s="319" t="str">
        <f ca="true">+IF(OFFSET('Sanitation Data'!$E$30,0,10*ROW('Sanitation Data'!E109))="","",OFFSET('Sanitation Data'!$E$30,0,10*ROW('Sanitation Data'!E109)))</f>
        <v/>
      </c>
      <c r="CS115" s="319" t="str">
        <f ca="true">+IF(OFFSET('Sanitation Data'!$E$31,0,10*ROW('Sanitation Data'!E109))="","",OFFSET('Sanitation Data'!$E$31,0,10*ROW('Sanitation Data'!E109)))</f>
        <v/>
      </c>
      <c r="CT115" s="319" t="str">
        <f ca="true">+IF(OFFSET('Sanitation Data'!$E$32,0,10*ROW('Sanitation Data'!E109))="","",OFFSET('Sanitation Data'!$E$32,0,10*ROW('Sanitation Data'!E109)))</f>
        <v/>
      </c>
      <c r="CU115" s="319" t="str">
        <f ca="true">+IF(OFFSET('Sanitation Data'!$F$28,0,10*ROW('Sanitation Data'!F109))="","",OFFSET('Sanitation Data'!$F$28,0,10*ROW('Sanitation Data'!F109)))</f>
        <v/>
      </c>
      <c r="CV115" s="319" t="str">
        <f ca="true">+IF(OFFSET('Sanitation Data'!$F$29,0,10*ROW('Sanitation Data'!F109))="","",OFFSET('Sanitation Data'!$F$29,0,10*ROW('Sanitation Data'!F109)))</f>
        <v/>
      </c>
      <c r="CW115" s="319" t="str">
        <f ca="true">+IF(OFFSET('Sanitation Data'!$F$30,0,10*ROW('Sanitation Data'!F109))="","",OFFSET('Sanitation Data'!$F$30,0,10*ROW('Sanitation Data'!F109)))</f>
        <v/>
      </c>
      <c r="CX115" s="319" t="str">
        <f ca="true">+IF(OFFSET('Sanitation Data'!$F$31,0,10*ROW('Sanitation Data'!F109))="","",OFFSET('Sanitation Data'!$F$31,0,10*ROW('Sanitation Data'!F109)))</f>
        <v/>
      </c>
      <c r="CY115" s="319" t="str">
        <f ca="true">+IF(OFFSET('Sanitation Data'!$F$32,0,10*ROW('Sanitation Data'!F109))="","",OFFSET('Sanitation Data'!$F$32,0,10*ROW('Sanitation Data'!F109)))</f>
        <v/>
      </c>
      <c r="CZ115" s="319" t="str">
        <f ca="true">+IF(OFFSET('Sanitation Data'!$G$28,0,10*ROW('Sanitation Data'!G109))="","",OFFSET('Sanitation Data'!$G$28,0,10*ROW('Sanitation Data'!G109)))</f>
        <v/>
      </c>
      <c r="DA115" s="319" t="str">
        <f ca="true">+IF(OFFSET('Sanitation Data'!$G$29,0,10*ROW('Sanitation Data'!G109))="","",OFFSET('Sanitation Data'!$G$29,0,10*ROW('Sanitation Data'!G109)))</f>
        <v/>
      </c>
      <c r="DB115" s="319" t="str">
        <f ca="true">+IF(OFFSET('Sanitation Data'!$G$30,0,10*ROW('Sanitation Data'!G109))="","",OFFSET('Sanitation Data'!$G$30,0,10*ROW('Sanitation Data'!G109)))</f>
        <v/>
      </c>
      <c r="DC115" s="319" t="str">
        <f ca="true">+IF(OFFSET('Sanitation Data'!$G$31,0,10*ROW('Sanitation Data'!G109))="","",OFFSET('Sanitation Data'!$G$31,0,10*ROW('Sanitation Data'!G109)))</f>
        <v/>
      </c>
      <c r="DD115" s="319" t="str">
        <f ca="true">+IF(OFFSET('Sanitation Data'!$G$32,0,10*ROW('Sanitation Data'!G109))="","",OFFSET('Sanitation Data'!$G$32,0,10*ROW('Sanitation Data'!G109)))</f>
        <v/>
      </c>
      <c r="DE115" s="319" t="str">
        <f ca="true">+IF(OFFSET('Sanitation Data'!$H$28,0,10*ROW('Sanitation Data'!H109))="","",OFFSET('Sanitation Data'!$H$28,0,10*ROW('Sanitation Data'!H109)))</f>
        <v/>
      </c>
      <c r="DF115" s="319" t="str">
        <f ca="true">+IF(OFFSET('Sanitation Data'!$H$29,0,10*ROW('Sanitation Data'!H109))="","",OFFSET('Sanitation Data'!$H$29,0,10*ROW('Sanitation Data'!H109)))</f>
        <v/>
      </c>
      <c r="DG115" s="319" t="str">
        <f ca="true">+IF(OFFSET('Sanitation Data'!$H$30,0,10*ROW('Sanitation Data'!H109))="","",OFFSET('Sanitation Data'!$H$30,0,10*ROW('Sanitation Data'!H109)))</f>
        <v/>
      </c>
      <c r="DH115" s="319" t="str">
        <f ca="true">+IF(OFFSET('Sanitation Data'!$H$31,0,10*ROW('Sanitation Data'!H109))="","",OFFSET('Sanitation Data'!$H$31,0,10*ROW('Sanitation Data'!H109)))</f>
        <v/>
      </c>
      <c r="DI115" s="319" t="str">
        <f ca="true">+IF(OFFSET('Sanitation Data'!$H$32,0,10*ROW('Sanitation Data'!H109))="","",OFFSET('Sanitation Data'!$H$32,0,10*ROW('Sanitation Data'!H109)))</f>
        <v/>
      </c>
      <c r="DJ115" s="319" t="str">
        <f ca="true">+IF(OFFSET('Sanitation Data'!$I$28,0,10*ROW('Sanitation Data'!I109))="","",OFFSET('Sanitation Data'!$I$28,0,10*ROW('Sanitation Data'!I109)))</f>
        <v/>
      </c>
      <c r="DK115" s="319" t="str">
        <f ca="true">+IF(OFFSET('Sanitation Data'!$I$29,0,10*ROW('Sanitation Data'!I109))="","",OFFSET('Sanitation Data'!$I$29,0,10*ROW('Sanitation Data'!I109)))</f>
        <v/>
      </c>
      <c r="DL115" s="319" t="str">
        <f ca="true">+IF(OFFSET('Sanitation Data'!$I$30,0,10*ROW('Sanitation Data'!I109))="","",OFFSET('Sanitation Data'!$I$30,0,10*ROW('Sanitation Data'!I109)))</f>
        <v/>
      </c>
      <c r="DM115" s="319" t="str">
        <f ca="true">+IF(OFFSET('Sanitation Data'!$I$31,0,10*ROW('Sanitation Data'!I109))="","",OFFSET('Sanitation Data'!$I$31,0,10*ROW('Sanitation Data'!I109)))</f>
        <v/>
      </c>
      <c r="DN115" s="319" t="str">
        <f ca="true">+IF(OFFSET('Sanitation Data'!$I$32,0,10*ROW('Sanitation Data'!I109))="","",OFFSET('Sanitation Data'!$I$32,0,10*ROW('Sanitation Data'!I109)))</f>
        <v/>
      </c>
      <c r="DO115" s="319" t="str">
        <f ca="true">+IF(OFFSET('Hygiene Data'!$D$11,0,10*ROW('Hygiene Data'!D109))="","",OFFSET('Hygiene Data'!$D$11,0,10*ROW('Hygiene Data'!D109)))</f>
        <v/>
      </c>
      <c r="DP115" s="319" t="str">
        <f ca="true">+IF(OFFSET('Hygiene Data'!$D$12,0,10*ROW('Hygiene Data'!D109))="","",OFFSET('Hygiene Data'!$D$12,0,10*ROW('Hygiene Data'!D109)))</f>
        <v/>
      </c>
      <c r="DQ115" s="319" t="str">
        <f ca="true">+IF(OFFSET('Hygiene Data'!$D$13,0,10*ROW('Hygiene Data'!D109))="","",OFFSET('Hygiene Data'!$D$13,0,10*ROW('Hygiene Data'!D109)))</f>
        <v/>
      </c>
      <c r="DR115" s="319" t="str">
        <f ca="true">+IF(OFFSET('Hygiene Data'!$E$11,0,10*ROW('Hygiene Data'!E109))="","",OFFSET('Hygiene Data'!$E$11,0,10*ROW('Hygiene Data'!E109)))</f>
        <v/>
      </c>
      <c r="DS115" s="319" t="str">
        <f ca="true">+IF(OFFSET('Hygiene Data'!$E$12,0,10*ROW('Hygiene Data'!E109))="","",OFFSET('Hygiene Data'!$E$12,0,10*ROW('Hygiene Data'!E109)))</f>
        <v/>
      </c>
      <c r="DT115" s="319" t="str">
        <f ca="true">+IF(OFFSET('Hygiene Data'!$E$13,0,10*ROW('Hygiene Data'!E109))="","",OFFSET('Hygiene Data'!$E$13,0,10*ROW('Hygiene Data'!E109)))</f>
        <v/>
      </c>
      <c r="DU115" s="319" t="str">
        <f ca="true">+IF(OFFSET('Hygiene Data'!$F$11,0,10*ROW('Hygiene Data'!F109))="","",OFFSET('Hygiene Data'!$F$11,0,10*ROW('Hygiene Data'!F109)))</f>
        <v/>
      </c>
      <c r="DV115" s="319" t="str">
        <f ca="true">+IF(OFFSET('Hygiene Data'!$F$12,0,10*ROW('Hygiene Data'!F109))="","",OFFSET('Hygiene Data'!$F$12,0,10*ROW('Hygiene Data'!F109)))</f>
        <v/>
      </c>
      <c r="DW115" s="319" t="str">
        <f ca="true">+IF(OFFSET('Hygiene Data'!$F$13,0,10*ROW('Hygiene Data'!F109))="","",OFFSET('Hygiene Data'!$F$13,0,10*ROW('Hygiene Data'!F109)))</f>
        <v/>
      </c>
      <c r="DX115" s="319" t="str">
        <f ca="true">+IF(OFFSET('Hygiene Data'!$G$11,0,10*ROW('Hygiene Data'!G109))="","",OFFSET('Hygiene Data'!$G$11,0,10*ROW('Hygiene Data'!G109)))</f>
        <v/>
      </c>
      <c r="DY115" s="319" t="str">
        <f ca="true">+IF(OFFSET('Hygiene Data'!$G$12,0,10*ROW('Hygiene Data'!G109))="","",OFFSET('Hygiene Data'!$G$12,0,10*ROW('Hygiene Data'!G109)))</f>
        <v/>
      </c>
      <c r="DZ115" s="319" t="str">
        <f ca="true">+IF(OFFSET('Hygiene Data'!$G$13,0,10*ROW('Hygiene Data'!G109))="","",OFFSET('Hygiene Data'!$G$13,0,10*ROW('Hygiene Data'!G109)))</f>
        <v/>
      </c>
      <c r="EA115" s="319" t="str">
        <f ca="true">+IF(OFFSET('Hygiene Data'!$H$11,0,10*ROW('Hygiene Data'!H109))="","",OFFSET('Hygiene Data'!$H$11,0,10*ROW('Hygiene Data'!H109)))</f>
        <v/>
      </c>
      <c r="EB115" s="319" t="str">
        <f ca="true">+IF(OFFSET('Hygiene Data'!$H$12,0,10*ROW('Hygiene Data'!H109))="","",OFFSET('Hygiene Data'!$H$12,0,10*ROW('Hygiene Data'!H109)))</f>
        <v/>
      </c>
      <c r="EC115" s="319" t="str">
        <f ca="true">+IF(OFFSET('Hygiene Data'!$H$13,0,10*ROW('Hygiene Data'!H109))="","",OFFSET('Hygiene Data'!$H$13,0,10*ROW('Hygiene Data'!H109)))</f>
        <v/>
      </c>
      <c r="ED115" s="319" t="str">
        <f ca="true">+IF(OFFSET('Hygiene Data'!$I$11,0,10*ROW('Hygiene Data'!I109))="","",OFFSET('Hygiene Data'!$I$11,0,10*ROW('Hygiene Data'!I109)))</f>
        <v/>
      </c>
      <c r="EE115" s="319" t="str">
        <f ca="true">+IF(OFFSET('Hygiene Data'!$I$12,0,10*ROW('Hygiene Data'!I109))="","",OFFSET('Hygiene Data'!$I$12,0,10*ROW('Hygiene Data'!I109)))</f>
        <v/>
      </c>
      <c r="EF115" s="319"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75"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19"/>
      <c r="BS116" s="319" t="str">
        <f ca="true">+IF(OFFSET('Water Data'!$D$27,0,10*ROW('Water Data'!D110))="","",OFFSET('Water Data'!$D$27,0,10*ROW('Water Data'!D110)))</f>
        <v/>
      </c>
      <c r="BT116" s="319" t="str">
        <f ca="true">+IF(OFFSET('Water Data'!$D$28,0,10*ROW('Water Data'!D110))="","",OFFSET('Water Data'!$D$28,0,10*ROW('Water Data'!D110)))</f>
        <v/>
      </c>
      <c r="BU116" s="319" t="str">
        <f ca="true">+IF(OFFSET('Water Data'!$D$29,0,10*ROW('Water Data'!D110))="","",OFFSET('Water Data'!$D$29,0,10*ROW('Water Data'!D110)))</f>
        <v/>
      </c>
      <c r="BV116" s="319" t="str">
        <f ca="true">+IF(OFFSET('Water Data'!$E$27,0,10*ROW('Water Data'!E110))="","",OFFSET('Water Data'!$E$27,0,10*ROW('Water Data'!E110)))</f>
        <v/>
      </c>
      <c r="BW116" s="319" t="str">
        <f ca="true">+IF(OFFSET('Water Data'!$E$28,0,10*ROW('Water Data'!E110))="","",OFFSET('Water Data'!$E$28,0,10*ROW('Water Data'!E110)))</f>
        <v/>
      </c>
      <c r="BX116" s="319" t="str">
        <f ca="true">+IF(OFFSET('Water Data'!$E$29,0,10*ROW('Water Data'!E110))="","",OFFSET('Water Data'!$E$29,0,10*ROW('Water Data'!E110)))</f>
        <v/>
      </c>
      <c r="BY116" s="319" t="str">
        <f ca="true">+IF(OFFSET('Water Data'!$F$27,0,10*ROW('Water Data'!F110))="","",OFFSET('Water Data'!$F$27,0,10*ROW('Water Data'!F110)))</f>
        <v/>
      </c>
      <c r="BZ116" s="319" t="str">
        <f ca="true">+IF(OFFSET('Water Data'!$F$28,0,10*ROW('Water Data'!F110))="","",OFFSET('Water Data'!$F$28,0,10*ROW('Water Data'!F110)))</f>
        <v/>
      </c>
      <c r="CA116" s="319" t="str">
        <f ca="true">+IF(OFFSET('Water Data'!$F$29,0,10*ROW('Water Data'!F110))="","",OFFSET('Water Data'!$F$29,0,10*ROW('Water Data'!F110)))</f>
        <v/>
      </c>
      <c r="CB116" s="319" t="str">
        <f ca="true">+IF(OFFSET('Water Data'!$G$27,0,10*ROW('Water Data'!G110))="","",OFFSET('Water Data'!$G$27,0,10*ROW('Water Data'!G110)))</f>
        <v/>
      </c>
      <c r="CC116" s="319" t="str">
        <f ca="true">+IF(OFFSET('Water Data'!$G$28,0,10*ROW('Water Data'!G110))="","",OFFSET('Water Data'!$G$28,0,10*ROW('Water Data'!G110)))</f>
        <v/>
      </c>
      <c r="CD116" s="319" t="str">
        <f ca="true">+IF(OFFSET('Water Data'!$G$29,0,10*ROW('Water Data'!G110))="","",OFFSET('Water Data'!$G$29,0,10*ROW('Water Data'!G110)))</f>
        <v/>
      </c>
      <c r="CE116" s="319" t="str">
        <f ca="true">+IF(OFFSET('Water Data'!$H$27,0,10*ROW('Water Data'!H110))="","",OFFSET('Water Data'!$H$27,0,10*ROW('Water Data'!H110)))</f>
        <v/>
      </c>
      <c r="CF116" s="319" t="str">
        <f ca="true">+IF(OFFSET('Water Data'!$H$28,0,10*ROW('Water Data'!H110))="","",OFFSET('Water Data'!$H$28,0,10*ROW('Water Data'!H110)))</f>
        <v/>
      </c>
      <c r="CG116" s="319" t="str">
        <f ca="true">+IF(OFFSET('Water Data'!$H$29,0,10*ROW('Water Data'!H110))="","",OFFSET('Water Data'!$H$29,0,10*ROW('Water Data'!H110)))</f>
        <v/>
      </c>
      <c r="CH116" s="319" t="str">
        <f ca="true">+IF(OFFSET('Water Data'!$I$27,0,10*ROW('Water Data'!I110))="","",OFFSET('Water Data'!$I$27,0,10*ROW('Water Data'!I110)))</f>
        <v/>
      </c>
      <c r="CI116" s="319" t="str">
        <f ca="true">+IF(OFFSET('Water Data'!$I$28,0,10*ROW('Water Data'!I110))="","",OFFSET('Water Data'!$I$28,0,10*ROW('Water Data'!I110)))</f>
        <v/>
      </c>
      <c r="CJ116" s="319" t="str">
        <f ca="true">+IF(OFFSET('Water Data'!$I$29,0,10*ROW('Water Data'!I110))="","",OFFSET('Water Data'!$I$29,0,10*ROW('Water Data'!I110)))</f>
        <v/>
      </c>
      <c r="CK116" s="319" t="str">
        <f ca="true">+IF(OFFSET('Sanitation Data'!$D$28,0,10*ROW('Sanitation Data'!D110))="","",OFFSET('Sanitation Data'!$D$28,0,10*ROW('Sanitation Data'!D110)))</f>
        <v/>
      </c>
      <c r="CL116" s="319" t="str">
        <f ca="true">+IF(OFFSET('Sanitation Data'!$D$29,0,10*ROW('Sanitation Data'!D110))="","",OFFSET('Sanitation Data'!$D$29,0,10*ROW('Sanitation Data'!D110)))</f>
        <v/>
      </c>
      <c r="CM116" s="319" t="str">
        <f ca="true">+IF(OFFSET('Sanitation Data'!$D$30,0,10*ROW('Sanitation Data'!D110))="","",OFFSET('Sanitation Data'!$D$30,0,10*ROW('Sanitation Data'!D110)))</f>
        <v/>
      </c>
      <c r="CN116" s="319" t="str">
        <f ca="true">+IF(OFFSET('Sanitation Data'!$D$31,0,10*ROW('Sanitation Data'!D110))="","",OFFSET('Sanitation Data'!$D$31,0,10*ROW('Sanitation Data'!D110)))</f>
        <v/>
      </c>
      <c r="CO116" s="319" t="str">
        <f ca="true">+IF(OFFSET('Sanitation Data'!$D$32,0,10*ROW('Sanitation Data'!D110))="","",OFFSET('Sanitation Data'!$D$32,0,10*ROW('Sanitation Data'!D110)))</f>
        <v/>
      </c>
      <c r="CP116" s="319" t="str">
        <f ca="true">+IF(OFFSET('Sanitation Data'!$E$28,0,10*ROW('Sanitation Data'!E110))="","",OFFSET('Sanitation Data'!$E$28,0,10*ROW('Sanitation Data'!E110)))</f>
        <v/>
      </c>
      <c r="CQ116" s="319" t="str">
        <f ca="true">+IF(OFFSET('Sanitation Data'!$E$29,0,10*ROW('Sanitation Data'!E110))="","",OFFSET('Sanitation Data'!$E$29,0,10*ROW('Sanitation Data'!E110)))</f>
        <v/>
      </c>
      <c r="CR116" s="319" t="str">
        <f ca="true">+IF(OFFSET('Sanitation Data'!$E$30,0,10*ROW('Sanitation Data'!E110))="","",OFFSET('Sanitation Data'!$E$30,0,10*ROW('Sanitation Data'!E110)))</f>
        <v/>
      </c>
      <c r="CS116" s="319" t="str">
        <f ca="true">+IF(OFFSET('Sanitation Data'!$E$31,0,10*ROW('Sanitation Data'!E110))="","",OFFSET('Sanitation Data'!$E$31,0,10*ROW('Sanitation Data'!E110)))</f>
        <v/>
      </c>
      <c r="CT116" s="319" t="str">
        <f ca="true">+IF(OFFSET('Sanitation Data'!$E$32,0,10*ROW('Sanitation Data'!E110))="","",OFFSET('Sanitation Data'!$E$32,0,10*ROW('Sanitation Data'!E110)))</f>
        <v/>
      </c>
      <c r="CU116" s="319" t="str">
        <f ca="true">+IF(OFFSET('Sanitation Data'!$F$28,0,10*ROW('Sanitation Data'!F110))="","",OFFSET('Sanitation Data'!$F$28,0,10*ROW('Sanitation Data'!F110)))</f>
        <v/>
      </c>
      <c r="CV116" s="319" t="str">
        <f ca="true">+IF(OFFSET('Sanitation Data'!$F$29,0,10*ROW('Sanitation Data'!F110))="","",OFFSET('Sanitation Data'!$F$29,0,10*ROW('Sanitation Data'!F110)))</f>
        <v/>
      </c>
      <c r="CW116" s="319" t="str">
        <f ca="true">+IF(OFFSET('Sanitation Data'!$F$30,0,10*ROW('Sanitation Data'!F110))="","",OFFSET('Sanitation Data'!$F$30,0,10*ROW('Sanitation Data'!F110)))</f>
        <v/>
      </c>
      <c r="CX116" s="319" t="str">
        <f ca="true">+IF(OFFSET('Sanitation Data'!$F$31,0,10*ROW('Sanitation Data'!F110))="","",OFFSET('Sanitation Data'!$F$31,0,10*ROW('Sanitation Data'!F110)))</f>
        <v/>
      </c>
      <c r="CY116" s="319" t="str">
        <f ca="true">+IF(OFFSET('Sanitation Data'!$F$32,0,10*ROW('Sanitation Data'!F110))="","",OFFSET('Sanitation Data'!$F$32,0,10*ROW('Sanitation Data'!F110)))</f>
        <v/>
      </c>
      <c r="CZ116" s="319" t="str">
        <f ca="true">+IF(OFFSET('Sanitation Data'!$G$28,0,10*ROW('Sanitation Data'!G110))="","",OFFSET('Sanitation Data'!$G$28,0,10*ROW('Sanitation Data'!G110)))</f>
        <v/>
      </c>
      <c r="DA116" s="319" t="str">
        <f ca="true">+IF(OFFSET('Sanitation Data'!$G$29,0,10*ROW('Sanitation Data'!G110))="","",OFFSET('Sanitation Data'!$G$29,0,10*ROW('Sanitation Data'!G110)))</f>
        <v/>
      </c>
      <c r="DB116" s="319" t="str">
        <f ca="true">+IF(OFFSET('Sanitation Data'!$G$30,0,10*ROW('Sanitation Data'!G110))="","",OFFSET('Sanitation Data'!$G$30,0,10*ROW('Sanitation Data'!G110)))</f>
        <v/>
      </c>
      <c r="DC116" s="319" t="str">
        <f ca="true">+IF(OFFSET('Sanitation Data'!$G$31,0,10*ROW('Sanitation Data'!G110))="","",OFFSET('Sanitation Data'!$G$31,0,10*ROW('Sanitation Data'!G110)))</f>
        <v/>
      </c>
      <c r="DD116" s="319" t="str">
        <f ca="true">+IF(OFFSET('Sanitation Data'!$G$32,0,10*ROW('Sanitation Data'!G110))="","",OFFSET('Sanitation Data'!$G$32,0,10*ROW('Sanitation Data'!G110)))</f>
        <v/>
      </c>
      <c r="DE116" s="319" t="str">
        <f ca="true">+IF(OFFSET('Sanitation Data'!$H$28,0,10*ROW('Sanitation Data'!H110))="","",OFFSET('Sanitation Data'!$H$28,0,10*ROW('Sanitation Data'!H110)))</f>
        <v/>
      </c>
      <c r="DF116" s="319" t="str">
        <f ca="true">+IF(OFFSET('Sanitation Data'!$H$29,0,10*ROW('Sanitation Data'!H110))="","",OFFSET('Sanitation Data'!$H$29,0,10*ROW('Sanitation Data'!H110)))</f>
        <v/>
      </c>
      <c r="DG116" s="319" t="str">
        <f ca="true">+IF(OFFSET('Sanitation Data'!$H$30,0,10*ROW('Sanitation Data'!H110))="","",OFFSET('Sanitation Data'!$H$30,0,10*ROW('Sanitation Data'!H110)))</f>
        <v/>
      </c>
      <c r="DH116" s="319" t="str">
        <f ca="true">+IF(OFFSET('Sanitation Data'!$H$31,0,10*ROW('Sanitation Data'!H110))="","",OFFSET('Sanitation Data'!$H$31,0,10*ROW('Sanitation Data'!H110)))</f>
        <v/>
      </c>
      <c r="DI116" s="319" t="str">
        <f ca="true">+IF(OFFSET('Sanitation Data'!$H$32,0,10*ROW('Sanitation Data'!H110))="","",OFFSET('Sanitation Data'!$H$32,0,10*ROW('Sanitation Data'!H110)))</f>
        <v/>
      </c>
      <c r="DJ116" s="319" t="str">
        <f ca="true">+IF(OFFSET('Sanitation Data'!$I$28,0,10*ROW('Sanitation Data'!I110))="","",OFFSET('Sanitation Data'!$I$28,0,10*ROW('Sanitation Data'!I110)))</f>
        <v/>
      </c>
      <c r="DK116" s="319" t="str">
        <f ca="true">+IF(OFFSET('Sanitation Data'!$I$29,0,10*ROW('Sanitation Data'!I110))="","",OFFSET('Sanitation Data'!$I$29,0,10*ROW('Sanitation Data'!I110)))</f>
        <v/>
      </c>
      <c r="DL116" s="319" t="str">
        <f ca="true">+IF(OFFSET('Sanitation Data'!$I$30,0,10*ROW('Sanitation Data'!I110))="","",OFFSET('Sanitation Data'!$I$30,0,10*ROW('Sanitation Data'!I110)))</f>
        <v/>
      </c>
      <c r="DM116" s="319" t="str">
        <f ca="true">+IF(OFFSET('Sanitation Data'!$I$31,0,10*ROW('Sanitation Data'!I110))="","",OFFSET('Sanitation Data'!$I$31,0,10*ROW('Sanitation Data'!I110)))</f>
        <v/>
      </c>
      <c r="DN116" s="319" t="str">
        <f ca="true">+IF(OFFSET('Sanitation Data'!$I$32,0,10*ROW('Sanitation Data'!I110))="","",OFFSET('Sanitation Data'!$I$32,0,10*ROW('Sanitation Data'!I110)))</f>
        <v/>
      </c>
      <c r="DO116" s="319" t="str">
        <f ca="true">+IF(OFFSET('Hygiene Data'!$D$11,0,10*ROW('Hygiene Data'!D110))="","",OFFSET('Hygiene Data'!$D$11,0,10*ROW('Hygiene Data'!D110)))</f>
        <v/>
      </c>
      <c r="DP116" s="319" t="str">
        <f ca="true">+IF(OFFSET('Hygiene Data'!$D$12,0,10*ROW('Hygiene Data'!D110))="","",OFFSET('Hygiene Data'!$D$12,0,10*ROW('Hygiene Data'!D110)))</f>
        <v/>
      </c>
      <c r="DQ116" s="319" t="str">
        <f ca="true">+IF(OFFSET('Hygiene Data'!$D$13,0,10*ROW('Hygiene Data'!D110))="","",OFFSET('Hygiene Data'!$D$13,0,10*ROW('Hygiene Data'!D110)))</f>
        <v/>
      </c>
      <c r="DR116" s="319" t="str">
        <f ca="true">+IF(OFFSET('Hygiene Data'!$E$11,0,10*ROW('Hygiene Data'!E110))="","",OFFSET('Hygiene Data'!$E$11,0,10*ROW('Hygiene Data'!E110)))</f>
        <v/>
      </c>
      <c r="DS116" s="319" t="str">
        <f ca="true">+IF(OFFSET('Hygiene Data'!$E$12,0,10*ROW('Hygiene Data'!E110))="","",OFFSET('Hygiene Data'!$E$12,0,10*ROW('Hygiene Data'!E110)))</f>
        <v/>
      </c>
      <c r="DT116" s="319" t="str">
        <f ca="true">+IF(OFFSET('Hygiene Data'!$E$13,0,10*ROW('Hygiene Data'!E110))="","",OFFSET('Hygiene Data'!$E$13,0,10*ROW('Hygiene Data'!E110)))</f>
        <v/>
      </c>
      <c r="DU116" s="319" t="str">
        <f ca="true">+IF(OFFSET('Hygiene Data'!$F$11,0,10*ROW('Hygiene Data'!F110))="","",OFFSET('Hygiene Data'!$F$11,0,10*ROW('Hygiene Data'!F110)))</f>
        <v/>
      </c>
      <c r="DV116" s="319" t="str">
        <f ca="true">+IF(OFFSET('Hygiene Data'!$F$12,0,10*ROW('Hygiene Data'!F110))="","",OFFSET('Hygiene Data'!$F$12,0,10*ROW('Hygiene Data'!F110)))</f>
        <v/>
      </c>
      <c r="DW116" s="319" t="str">
        <f ca="true">+IF(OFFSET('Hygiene Data'!$F$13,0,10*ROW('Hygiene Data'!F110))="","",OFFSET('Hygiene Data'!$F$13,0,10*ROW('Hygiene Data'!F110)))</f>
        <v/>
      </c>
      <c r="DX116" s="319" t="str">
        <f ca="true">+IF(OFFSET('Hygiene Data'!$G$11,0,10*ROW('Hygiene Data'!G110))="","",OFFSET('Hygiene Data'!$G$11,0,10*ROW('Hygiene Data'!G110)))</f>
        <v/>
      </c>
      <c r="DY116" s="319" t="str">
        <f ca="true">+IF(OFFSET('Hygiene Data'!$G$12,0,10*ROW('Hygiene Data'!G110))="","",OFFSET('Hygiene Data'!$G$12,0,10*ROW('Hygiene Data'!G110)))</f>
        <v/>
      </c>
      <c r="DZ116" s="319" t="str">
        <f ca="true">+IF(OFFSET('Hygiene Data'!$G$13,0,10*ROW('Hygiene Data'!G110))="","",OFFSET('Hygiene Data'!$G$13,0,10*ROW('Hygiene Data'!G110)))</f>
        <v/>
      </c>
      <c r="EA116" s="319" t="str">
        <f ca="true">+IF(OFFSET('Hygiene Data'!$H$11,0,10*ROW('Hygiene Data'!H110))="","",OFFSET('Hygiene Data'!$H$11,0,10*ROW('Hygiene Data'!H110)))</f>
        <v/>
      </c>
      <c r="EB116" s="319" t="str">
        <f ca="true">+IF(OFFSET('Hygiene Data'!$H$12,0,10*ROW('Hygiene Data'!H110))="","",OFFSET('Hygiene Data'!$H$12,0,10*ROW('Hygiene Data'!H110)))</f>
        <v/>
      </c>
      <c r="EC116" s="319" t="str">
        <f ca="true">+IF(OFFSET('Hygiene Data'!$H$13,0,10*ROW('Hygiene Data'!H110))="","",OFFSET('Hygiene Data'!$H$13,0,10*ROW('Hygiene Data'!H110)))</f>
        <v/>
      </c>
      <c r="ED116" s="319" t="str">
        <f ca="true">+IF(OFFSET('Hygiene Data'!$I$11,0,10*ROW('Hygiene Data'!I110))="","",OFFSET('Hygiene Data'!$I$11,0,10*ROW('Hygiene Data'!I110)))</f>
        <v/>
      </c>
      <c r="EE116" s="319" t="str">
        <f ca="true">+IF(OFFSET('Hygiene Data'!$I$12,0,10*ROW('Hygiene Data'!I110))="","",OFFSET('Hygiene Data'!$I$12,0,10*ROW('Hygiene Data'!I110)))</f>
        <v/>
      </c>
      <c r="EF116" s="319"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75"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19"/>
      <c r="BS117" s="319" t="str">
        <f ca="true">+IF(OFFSET('Water Data'!$D$27,0,10*ROW('Water Data'!D111))="","",OFFSET('Water Data'!$D$27,0,10*ROW('Water Data'!D111)))</f>
        <v/>
      </c>
      <c r="BT117" s="319" t="str">
        <f ca="true">+IF(OFFSET('Water Data'!$D$28,0,10*ROW('Water Data'!D111))="","",OFFSET('Water Data'!$D$28,0,10*ROW('Water Data'!D111)))</f>
        <v/>
      </c>
      <c r="BU117" s="319" t="str">
        <f ca="true">+IF(OFFSET('Water Data'!$D$29,0,10*ROW('Water Data'!D111))="","",OFFSET('Water Data'!$D$29,0,10*ROW('Water Data'!D111)))</f>
        <v/>
      </c>
      <c r="BV117" s="319" t="str">
        <f ca="true">+IF(OFFSET('Water Data'!$E$27,0,10*ROW('Water Data'!E111))="","",OFFSET('Water Data'!$E$27,0,10*ROW('Water Data'!E111)))</f>
        <v/>
      </c>
      <c r="BW117" s="319" t="str">
        <f ca="true">+IF(OFFSET('Water Data'!$E$28,0,10*ROW('Water Data'!E111))="","",OFFSET('Water Data'!$E$28,0,10*ROW('Water Data'!E111)))</f>
        <v/>
      </c>
      <c r="BX117" s="319" t="str">
        <f ca="true">+IF(OFFSET('Water Data'!$E$29,0,10*ROW('Water Data'!E111))="","",OFFSET('Water Data'!$E$29,0,10*ROW('Water Data'!E111)))</f>
        <v/>
      </c>
      <c r="BY117" s="319" t="str">
        <f ca="true">+IF(OFFSET('Water Data'!$F$27,0,10*ROW('Water Data'!F111))="","",OFFSET('Water Data'!$F$27,0,10*ROW('Water Data'!F111)))</f>
        <v/>
      </c>
      <c r="BZ117" s="319" t="str">
        <f ca="true">+IF(OFFSET('Water Data'!$F$28,0,10*ROW('Water Data'!F111))="","",OFFSET('Water Data'!$F$28,0,10*ROW('Water Data'!F111)))</f>
        <v/>
      </c>
      <c r="CA117" s="319" t="str">
        <f ca="true">+IF(OFFSET('Water Data'!$F$29,0,10*ROW('Water Data'!F111))="","",OFFSET('Water Data'!$F$29,0,10*ROW('Water Data'!F111)))</f>
        <v/>
      </c>
      <c r="CB117" s="319" t="str">
        <f ca="true">+IF(OFFSET('Water Data'!$G$27,0,10*ROW('Water Data'!G111))="","",OFFSET('Water Data'!$G$27,0,10*ROW('Water Data'!G111)))</f>
        <v/>
      </c>
      <c r="CC117" s="319" t="str">
        <f ca="true">+IF(OFFSET('Water Data'!$G$28,0,10*ROW('Water Data'!G111))="","",OFFSET('Water Data'!$G$28,0,10*ROW('Water Data'!G111)))</f>
        <v/>
      </c>
      <c r="CD117" s="319" t="str">
        <f ca="true">+IF(OFFSET('Water Data'!$G$29,0,10*ROW('Water Data'!G111))="","",OFFSET('Water Data'!$G$29,0,10*ROW('Water Data'!G111)))</f>
        <v/>
      </c>
      <c r="CE117" s="319" t="str">
        <f ca="true">+IF(OFFSET('Water Data'!$H$27,0,10*ROW('Water Data'!H111))="","",OFFSET('Water Data'!$H$27,0,10*ROW('Water Data'!H111)))</f>
        <v/>
      </c>
      <c r="CF117" s="319" t="str">
        <f ca="true">+IF(OFFSET('Water Data'!$H$28,0,10*ROW('Water Data'!H111))="","",OFFSET('Water Data'!$H$28,0,10*ROW('Water Data'!H111)))</f>
        <v/>
      </c>
      <c r="CG117" s="319" t="str">
        <f ca="true">+IF(OFFSET('Water Data'!$H$29,0,10*ROW('Water Data'!H111))="","",OFFSET('Water Data'!$H$29,0,10*ROW('Water Data'!H111)))</f>
        <v/>
      </c>
      <c r="CH117" s="319" t="str">
        <f ca="true">+IF(OFFSET('Water Data'!$I$27,0,10*ROW('Water Data'!I111))="","",OFFSET('Water Data'!$I$27,0,10*ROW('Water Data'!I111)))</f>
        <v/>
      </c>
      <c r="CI117" s="319" t="str">
        <f ca="true">+IF(OFFSET('Water Data'!$I$28,0,10*ROW('Water Data'!I111))="","",OFFSET('Water Data'!$I$28,0,10*ROW('Water Data'!I111)))</f>
        <v/>
      </c>
      <c r="CJ117" s="319" t="str">
        <f ca="true">+IF(OFFSET('Water Data'!$I$29,0,10*ROW('Water Data'!I111))="","",OFFSET('Water Data'!$I$29,0,10*ROW('Water Data'!I111)))</f>
        <v/>
      </c>
      <c r="CK117" s="319" t="str">
        <f ca="true">+IF(OFFSET('Sanitation Data'!$D$28,0,10*ROW('Sanitation Data'!D111))="","",OFFSET('Sanitation Data'!$D$28,0,10*ROW('Sanitation Data'!D111)))</f>
        <v/>
      </c>
      <c r="CL117" s="319" t="str">
        <f ca="true">+IF(OFFSET('Sanitation Data'!$D$29,0,10*ROW('Sanitation Data'!D111))="","",OFFSET('Sanitation Data'!$D$29,0,10*ROW('Sanitation Data'!D111)))</f>
        <v/>
      </c>
      <c r="CM117" s="319" t="str">
        <f ca="true">+IF(OFFSET('Sanitation Data'!$D$30,0,10*ROW('Sanitation Data'!D111))="","",OFFSET('Sanitation Data'!$D$30,0,10*ROW('Sanitation Data'!D111)))</f>
        <v/>
      </c>
      <c r="CN117" s="319" t="str">
        <f ca="true">+IF(OFFSET('Sanitation Data'!$D$31,0,10*ROW('Sanitation Data'!D111))="","",OFFSET('Sanitation Data'!$D$31,0,10*ROW('Sanitation Data'!D111)))</f>
        <v/>
      </c>
      <c r="CO117" s="319" t="str">
        <f ca="true">+IF(OFFSET('Sanitation Data'!$D$32,0,10*ROW('Sanitation Data'!D111))="","",OFFSET('Sanitation Data'!$D$32,0,10*ROW('Sanitation Data'!D111)))</f>
        <v/>
      </c>
      <c r="CP117" s="319" t="str">
        <f ca="true">+IF(OFFSET('Sanitation Data'!$E$28,0,10*ROW('Sanitation Data'!E111))="","",OFFSET('Sanitation Data'!$E$28,0,10*ROW('Sanitation Data'!E111)))</f>
        <v/>
      </c>
      <c r="CQ117" s="319" t="str">
        <f ca="true">+IF(OFFSET('Sanitation Data'!$E$29,0,10*ROW('Sanitation Data'!E111))="","",OFFSET('Sanitation Data'!$E$29,0,10*ROW('Sanitation Data'!E111)))</f>
        <v/>
      </c>
      <c r="CR117" s="319" t="str">
        <f ca="true">+IF(OFFSET('Sanitation Data'!$E$30,0,10*ROW('Sanitation Data'!E111))="","",OFFSET('Sanitation Data'!$E$30,0,10*ROW('Sanitation Data'!E111)))</f>
        <v/>
      </c>
      <c r="CS117" s="319" t="str">
        <f ca="true">+IF(OFFSET('Sanitation Data'!$E$31,0,10*ROW('Sanitation Data'!E111))="","",OFFSET('Sanitation Data'!$E$31,0,10*ROW('Sanitation Data'!E111)))</f>
        <v/>
      </c>
      <c r="CT117" s="319" t="str">
        <f ca="true">+IF(OFFSET('Sanitation Data'!$E$32,0,10*ROW('Sanitation Data'!E111))="","",OFFSET('Sanitation Data'!$E$32,0,10*ROW('Sanitation Data'!E111)))</f>
        <v/>
      </c>
      <c r="CU117" s="319" t="str">
        <f ca="true">+IF(OFFSET('Sanitation Data'!$F$28,0,10*ROW('Sanitation Data'!F111))="","",OFFSET('Sanitation Data'!$F$28,0,10*ROW('Sanitation Data'!F111)))</f>
        <v/>
      </c>
      <c r="CV117" s="319" t="str">
        <f ca="true">+IF(OFFSET('Sanitation Data'!$F$29,0,10*ROW('Sanitation Data'!F111))="","",OFFSET('Sanitation Data'!$F$29,0,10*ROW('Sanitation Data'!F111)))</f>
        <v/>
      </c>
      <c r="CW117" s="319" t="str">
        <f ca="true">+IF(OFFSET('Sanitation Data'!$F$30,0,10*ROW('Sanitation Data'!F111))="","",OFFSET('Sanitation Data'!$F$30,0,10*ROW('Sanitation Data'!F111)))</f>
        <v/>
      </c>
      <c r="CX117" s="319" t="str">
        <f ca="true">+IF(OFFSET('Sanitation Data'!$F$31,0,10*ROW('Sanitation Data'!F111))="","",OFFSET('Sanitation Data'!$F$31,0,10*ROW('Sanitation Data'!F111)))</f>
        <v/>
      </c>
      <c r="CY117" s="319" t="str">
        <f ca="true">+IF(OFFSET('Sanitation Data'!$F$32,0,10*ROW('Sanitation Data'!F111))="","",OFFSET('Sanitation Data'!$F$32,0,10*ROW('Sanitation Data'!F111)))</f>
        <v/>
      </c>
      <c r="CZ117" s="319" t="str">
        <f ca="true">+IF(OFFSET('Sanitation Data'!$G$28,0,10*ROW('Sanitation Data'!G111))="","",OFFSET('Sanitation Data'!$G$28,0,10*ROW('Sanitation Data'!G111)))</f>
        <v/>
      </c>
      <c r="DA117" s="319" t="str">
        <f ca="true">+IF(OFFSET('Sanitation Data'!$G$29,0,10*ROW('Sanitation Data'!G111))="","",OFFSET('Sanitation Data'!$G$29,0,10*ROW('Sanitation Data'!G111)))</f>
        <v/>
      </c>
      <c r="DB117" s="319" t="str">
        <f ca="true">+IF(OFFSET('Sanitation Data'!$G$30,0,10*ROW('Sanitation Data'!G111))="","",OFFSET('Sanitation Data'!$G$30,0,10*ROW('Sanitation Data'!G111)))</f>
        <v/>
      </c>
      <c r="DC117" s="319" t="str">
        <f ca="true">+IF(OFFSET('Sanitation Data'!$G$31,0,10*ROW('Sanitation Data'!G111))="","",OFFSET('Sanitation Data'!$G$31,0,10*ROW('Sanitation Data'!G111)))</f>
        <v/>
      </c>
      <c r="DD117" s="319" t="str">
        <f ca="true">+IF(OFFSET('Sanitation Data'!$G$32,0,10*ROW('Sanitation Data'!G111))="","",OFFSET('Sanitation Data'!$G$32,0,10*ROW('Sanitation Data'!G111)))</f>
        <v/>
      </c>
      <c r="DE117" s="319" t="str">
        <f ca="true">+IF(OFFSET('Sanitation Data'!$H$28,0,10*ROW('Sanitation Data'!H111))="","",OFFSET('Sanitation Data'!$H$28,0,10*ROW('Sanitation Data'!H111)))</f>
        <v/>
      </c>
      <c r="DF117" s="319" t="str">
        <f ca="true">+IF(OFFSET('Sanitation Data'!$H$29,0,10*ROW('Sanitation Data'!H111))="","",OFFSET('Sanitation Data'!$H$29,0,10*ROW('Sanitation Data'!H111)))</f>
        <v/>
      </c>
      <c r="DG117" s="319" t="str">
        <f ca="true">+IF(OFFSET('Sanitation Data'!$H$30,0,10*ROW('Sanitation Data'!H111))="","",OFFSET('Sanitation Data'!$H$30,0,10*ROW('Sanitation Data'!H111)))</f>
        <v/>
      </c>
      <c r="DH117" s="319" t="str">
        <f ca="true">+IF(OFFSET('Sanitation Data'!$H$31,0,10*ROW('Sanitation Data'!H111))="","",OFFSET('Sanitation Data'!$H$31,0,10*ROW('Sanitation Data'!H111)))</f>
        <v/>
      </c>
      <c r="DI117" s="319" t="str">
        <f ca="true">+IF(OFFSET('Sanitation Data'!$H$32,0,10*ROW('Sanitation Data'!H111))="","",OFFSET('Sanitation Data'!$H$32,0,10*ROW('Sanitation Data'!H111)))</f>
        <v/>
      </c>
      <c r="DJ117" s="319" t="str">
        <f ca="true">+IF(OFFSET('Sanitation Data'!$I$28,0,10*ROW('Sanitation Data'!I111))="","",OFFSET('Sanitation Data'!$I$28,0,10*ROW('Sanitation Data'!I111)))</f>
        <v/>
      </c>
      <c r="DK117" s="319" t="str">
        <f ca="true">+IF(OFFSET('Sanitation Data'!$I$29,0,10*ROW('Sanitation Data'!I111))="","",OFFSET('Sanitation Data'!$I$29,0,10*ROW('Sanitation Data'!I111)))</f>
        <v/>
      </c>
      <c r="DL117" s="319" t="str">
        <f ca="true">+IF(OFFSET('Sanitation Data'!$I$30,0,10*ROW('Sanitation Data'!I111))="","",OFFSET('Sanitation Data'!$I$30,0,10*ROW('Sanitation Data'!I111)))</f>
        <v/>
      </c>
      <c r="DM117" s="319" t="str">
        <f ca="true">+IF(OFFSET('Sanitation Data'!$I$31,0,10*ROW('Sanitation Data'!I111))="","",OFFSET('Sanitation Data'!$I$31,0,10*ROW('Sanitation Data'!I111)))</f>
        <v/>
      </c>
      <c r="DN117" s="319" t="str">
        <f ca="true">+IF(OFFSET('Sanitation Data'!$I$32,0,10*ROW('Sanitation Data'!I111))="","",OFFSET('Sanitation Data'!$I$32,0,10*ROW('Sanitation Data'!I111)))</f>
        <v/>
      </c>
      <c r="DO117" s="319" t="str">
        <f ca="true">+IF(OFFSET('Hygiene Data'!$D$11,0,10*ROW('Hygiene Data'!D111))="","",OFFSET('Hygiene Data'!$D$11,0,10*ROW('Hygiene Data'!D111)))</f>
        <v/>
      </c>
      <c r="DP117" s="319" t="str">
        <f ca="true">+IF(OFFSET('Hygiene Data'!$D$12,0,10*ROW('Hygiene Data'!D111))="","",OFFSET('Hygiene Data'!$D$12,0,10*ROW('Hygiene Data'!D111)))</f>
        <v/>
      </c>
      <c r="DQ117" s="319" t="str">
        <f ca="true">+IF(OFFSET('Hygiene Data'!$D$13,0,10*ROW('Hygiene Data'!D111))="","",OFFSET('Hygiene Data'!$D$13,0,10*ROW('Hygiene Data'!D111)))</f>
        <v/>
      </c>
      <c r="DR117" s="319" t="str">
        <f ca="true">+IF(OFFSET('Hygiene Data'!$E$11,0,10*ROW('Hygiene Data'!E111))="","",OFFSET('Hygiene Data'!$E$11,0,10*ROW('Hygiene Data'!E111)))</f>
        <v/>
      </c>
      <c r="DS117" s="319" t="str">
        <f ca="true">+IF(OFFSET('Hygiene Data'!$E$12,0,10*ROW('Hygiene Data'!E111))="","",OFFSET('Hygiene Data'!$E$12,0,10*ROW('Hygiene Data'!E111)))</f>
        <v/>
      </c>
      <c r="DT117" s="319" t="str">
        <f ca="true">+IF(OFFSET('Hygiene Data'!$E$13,0,10*ROW('Hygiene Data'!E111))="","",OFFSET('Hygiene Data'!$E$13,0,10*ROW('Hygiene Data'!E111)))</f>
        <v/>
      </c>
      <c r="DU117" s="319" t="str">
        <f ca="true">+IF(OFFSET('Hygiene Data'!$F$11,0,10*ROW('Hygiene Data'!F111))="","",OFFSET('Hygiene Data'!$F$11,0,10*ROW('Hygiene Data'!F111)))</f>
        <v/>
      </c>
      <c r="DV117" s="319" t="str">
        <f ca="true">+IF(OFFSET('Hygiene Data'!$F$12,0,10*ROW('Hygiene Data'!F111))="","",OFFSET('Hygiene Data'!$F$12,0,10*ROW('Hygiene Data'!F111)))</f>
        <v/>
      </c>
      <c r="DW117" s="319" t="str">
        <f ca="true">+IF(OFFSET('Hygiene Data'!$F$13,0,10*ROW('Hygiene Data'!F111))="","",OFFSET('Hygiene Data'!$F$13,0,10*ROW('Hygiene Data'!F111)))</f>
        <v/>
      </c>
      <c r="DX117" s="319" t="str">
        <f ca="true">+IF(OFFSET('Hygiene Data'!$G$11,0,10*ROW('Hygiene Data'!G111))="","",OFFSET('Hygiene Data'!$G$11,0,10*ROW('Hygiene Data'!G111)))</f>
        <v/>
      </c>
      <c r="DY117" s="319" t="str">
        <f ca="true">+IF(OFFSET('Hygiene Data'!$G$12,0,10*ROW('Hygiene Data'!G111))="","",OFFSET('Hygiene Data'!$G$12,0,10*ROW('Hygiene Data'!G111)))</f>
        <v/>
      </c>
      <c r="DZ117" s="319" t="str">
        <f ca="true">+IF(OFFSET('Hygiene Data'!$G$13,0,10*ROW('Hygiene Data'!G111))="","",OFFSET('Hygiene Data'!$G$13,0,10*ROW('Hygiene Data'!G111)))</f>
        <v/>
      </c>
      <c r="EA117" s="319" t="str">
        <f ca="true">+IF(OFFSET('Hygiene Data'!$H$11,0,10*ROW('Hygiene Data'!H111))="","",OFFSET('Hygiene Data'!$H$11,0,10*ROW('Hygiene Data'!H111)))</f>
        <v/>
      </c>
      <c r="EB117" s="319" t="str">
        <f ca="true">+IF(OFFSET('Hygiene Data'!$H$12,0,10*ROW('Hygiene Data'!H111))="","",OFFSET('Hygiene Data'!$H$12,0,10*ROW('Hygiene Data'!H111)))</f>
        <v/>
      </c>
      <c r="EC117" s="319" t="str">
        <f ca="true">+IF(OFFSET('Hygiene Data'!$H$13,0,10*ROW('Hygiene Data'!H111))="","",OFFSET('Hygiene Data'!$H$13,0,10*ROW('Hygiene Data'!H111)))</f>
        <v/>
      </c>
      <c r="ED117" s="319" t="str">
        <f ca="true">+IF(OFFSET('Hygiene Data'!$I$11,0,10*ROW('Hygiene Data'!I111))="","",OFFSET('Hygiene Data'!$I$11,0,10*ROW('Hygiene Data'!I111)))</f>
        <v/>
      </c>
      <c r="EE117" s="319" t="str">
        <f ca="true">+IF(OFFSET('Hygiene Data'!$I$12,0,10*ROW('Hygiene Data'!I111))="","",OFFSET('Hygiene Data'!$I$12,0,10*ROW('Hygiene Data'!I111)))</f>
        <v/>
      </c>
      <c r="EF117" s="319"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75"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19"/>
      <c r="BS118" s="319" t="str">
        <f ca="true">+IF(OFFSET('Water Data'!$D$27,0,10*ROW('Water Data'!D112))="","",OFFSET('Water Data'!$D$27,0,10*ROW('Water Data'!D112)))</f>
        <v/>
      </c>
      <c r="BT118" s="319" t="str">
        <f ca="true">+IF(OFFSET('Water Data'!$D$28,0,10*ROW('Water Data'!D112))="","",OFFSET('Water Data'!$D$28,0,10*ROW('Water Data'!D112)))</f>
        <v/>
      </c>
      <c r="BU118" s="319" t="str">
        <f ca="true">+IF(OFFSET('Water Data'!$D$29,0,10*ROW('Water Data'!D112))="","",OFFSET('Water Data'!$D$29,0,10*ROW('Water Data'!D112)))</f>
        <v/>
      </c>
      <c r="BV118" s="319" t="str">
        <f ca="true">+IF(OFFSET('Water Data'!$E$27,0,10*ROW('Water Data'!E112))="","",OFFSET('Water Data'!$E$27,0,10*ROW('Water Data'!E112)))</f>
        <v/>
      </c>
      <c r="BW118" s="319" t="str">
        <f ca="true">+IF(OFFSET('Water Data'!$E$28,0,10*ROW('Water Data'!E112))="","",OFFSET('Water Data'!$E$28,0,10*ROW('Water Data'!E112)))</f>
        <v/>
      </c>
      <c r="BX118" s="319" t="str">
        <f ca="true">+IF(OFFSET('Water Data'!$E$29,0,10*ROW('Water Data'!E112))="","",OFFSET('Water Data'!$E$29,0,10*ROW('Water Data'!E112)))</f>
        <v/>
      </c>
      <c r="BY118" s="319" t="str">
        <f ca="true">+IF(OFFSET('Water Data'!$F$27,0,10*ROW('Water Data'!F112))="","",OFFSET('Water Data'!$F$27,0,10*ROW('Water Data'!F112)))</f>
        <v/>
      </c>
      <c r="BZ118" s="319" t="str">
        <f ca="true">+IF(OFFSET('Water Data'!$F$28,0,10*ROW('Water Data'!F112))="","",OFFSET('Water Data'!$F$28,0,10*ROW('Water Data'!F112)))</f>
        <v/>
      </c>
      <c r="CA118" s="319" t="str">
        <f ca="true">+IF(OFFSET('Water Data'!$F$29,0,10*ROW('Water Data'!F112))="","",OFFSET('Water Data'!$F$29,0,10*ROW('Water Data'!F112)))</f>
        <v/>
      </c>
      <c r="CB118" s="319" t="str">
        <f ca="true">+IF(OFFSET('Water Data'!$G$27,0,10*ROW('Water Data'!G112))="","",OFFSET('Water Data'!$G$27,0,10*ROW('Water Data'!G112)))</f>
        <v/>
      </c>
      <c r="CC118" s="319" t="str">
        <f ca="true">+IF(OFFSET('Water Data'!$G$28,0,10*ROW('Water Data'!G112))="","",OFFSET('Water Data'!$G$28,0,10*ROW('Water Data'!G112)))</f>
        <v/>
      </c>
      <c r="CD118" s="319" t="str">
        <f ca="true">+IF(OFFSET('Water Data'!$G$29,0,10*ROW('Water Data'!G112))="","",OFFSET('Water Data'!$G$29,0,10*ROW('Water Data'!G112)))</f>
        <v/>
      </c>
      <c r="CE118" s="319" t="str">
        <f ca="true">+IF(OFFSET('Water Data'!$H$27,0,10*ROW('Water Data'!H112))="","",OFFSET('Water Data'!$H$27,0,10*ROW('Water Data'!H112)))</f>
        <v/>
      </c>
      <c r="CF118" s="319" t="str">
        <f ca="true">+IF(OFFSET('Water Data'!$H$28,0,10*ROW('Water Data'!H112))="","",OFFSET('Water Data'!$H$28,0,10*ROW('Water Data'!H112)))</f>
        <v/>
      </c>
      <c r="CG118" s="319" t="str">
        <f ca="true">+IF(OFFSET('Water Data'!$H$29,0,10*ROW('Water Data'!H112))="","",OFFSET('Water Data'!$H$29,0,10*ROW('Water Data'!H112)))</f>
        <v/>
      </c>
      <c r="CH118" s="319" t="str">
        <f ca="true">+IF(OFFSET('Water Data'!$I$27,0,10*ROW('Water Data'!I112))="","",OFFSET('Water Data'!$I$27,0,10*ROW('Water Data'!I112)))</f>
        <v/>
      </c>
      <c r="CI118" s="319" t="str">
        <f ca="true">+IF(OFFSET('Water Data'!$I$28,0,10*ROW('Water Data'!I112))="","",OFFSET('Water Data'!$I$28,0,10*ROW('Water Data'!I112)))</f>
        <v/>
      </c>
      <c r="CJ118" s="319" t="str">
        <f ca="true">+IF(OFFSET('Water Data'!$I$29,0,10*ROW('Water Data'!I112))="","",OFFSET('Water Data'!$I$29,0,10*ROW('Water Data'!I112)))</f>
        <v/>
      </c>
      <c r="CK118" s="319" t="str">
        <f ca="true">+IF(OFFSET('Sanitation Data'!$D$28,0,10*ROW('Sanitation Data'!D112))="","",OFFSET('Sanitation Data'!$D$28,0,10*ROW('Sanitation Data'!D112)))</f>
        <v/>
      </c>
      <c r="CL118" s="319" t="str">
        <f ca="true">+IF(OFFSET('Sanitation Data'!$D$29,0,10*ROW('Sanitation Data'!D112))="","",OFFSET('Sanitation Data'!$D$29,0,10*ROW('Sanitation Data'!D112)))</f>
        <v/>
      </c>
      <c r="CM118" s="319" t="str">
        <f ca="true">+IF(OFFSET('Sanitation Data'!$D$30,0,10*ROW('Sanitation Data'!D112))="","",OFFSET('Sanitation Data'!$D$30,0,10*ROW('Sanitation Data'!D112)))</f>
        <v/>
      </c>
      <c r="CN118" s="319" t="str">
        <f ca="true">+IF(OFFSET('Sanitation Data'!$D$31,0,10*ROW('Sanitation Data'!D112))="","",OFFSET('Sanitation Data'!$D$31,0,10*ROW('Sanitation Data'!D112)))</f>
        <v/>
      </c>
      <c r="CO118" s="319" t="str">
        <f ca="true">+IF(OFFSET('Sanitation Data'!$D$32,0,10*ROW('Sanitation Data'!D112))="","",OFFSET('Sanitation Data'!$D$32,0,10*ROW('Sanitation Data'!D112)))</f>
        <v/>
      </c>
      <c r="CP118" s="319" t="str">
        <f ca="true">+IF(OFFSET('Sanitation Data'!$E$28,0,10*ROW('Sanitation Data'!E112))="","",OFFSET('Sanitation Data'!$E$28,0,10*ROW('Sanitation Data'!E112)))</f>
        <v/>
      </c>
      <c r="CQ118" s="319" t="str">
        <f ca="true">+IF(OFFSET('Sanitation Data'!$E$29,0,10*ROW('Sanitation Data'!E112))="","",OFFSET('Sanitation Data'!$E$29,0,10*ROW('Sanitation Data'!E112)))</f>
        <v/>
      </c>
      <c r="CR118" s="319" t="str">
        <f ca="true">+IF(OFFSET('Sanitation Data'!$E$30,0,10*ROW('Sanitation Data'!E112))="","",OFFSET('Sanitation Data'!$E$30,0,10*ROW('Sanitation Data'!E112)))</f>
        <v/>
      </c>
      <c r="CS118" s="319" t="str">
        <f ca="true">+IF(OFFSET('Sanitation Data'!$E$31,0,10*ROW('Sanitation Data'!E112))="","",OFFSET('Sanitation Data'!$E$31,0,10*ROW('Sanitation Data'!E112)))</f>
        <v/>
      </c>
      <c r="CT118" s="319" t="str">
        <f ca="true">+IF(OFFSET('Sanitation Data'!$E$32,0,10*ROW('Sanitation Data'!E112))="","",OFFSET('Sanitation Data'!$E$32,0,10*ROW('Sanitation Data'!E112)))</f>
        <v/>
      </c>
      <c r="CU118" s="319" t="str">
        <f ca="true">+IF(OFFSET('Sanitation Data'!$F$28,0,10*ROW('Sanitation Data'!F112))="","",OFFSET('Sanitation Data'!$F$28,0,10*ROW('Sanitation Data'!F112)))</f>
        <v/>
      </c>
      <c r="CV118" s="319" t="str">
        <f ca="true">+IF(OFFSET('Sanitation Data'!$F$29,0,10*ROW('Sanitation Data'!F112))="","",OFFSET('Sanitation Data'!$F$29,0,10*ROW('Sanitation Data'!F112)))</f>
        <v/>
      </c>
      <c r="CW118" s="319" t="str">
        <f ca="true">+IF(OFFSET('Sanitation Data'!$F$30,0,10*ROW('Sanitation Data'!F112))="","",OFFSET('Sanitation Data'!$F$30,0,10*ROW('Sanitation Data'!F112)))</f>
        <v/>
      </c>
      <c r="CX118" s="319" t="str">
        <f ca="true">+IF(OFFSET('Sanitation Data'!$F$31,0,10*ROW('Sanitation Data'!F112))="","",OFFSET('Sanitation Data'!$F$31,0,10*ROW('Sanitation Data'!F112)))</f>
        <v/>
      </c>
      <c r="CY118" s="319" t="str">
        <f ca="true">+IF(OFFSET('Sanitation Data'!$F$32,0,10*ROW('Sanitation Data'!F112))="","",OFFSET('Sanitation Data'!$F$32,0,10*ROW('Sanitation Data'!F112)))</f>
        <v/>
      </c>
      <c r="CZ118" s="319" t="str">
        <f ca="true">+IF(OFFSET('Sanitation Data'!$G$28,0,10*ROW('Sanitation Data'!G112))="","",OFFSET('Sanitation Data'!$G$28,0,10*ROW('Sanitation Data'!G112)))</f>
        <v/>
      </c>
      <c r="DA118" s="319" t="str">
        <f ca="true">+IF(OFFSET('Sanitation Data'!$G$29,0,10*ROW('Sanitation Data'!G112))="","",OFFSET('Sanitation Data'!$G$29,0,10*ROW('Sanitation Data'!G112)))</f>
        <v/>
      </c>
      <c r="DB118" s="319" t="str">
        <f ca="true">+IF(OFFSET('Sanitation Data'!$G$30,0,10*ROW('Sanitation Data'!G112))="","",OFFSET('Sanitation Data'!$G$30,0,10*ROW('Sanitation Data'!G112)))</f>
        <v/>
      </c>
      <c r="DC118" s="319" t="str">
        <f ca="true">+IF(OFFSET('Sanitation Data'!$G$31,0,10*ROW('Sanitation Data'!G112))="","",OFFSET('Sanitation Data'!$G$31,0,10*ROW('Sanitation Data'!G112)))</f>
        <v/>
      </c>
      <c r="DD118" s="319" t="str">
        <f ca="true">+IF(OFFSET('Sanitation Data'!$G$32,0,10*ROW('Sanitation Data'!G112))="","",OFFSET('Sanitation Data'!$G$32,0,10*ROW('Sanitation Data'!G112)))</f>
        <v/>
      </c>
      <c r="DE118" s="319" t="str">
        <f ca="true">+IF(OFFSET('Sanitation Data'!$H$28,0,10*ROW('Sanitation Data'!H112))="","",OFFSET('Sanitation Data'!$H$28,0,10*ROW('Sanitation Data'!H112)))</f>
        <v/>
      </c>
      <c r="DF118" s="319" t="str">
        <f ca="true">+IF(OFFSET('Sanitation Data'!$H$29,0,10*ROW('Sanitation Data'!H112))="","",OFFSET('Sanitation Data'!$H$29,0,10*ROW('Sanitation Data'!H112)))</f>
        <v/>
      </c>
      <c r="DG118" s="319" t="str">
        <f ca="true">+IF(OFFSET('Sanitation Data'!$H$30,0,10*ROW('Sanitation Data'!H112))="","",OFFSET('Sanitation Data'!$H$30,0,10*ROW('Sanitation Data'!H112)))</f>
        <v/>
      </c>
      <c r="DH118" s="319" t="str">
        <f ca="true">+IF(OFFSET('Sanitation Data'!$H$31,0,10*ROW('Sanitation Data'!H112))="","",OFFSET('Sanitation Data'!$H$31,0,10*ROW('Sanitation Data'!H112)))</f>
        <v/>
      </c>
      <c r="DI118" s="319" t="str">
        <f ca="true">+IF(OFFSET('Sanitation Data'!$H$32,0,10*ROW('Sanitation Data'!H112))="","",OFFSET('Sanitation Data'!$H$32,0,10*ROW('Sanitation Data'!H112)))</f>
        <v/>
      </c>
      <c r="DJ118" s="319" t="str">
        <f ca="true">+IF(OFFSET('Sanitation Data'!$I$28,0,10*ROW('Sanitation Data'!I112))="","",OFFSET('Sanitation Data'!$I$28,0,10*ROW('Sanitation Data'!I112)))</f>
        <v/>
      </c>
      <c r="DK118" s="319" t="str">
        <f ca="true">+IF(OFFSET('Sanitation Data'!$I$29,0,10*ROW('Sanitation Data'!I112))="","",OFFSET('Sanitation Data'!$I$29,0,10*ROW('Sanitation Data'!I112)))</f>
        <v/>
      </c>
      <c r="DL118" s="319" t="str">
        <f ca="true">+IF(OFFSET('Sanitation Data'!$I$30,0,10*ROW('Sanitation Data'!I112))="","",OFFSET('Sanitation Data'!$I$30,0,10*ROW('Sanitation Data'!I112)))</f>
        <v/>
      </c>
      <c r="DM118" s="319" t="str">
        <f ca="true">+IF(OFFSET('Sanitation Data'!$I$31,0,10*ROW('Sanitation Data'!I112))="","",OFFSET('Sanitation Data'!$I$31,0,10*ROW('Sanitation Data'!I112)))</f>
        <v/>
      </c>
      <c r="DN118" s="319" t="str">
        <f ca="true">+IF(OFFSET('Sanitation Data'!$I$32,0,10*ROW('Sanitation Data'!I112))="","",OFFSET('Sanitation Data'!$I$32,0,10*ROW('Sanitation Data'!I112)))</f>
        <v/>
      </c>
      <c r="DO118" s="319" t="str">
        <f ca="true">+IF(OFFSET('Hygiene Data'!$D$11,0,10*ROW('Hygiene Data'!D112))="","",OFFSET('Hygiene Data'!$D$11,0,10*ROW('Hygiene Data'!D112)))</f>
        <v/>
      </c>
      <c r="DP118" s="319" t="str">
        <f ca="true">+IF(OFFSET('Hygiene Data'!$D$12,0,10*ROW('Hygiene Data'!D112))="","",OFFSET('Hygiene Data'!$D$12,0,10*ROW('Hygiene Data'!D112)))</f>
        <v/>
      </c>
      <c r="DQ118" s="319" t="str">
        <f ca="true">+IF(OFFSET('Hygiene Data'!$D$13,0,10*ROW('Hygiene Data'!D112))="","",OFFSET('Hygiene Data'!$D$13,0,10*ROW('Hygiene Data'!D112)))</f>
        <v/>
      </c>
      <c r="DR118" s="319" t="str">
        <f ca="true">+IF(OFFSET('Hygiene Data'!$E$11,0,10*ROW('Hygiene Data'!E112))="","",OFFSET('Hygiene Data'!$E$11,0,10*ROW('Hygiene Data'!E112)))</f>
        <v/>
      </c>
      <c r="DS118" s="319" t="str">
        <f ca="true">+IF(OFFSET('Hygiene Data'!$E$12,0,10*ROW('Hygiene Data'!E112))="","",OFFSET('Hygiene Data'!$E$12,0,10*ROW('Hygiene Data'!E112)))</f>
        <v/>
      </c>
      <c r="DT118" s="319" t="str">
        <f ca="true">+IF(OFFSET('Hygiene Data'!$E$13,0,10*ROW('Hygiene Data'!E112))="","",OFFSET('Hygiene Data'!$E$13,0,10*ROW('Hygiene Data'!E112)))</f>
        <v/>
      </c>
      <c r="DU118" s="319" t="str">
        <f ca="true">+IF(OFFSET('Hygiene Data'!$F$11,0,10*ROW('Hygiene Data'!F112))="","",OFFSET('Hygiene Data'!$F$11,0,10*ROW('Hygiene Data'!F112)))</f>
        <v/>
      </c>
      <c r="DV118" s="319" t="str">
        <f ca="true">+IF(OFFSET('Hygiene Data'!$F$12,0,10*ROW('Hygiene Data'!F112))="","",OFFSET('Hygiene Data'!$F$12,0,10*ROW('Hygiene Data'!F112)))</f>
        <v/>
      </c>
      <c r="DW118" s="319" t="str">
        <f ca="true">+IF(OFFSET('Hygiene Data'!$F$13,0,10*ROW('Hygiene Data'!F112))="","",OFFSET('Hygiene Data'!$F$13,0,10*ROW('Hygiene Data'!F112)))</f>
        <v/>
      </c>
      <c r="DX118" s="319" t="str">
        <f ca="true">+IF(OFFSET('Hygiene Data'!$G$11,0,10*ROW('Hygiene Data'!G112))="","",OFFSET('Hygiene Data'!$G$11,0,10*ROW('Hygiene Data'!G112)))</f>
        <v/>
      </c>
      <c r="DY118" s="319" t="str">
        <f ca="true">+IF(OFFSET('Hygiene Data'!$G$12,0,10*ROW('Hygiene Data'!G112))="","",OFFSET('Hygiene Data'!$G$12,0,10*ROW('Hygiene Data'!G112)))</f>
        <v/>
      </c>
      <c r="DZ118" s="319" t="str">
        <f ca="true">+IF(OFFSET('Hygiene Data'!$G$13,0,10*ROW('Hygiene Data'!G112))="","",OFFSET('Hygiene Data'!$G$13,0,10*ROW('Hygiene Data'!G112)))</f>
        <v/>
      </c>
      <c r="EA118" s="319" t="str">
        <f ca="true">+IF(OFFSET('Hygiene Data'!$H$11,0,10*ROW('Hygiene Data'!H112))="","",OFFSET('Hygiene Data'!$H$11,0,10*ROW('Hygiene Data'!H112)))</f>
        <v/>
      </c>
      <c r="EB118" s="319" t="str">
        <f ca="true">+IF(OFFSET('Hygiene Data'!$H$12,0,10*ROW('Hygiene Data'!H112))="","",OFFSET('Hygiene Data'!$H$12,0,10*ROW('Hygiene Data'!H112)))</f>
        <v/>
      </c>
      <c r="EC118" s="319" t="str">
        <f ca="true">+IF(OFFSET('Hygiene Data'!$H$13,0,10*ROW('Hygiene Data'!H112))="","",OFFSET('Hygiene Data'!$H$13,0,10*ROW('Hygiene Data'!H112)))</f>
        <v/>
      </c>
      <c r="ED118" s="319" t="str">
        <f ca="true">+IF(OFFSET('Hygiene Data'!$I$11,0,10*ROW('Hygiene Data'!I112))="","",OFFSET('Hygiene Data'!$I$11,0,10*ROW('Hygiene Data'!I112)))</f>
        <v/>
      </c>
      <c r="EE118" s="319" t="str">
        <f ca="true">+IF(OFFSET('Hygiene Data'!$I$12,0,10*ROW('Hygiene Data'!I112))="","",OFFSET('Hygiene Data'!$I$12,0,10*ROW('Hygiene Data'!I112)))</f>
        <v/>
      </c>
      <c r="EF118" s="319"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75"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19"/>
      <c r="BS119" s="319" t="str">
        <f ca="true">+IF(OFFSET('Water Data'!$D$27,0,10*ROW('Water Data'!D113))="","",OFFSET('Water Data'!$D$27,0,10*ROW('Water Data'!D113)))</f>
        <v/>
      </c>
      <c r="BT119" s="319" t="str">
        <f ca="true">+IF(OFFSET('Water Data'!$D$28,0,10*ROW('Water Data'!D113))="","",OFFSET('Water Data'!$D$28,0,10*ROW('Water Data'!D113)))</f>
        <v/>
      </c>
      <c r="BU119" s="319" t="str">
        <f ca="true">+IF(OFFSET('Water Data'!$D$29,0,10*ROW('Water Data'!D113))="","",OFFSET('Water Data'!$D$29,0,10*ROW('Water Data'!D113)))</f>
        <v/>
      </c>
      <c r="BV119" s="319" t="str">
        <f ca="true">+IF(OFFSET('Water Data'!$E$27,0,10*ROW('Water Data'!E113))="","",OFFSET('Water Data'!$E$27,0,10*ROW('Water Data'!E113)))</f>
        <v/>
      </c>
      <c r="BW119" s="319" t="str">
        <f ca="true">+IF(OFFSET('Water Data'!$E$28,0,10*ROW('Water Data'!E113))="","",OFFSET('Water Data'!$E$28,0,10*ROW('Water Data'!E113)))</f>
        <v/>
      </c>
      <c r="BX119" s="319" t="str">
        <f ca="true">+IF(OFFSET('Water Data'!$E$29,0,10*ROW('Water Data'!E113))="","",OFFSET('Water Data'!$E$29,0,10*ROW('Water Data'!E113)))</f>
        <v/>
      </c>
      <c r="BY119" s="319" t="str">
        <f ca="true">+IF(OFFSET('Water Data'!$F$27,0,10*ROW('Water Data'!F113))="","",OFFSET('Water Data'!$F$27,0,10*ROW('Water Data'!F113)))</f>
        <v/>
      </c>
      <c r="BZ119" s="319" t="str">
        <f ca="true">+IF(OFFSET('Water Data'!$F$28,0,10*ROW('Water Data'!F113))="","",OFFSET('Water Data'!$F$28,0,10*ROW('Water Data'!F113)))</f>
        <v/>
      </c>
      <c r="CA119" s="319" t="str">
        <f ca="true">+IF(OFFSET('Water Data'!$F$29,0,10*ROW('Water Data'!F113))="","",OFFSET('Water Data'!$F$29,0,10*ROW('Water Data'!F113)))</f>
        <v/>
      </c>
      <c r="CB119" s="319" t="str">
        <f ca="true">+IF(OFFSET('Water Data'!$G$27,0,10*ROW('Water Data'!G113))="","",OFFSET('Water Data'!$G$27,0,10*ROW('Water Data'!G113)))</f>
        <v/>
      </c>
      <c r="CC119" s="319" t="str">
        <f ca="true">+IF(OFFSET('Water Data'!$G$28,0,10*ROW('Water Data'!G113))="","",OFFSET('Water Data'!$G$28,0,10*ROW('Water Data'!G113)))</f>
        <v/>
      </c>
      <c r="CD119" s="319" t="str">
        <f ca="true">+IF(OFFSET('Water Data'!$G$29,0,10*ROW('Water Data'!G113))="","",OFFSET('Water Data'!$G$29,0,10*ROW('Water Data'!G113)))</f>
        <v/>
      </c>
      <c r="CE119" s="319" t="str">
        <f ca="true">+IF(OFFSET('Water Data'!$H$27,0,10*ROW('Water Data'!H113))="","",OFFSET('Water Data'!$H$27,0,10*ROW('Water Data'!H113)))</f>
        <v/>
      </c>
      <c r="CF119" s="319" t="str">
        <f ca="true">+IF(OFFSET('Water Data'!$H$28,0,10*ROW('Water Data'!H113))="","",OFFSET('Water Data'!$H$28,0,10*ROW('Water Data'!H113)))</f>
        <v/>
      </c>
      <c r="CG119" s="319" t="str">
        <f ca="true">+IF(OFFSET('Water Data'!$H$29,0,10*ROW('Water Data'!H113))="","",OFFSET('Water Data'!$H$29,0,10*ROW('Water Data'!H113)))</f>
        <v/>
      </c>
      <c r="CH119" s="319" t="str">
        <f ca="true">+IF(OFFSET('Water Data'!$I$27,0,10*ROW('Water Data'!I113))="","",OFFSET('Water Data'!$I$27,0,10*ROW('Water Data'!I113)))</f>
        <v/>
      </c>
      <c r="CI119" s="319" t="str">
        <f ca="true">+IF(OFFSET('Water Data'!$I$28,0,10*ROW('Water Data'!I113))="","",OFFSET('Water Data'!$I$28,0,10*ROW('Water Data'!I113)))</f>
        <v/>
      </c>
      <c r="CJ119" s="319" t="str">
        <f ca="true">+IF(OFFSET('Water Data'!$I$29,0,10*ROW('Water Data'!I113))="","",OFFSET('Water Data'!$I$29,0,10*ROW('Water Data'!I113)))</f>
        <v/>
      </c>
      <c r="CK119" s="319" t="str">
        <f ca="true">+IF(OFFSET('Sanitation Data'!$D$28,0,10*ROW('Sanitation Data'!D113))="","",OFFSET('Sanitation Data'!$D$28,0,10*ROW('Sanitation Data'!D113)))</f>
        <v/>
      </c>
      <c r="CL119" s="319" t="str">
        <f ca="true">+IF(OFFSET('Sanitation Data'!$D$29,0,10*ROW('Sanitation Data'!D113))="","",OFFSET('Sanitation Data'!$D$29,0,10*ROW('Sanitation Data'!D113)))</f>
        <v/>
      </c>
      <c r="CM119" s="319" t="str">
        <f ca="true">+IF(OFFSET('Sanitation Data'!$D$30,0,10*ROW('Sanitation Data'!D113))="","",OFFSET('Sanitation Data'!$D$30,0,10*ROW('Sanitation Data'!D113)))</f>
        <v/>
      </c>
      <c r="CN119" s="319" t="str">
        <f ca="true">+IF(OFFSET('Sanitation Data'!$D$31,0,10*ROW('Sanitation Data'!D113))="","",OFFSET('Sanitation Data'!$D$31,0,10*ROW('Sanitation Data'!D113)))</f>
        <v/>
      </c>
      <c r="CO119" s="319" t="str">
        <f ca="true">+IF(OFFSET('Sanitation Data'!$D$32,0,10*ROW('Sanitation Data'!D113))="","",OFFSET('Sanitation Data'!$D$32,0,10*ROW('Sanitation Data'!D113)))</f>
        <v/>
      </c>
      <c r="CP119" s="319" t="str">
        <f ca="true">+IF(OFFSET('Sanitation Data'!$E$28,0,10*ROW('Sanitation Data'!E113))="","",OFFSET('Sanitation Data'!$E$28,0,10*ROW('Sanitation Data'!E113)))</f>
        <v/>
      </c>
      <c r="CQ119" s="319" t="str">
        <f ca="true">+IF(OFFSET('Sanitation Data'!$E$29,0,10*ROW('Sanitation Data'!E113))="","",OFFSET('Sanitation Data'!$E$29,0,10*ROW('Sanitation Data'!E113)))</f>
        <v/>
      </c>
      <c r="CR119" s="319" t="str">
        <f ca="true">+IF(OFFSET('Sanitation Data'!$E$30,0,10*ROW('Sanitation Data'!E113))="","",OFFSET('Sanitation Data'!$E$30,0,10*ROW('Sanitation Data'!E113)))</f>
        <v/>
      </c>
      <c r="CS119" s="319" t="str">
        <f ca="true">+IF(OFFSET('Sanitation Data'!$E$31,0,10*ROW('Sanitation Data'!E113))="","",OFFSET('Sanitation Data'!$E$31,0,10*ROW('Sanitation Data'!E113)))</f>
        <v/>
      </c>
      <c r="CT119" s="319" t="str">
        <f ca="true">+IF(OFFSET('Sanitation Data'!$E$32,0,10*ROW('Sanitation Data'!E113))="","",OFFSET('Sanitation Data'!$E$32,0,10*ROW('Sanitation Data'!E113)))</f>
        <v/>
      </c>
      <c r="CU119" s="319" t="str">
        <f ca="true">+IF(OFFSET('Sanitation Data'!$F$28,0,10*ROW('Sanitation Data'!F113))="","",OFFSET('Sanitation Data'!$F$28,0,10*ROW('Sanitation Data'!F113)))</f>
        <v/>
      </c>
      <c r="CV119" s="319" t="str">
        <f ca="true">+IF(OFFSET('Sanitation Data'!$F$29,0,10*ROW('Sanitation Data'!F113))="","",OFFSET('Sanitation Data'!$F$29,0,10*ROW('Sanitation Data'!F113)))</f>
        <v/>
      </c>
      <c r="CW119" s="319" t="str">
        <f ca="true">+IF(OFFSET('Sanitation Data'!$F$30,0,10*ROW('Sanitation Data'!F113))="","",OFFSET('Sanitation Data'!$F$30,0,10*ROW('Sanitation Data'!F113)))</f>
        <v/>
      </c>
      <c r="CX119" s="319" t="str">
        <f ca="true">+IF(OFFSET('Sanitation Data'!$F$31,0,10*ROW('Sanitation Data'!F113))="","",OFFSET('Sanitation Data'!$F$31,0,10*ROW('Sanitation Data'!F113)))</f>
        <v/>
      </c>
      <c r="CY119" s="319" t="str">
        <f ca="true">+IF(OFFSET('Sanitation Data'!$F$32,0,10*ROW('Sanitation Data'!F113))="","",OFFSET('Sanitation Data'!$F$32,0,10*ROW('Sanitation Data'!F113)))</f>
        <v/>
      </c>
      <c r="CZ119" s="319" t="str">
        <f ca="true">+IF(OFFSET('Sanitation Data'!$G$28,0,10*ROW('Sanitation Data'!G113))="","",OFFSET('Sanitation Data'!$G$28,0,10*ROW('Sanitation Data'!G113)))</f>
        <v/>
      </c>
      <c r="DA119" s="319" t="str">
        <f ca="true">+IF(OFFSET('Sanitation Data'!$G$29,0,10*ROW('Sanitation Data'!G113))="","",OFFSET('Sanitation Data'!$G$29,0,10*ROW('Sanitation Data'!G113)))</f>
        <v/>
      </c>
      <c r="DB119" s="319" t="str">
        <f ca="true">+IF(OFFSET('Sanitation Data'!$G$30,0,10*ROW('Sanitation Data'!G113))="","",OFFSET('Sanitation Data'!$G$30,0,10*ROW('Sanitation Data'!G113)))</f>
        <v/>
      </c>
      <c r="DC119" s="319" t="str">
        <f ca="true">+IF(OFFSET('Sanitation Data'!$G$31,0,10*ROW('Sanitation Data'!G113))="","",OFFSET('Sanitation Data'!$G$31,0,10*ROW('Sanitation Data'!G113)))</f>
        <v/>
      </c>
      <c r="DD119" s="319" t="str">
        <f ca="true">+IF(OFFSET('Sanitation Data'!$G$32,0,10*ROW('Sanitation Data'!G113))="","",OFFSET('Sanitation Data'!$G$32,0,10*ROW('Sanitation Data'!G113)))</f>
        <v/>
      </c>
      <c r="DE119" s="319" t="str">
        <f ca="true">+IF(OFFSET('Sanitation Data'!$H$28,0,10*ROW('Sanitation Data'!H113))="","",OFFSET('Sanitation Data'!$H$28,0,10*ROW('Sanitation Data'!H113)))</f>
        <v/>
      </c>
      <c r="DF119" s="319" t="str">
        <f ca="true">+IF(OFFSET('Sanitation Data'!$H$29,0,10*ROW('Sanitation Data'!H113))="","",OFFSET('Sanitation Data'!$H$29,0,10*ROW('Sanitation Data'!H113)))</f>
        <v/>
      </c>
      <c r="DG119" s="319" t="str">
        <f ca="true">+IF(OFFSET('Sanitation Data'!$H$30,0,10*ROW('Sanitation Data'!H113))="","",OFFSET('Sanitation Data'!$H$30,0,10*ROW('Sanitation Data'!H113)))</f>
        <v/>
      </c>
      <c r="DH119" s="319" t="str">
        <f ca="true">+IF(OFFSET('Sanitation Data'!$H$31,0,10*ROW('Sanitation Data'!H113))="","",OFFSET('Sanitation Data'!$H$31,0,10*ROW('Sanitation Data'!H113)))</f>
        <v/>
      </c>
      <c r="DI119" s="319" t="str">
        <f ca="true">+IF(OFFSET('Sanitation Data'!$H$32,0,10*ROW('Sanitation Data'!H113))="","",OFFSET('Sanitation Data'!$H$32,0,10*ROW('Sanitation Data'!H113)))</f>
        <v/>
      </c>
      <c r="DJ119" s="319" t="str">
        <f ca="true">+IF(OFFSET('Sanitation Data'!$I$28,0,10*ROW('Sanitation Data'!I113))="","",OFFSET('Sanitation Data'!$I$28,0,10*ROW('Sanitation Data'!I113)))</f>
        <v/>
      </c>
      <c r="DK119" s="319" t="str">
        <f ca="true">+IF(OFFSET('Sanitation Data'!$I$29,0,10*ROW('Sanitation Data'!I113))="","",OFFSET('Sanitation Data'!$I$29,0,10*ROW('Sanitation Data'!I113)))</f>
        <v/>
      </c>
      <c r="DL119" s="319" t="str">
        <f ca="true">+IF(OFFSET('Sanitation Data'!$I$30,0,10*ROW('Sanitation Data'!I113))="","",OFFSET('Sanitation Data'!$I$30,0,10*ROW('Sanitation Data'!I113)))</f>
        <v/>
      </c>
      <c r="DM119" s="319" t="str">
        <f ca="true">+IF(OFFSET('Sanitation Data'!$I$31,0,10*ROW('Sanitation Data'!I113))="","",OFFSET('Sanitation Data'!$I$31,0,10*ROW('Sanitation Data'!I113)))</f>
        <v/>
      </c>
      <c r="DN119" s="319" t="str">
        <f ca="true">+IF(OFFSET('Sanitation Data'!$I$32,0,10*ROW('Sanitation Data'!I113))="","",OFFSET('Sanitation Data'!$I$32,0,10*ROW('Sanitation Data'!I113)))</f>
        <v/>
      </c>
      <c r="DO119" s="319" t="str">
        <f ca="true">+IF(OFFSET('Hygiene Data'!$D$11,0,10*ROW('Hygiene Data'!D113))="","",OFFSET('Hygiene Data'!$D$11,0,10*ROW('Hygiene Data'!D113)))</f>
        <v/>
      </c>
      <c r="DP119" s="319" t="str">
        <f ca="true">+IF(OFFSET('Hygiene Data'!$D$12,0,10*ROW('Hygiene Data'!D113))="","",OFFSET('Hygiene Data'!$D$12,0,10*ROW('Hygiene Data'!D113)))</f>
        <v/>
      </c>
      <c r="DQ119" s="319" t="str">
        <f ca="true">+IF(OFFSET('Hygiene Data'!$D$13,0,10*ROW('Hygiene Data'!D113))="","",OFFSET('Hygiene Data'!$D$13,0,10*ROW('Hygiene Data'!D113)))</f>
        <v/>
      </c>
      <c r="DR119" s="319" t="str">
        <f ca="true">+IF(OFFSET('Hygiene Data'!$E$11,0,10*ROW('Hygiene Data'!E113))="","",OFFSET('Hygiene Data'!$E$11,0,10*ROW('Hygiene Data'!E113)))</f>
        <v/>
      </c>
      <c r="DS119" s="319" t="str">
        <f ca="true">+IF(OFFSET('Hygiene Data'!$E$12,0,10*ROW('Hygiene Data'!E113))="","",OFFSET('Hygiene Data'!$E$12,0,10*ROW('Hygiene Data'!E113)))</f>
        <v/>
      </c>
      <c r="DT119" s="319" t="str">
        <f ca="true">+IF(OFFSET('Hygiene Data'!$E$13,0,10*ROW('Hygiene Data'!E113))="","",OFFSET('Hygiene Data'!$E$13,0,10*ROW('Hygiene Data'!E113)))</f>
        <v/>
      </c>
      <c r="DU119" s="319" t="str">
        <f ca="true">+IF(OFFSET('Hygiene Data'!$F$11,0,10*ROW('Hygiene Data'!F113))="","",OFFSET('Hygiene Data'!$F$11,0,10*ROW('Hygiene Data'!F113)))</f>
        <v/>
      </c>
      <c r="DV119" s="319" t="str">
        <f ca="true">+IF(OFFSET('Hygiene Data'!$F$12,0,10*ROW('Hygiene Data'!F113))="","",OFFSET('Hygiene Data'!$F$12,0,10*ROW('Hygiene Data'!F113)))</f>
        <v/>
      </c>
      <c r="DW119" s="319" t="str">
        <f ca="true">+IF(OFFSET('Hygiene Data'!$F$13,0,10*ROW('Hygiene Data'!F113))="","",OFFSET('Hygiene Data'!$F$13,0,10*ROW('Hygiene Data'!F113)))</f>
        <v/>
      </c>
      <c r="DX119" s="319" t="str">
        <f ca="true">+IF(OFFSET('Hygiene Data'!$G$11,0,10*ROW('Hygiene Data'!G113))="","",OFFSET('Hygiene Data'!$G$11,0,10*ROW('Hygiene Data'!G113)))</f>
        <v/>
      </c>
      <c r="DY119" s="319" t="str">
        <f ca="true">+IF(OFFSET('Hygiene Data'!$G$12,0,10*ROW('Hygiene Data'!G113))="","",OFFSET('Hygiene Data'!$G$12,0,10*ROW('Hygiene Data'!G113)))</f>
        <v/>
      </c>
      <c r="DZ119" s="319" t="str">
        <f ca="true">+IF(OFFSET('Hygiene Data'!$G$13,0,10*ROW('Hygiene Data'!G113))="","",OFFSET('Hygiene Data'!$G$13,0,10*ROW('Hygiene Data'!G113)))</f>
        <v/>
      </c>
      <c r="EA119" s="319" t="str">
        <f ca="true">+IF(OFFSET('Hygiene Data'!$H$11,0,10*ROW('Hygiene Data'!H113))="","",OFFSET('Hygiene Data'!$H$11,0,10*ROW('Hygiene Data'!H113)))</f>
        <v/>
      </c>
      <c r="EB119" s="319" t="str">
        <f ca="true">+IF(OFFSET('Hygiene Data'!$H$12,0,10*ROW('Hygiene Data'!H113))="","",OFFSET('Hygiene Data'!$H$12,0,10*ROW('Hygiene Data'!H113)))</f>
        <v/>
      </c>
      <c r="EC119" s="319" t="str">
        <f ca="true">+IF(OFFSET('Hygiene Data'!$H$13,0,10*ROW('Hygiene Data'!H113))="","",OFFSET('Hygiene Data'!$H$13,0,10*ROW('Hygiene Data'!H113)))</f>
        <v/>
      </c>
      <c r="ED119" s="319" t="str">
        <f ca="true">+IF(OFFSET('Hygiene Data'!$I$11,0,10*ROW('Hygiene Data'!I113))="","",OFFSET('Hygiene Data'!$I$11,0,10*ROW('Hygiene Data'!I113)))</f>
        <v/>
      </c>
      <c r="EE119" s="319" t="str">
        <f ca="true">+IF(OFFSET('Hygiene Data'!$I$12,0,10*ROW('Hygiene Data'!I113))="","",OFFSET('Hygiene Data'!$I$12,0,10*ROW('Hygiene Data'!I113)))</f>
        <v/>
      </c>
      <c r="EF119" s="319"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75"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19"/>
      <c r="BS120" s="319" t="str">
        <f ca="true">+IF(OFFSET('Water Data'!$D$27,0,10*ROW('Water Data'!D114))="","",OFFSET('Water Data'!$D$27,0,10*ROW('Water Data'!D114)))</f>
        <v/>
      </c>
      <c r="BT120" s="319" t="str">
        <f ca="true">+IF(OFFSET('Water Data'!$D$28,0,10*ROW('Water Data'!D114))="","",OFFSET('Water Data'!$D$28,0,10*ROW('Water Data'!D114)))</f>
        <v/>
      </c>
      <c r="BU120" s="319" t="str">
        <f ca="true">+IF(OFFSET('Water Data'!$D$29,0,10*ROW('Water Data'!D114))="","",OFFSET('Water Data'!$D$29,0,10*ROW('Water Data'!D114)))</f>
        <v/>
      </c>
      <c r="BV120" s="319" t="str">
        <f ca="true">+IF(OFFSET('Water Data'!$E$27,0,10*ROW('Water Data'!E114))="","",OFFSET('Water Data'!$E$27,0,10*ROW('Water Data'!E114)))</f>
        <v/>
      </c>
      <c r="BW120" s="319" t="str">
        <f ca="true">+IF(OFFSET('Water Data'!$E$28,0,10*ROW('Water Data'!E114))="","",OFFSET('Water Data'!$E$28,0,10*ROW('Water Data'!E114)))</f>
        <v/>
      </c>
      <c r="BX120" s="319" t="str">
        <f ca="true">+IF(OFFSET('Water Data'!$E$29,0,10*ROW('Water Data'!E114))="","",OFFSET('Water Data'!$E$29,0,10*ROW('Water Data'!E114)))</f>
        <v/>
      </c>
      <c r="BY120" s="319" t="str">
        <f ca="true">+IF(OFFSET('Water Data'!$F$27,0,10*ROW('Water Data'!F114))="","",OFFSET('Water Data'!$F$27,0,10*ROW('Water Data'!F114)))</f>
        <v/>
      </c>
      <c r="BZ120" s="319" t="str">
        <f ca="true">+IF(OFFSET('Water Data'!$F$28,0,10*ROW('Water Data'!F114))="","",OFFSET('Water Data'!$F$28,0,10*ROW('Water Data'!F114)))</f>
        <v/>
      </c>
      <c r="CA120" s="319" t="str">
        <f ca="true">+IF(OFFSET('Water Data'!$F$29,0,10*ROW('Water Data'!F114))="","",OFFSET('Water Data'!$F$29,0,10*ROW('Water Data'!F114)))</f>
        <v/>
      </c>
      <c r="CB120" s="319" t="str">
        <f ca="true">+IF(OFFSET('Water Data'!$G$27,0,10*ROW('Water Data'!G114))="","",OFFSET('Water Data'!$G$27,0,10*ROW('Water Data'!G114)))</f>
        <v/>
      </c>
      <c r="CC120" s="319" t="str">
        <f ca="true">+IF(OFFSET('Water Data'!$G$28,0,10*ROW('Water Data'!G114))="","",OFFSET('Water Data'!$G$28,0,10*ROW('Water Data'!G114)))</f>
        <v/>
      </c>
      <c r="CD120" s="319" t="str">
        <f ca="true">+IF(OFFSET('Water Data'!$G$29,0,10*ROW('Water Data'!G114))="","",OFFSET('Water Data'!$G$29,0,10*ROW('Water Data'!G114)))</f>
        <v/>
      </c>
      <c r="CE120" s="319" t="str">
        <f ca="true">+IF(OFFSET('Water Data'!$H$27,0,10*ROW('Water Data'!H114))="","",OFFSET('Water Data'!$H$27,0,10*ROW('Water Data'!H114)))</f>
        <v/>
      </c>
      <c r="CF120" s="319" t="str">
        <f ca="true">+IF(OFFSET('Water Data'!$H$28,0,10*ROW('Water Data'!H114))="","",OFFSET('Water Data'!$H$28,0,10*ROW('Water Data'!H114)))</f>
        <v/>
      </c>
      <c r="CG120" s="319" t="str">
        <f ca="true">+IF(OFFSET('Water Data'!$H$29,0,10*ROW('Water Data'!H114))="","",OFFSET('Water Data'!$H$29,0,10*ROW('Water Data'!H114)))</f>
        <v/>
      </c>
      <c r="CH120" s="319" t="str">
        <f ca="true">+IF(OFFSET('Water Data'!$I$27,0,10*ROW('Water Data'!I114))="","",OFFSET('Water Data'!$I$27,0,10*ROW('Water Data'!I114)))</f>
        <v/>
      </c>
      <c r="CI120" s="319" t="str">
        <f ca="true">+IF(OFFSET('Water Data'!$I$28,0,10*ROW('Water Data'!I114))="","",OFFSET('Water Data'!$I$28,0,10*ROW('Water Data'!I114)))</f>
        <v/>
      </c>
      <c r="CJ120" s="319" t="str">
        <f ca="true">+IF(OFFSET('Water Data'!$I$29,0,10*ROW('Water Data'!I114))="","",OFFSET('Water Data'!$I$29,0,10*ROW('Water Data'!I114)))</f>
        <v/>
      </c>
      <c r="CK120" s="319" t="str">
        <f ca="true">+IF(OFFSET('Sanitation Data'!$D$28,0,10*ROW('Sanitation Data'!D114))="","",OFFSET('Sanitation Data'!$D$28,0,10*ROW('Sanitation Data'!D114)))</f>
        <v/>
      </c>
      <c r="CL120" s="319" t="str">
        <f ca="true">+IF(OFFSET('Sanitation Data'!$D$29,0,10*ROW('Sanitation Data'!D114))="","",OFFSET('Sanitation Data'!$D$29,0,10*ROW('Sanitation Data'!D114)))</f>
        <v/>
      </c>
      <c r="CM120" s="319" t="str">
        <f ca="true">+IF(OFFSET('Sanitation Data'!$D$30,0,10*ROW('Sanitation Data'!D114))="","",OFFSET('Sanitation Data'!$D$30,0,10*ROW('Sanitation Data'!D114)))</f>
        <v/>
      </c>
      <c r="CN120" s="319" t="str">
        <f ca="true">+IF(OFFSET('Sanitation Data'!$D$31,0,10*ROW('Sanitation Data'!D114))="","",OFFSET('Sanitation Data'!$D$31,0,10*ROW('Sanitation Data'!D114)))</f>
        <v/>
      </c>
      <c r="CO120" s="319" t="str">
        <f ca="true">+IF(OFFSET('Sanitation Data'!$D$32,0,10*ROW('Sanitation Data'!D114))="","",OFFSET('Sanitation Data'!$D$32,0,10*ROW('Sanitation Data'!D114)))</f>
        <v/>
      </c>
      <c r="CP120" s="319" t="str">
        <f ca="true">+IF(OFFSET('Sanitation Data'!$E$28,0,10*ROW('Sanitation Data'!E114))="","",OFFSET('Sanitation Data'!$E$28,0,10*ROW('Sanitation Data'!E114)))</f>
        <v/>
      </c>
      <c r="CQ120" s="319" t="str">
        <f ca="true">+IF(OFFSET('Sanitation Data'!$E$29,0,10*ROW('Sanitation Data'!E114))="","",OFFSET('Sanitation Data'!$E$29,0,10*ROW('Sanitation Data'!E114)))</f>
        <v/>
      </c>
      <c r="CR120" s="319" t="str">
        <f ca="true">+IF(OFFSET('Sanitation Data'!$E$30,0,10*ROW('Sanitation Data'!E114))="","",OFFSET('Sanitation Data'!$E$30,0,10*ROW('Sanitation Data'!E114)))</f>
        <v/>
      </c>
      <c r="CS120" s="319" t="str">
        <f ca="true">+IF(OFFSET('Sanitation Data'!$E$31,0,10*ROW('Sanitation Data'!E114))="","",OFFSET('Sanitation Data'!$E$31,0,10*ROW('Sanitation Data'!E114)))</f>
        <v/>
      </c>
      <c r="CT120" s="319" t="str">
        <f ca="true">+IF(OFFSET('Sanitation Data'!$E$32,0,10*ROW('Sanitation Data'!E114))="","",OFFSET('Sanitation Data'!$E$32,0,10*ROW('Sanitation Data'!E114)))</f>
        <v/>
      </c>
      <c r="CU120" s="319" t="str">
        <f ca="true">+IF(OFFSET('Sanitation Data'!$F$28,0,10*ROW('Sanitation Data'!F114))="","",OFFSET('Sanitation Data'!$F$28,0,10*ROW('Sanitation Data'!F114)))</f>
        <v/>
      </c>
      <c r="CV120" s="319" t="str">
        <f ca="true">+IF(OFFSET('Sanitation Data'!$F$29,0,10*ROW('Sanitation Data'!F114))="","",OFFSET('Sanitation Data'!$F$29,0,10*ROW('Sanitation Data'!F114)))</f>
        <v/>
      </c>
      <c r="CW120" s="319" t="str">
        <f ca="true">+IF(OFFSET('Sanitation Data'!$F$30,0,10*ROW('Sanitation Data'!F114))="","",OFFSET('Sanitation Data'!$F$30,0,10*ROW('Sanitation Data'!F114)))</f>
        <v/>
      </c>
      <c r="CX120" s="319" t="str">
        <f ca="true">+IF(OFFSET('Sanitation Data'!$F$31,0,10*ROW('Sanitation Data'!F114))="","",OFFSET('Sanitation Data'!$F$31,0,10*ROW('Sanitation Data'!F114)))</f>
        <v/>
      </c>
      <c r="CY120" s="319" t="str">
        <f ca="true">+IF(OFFSET('Sanitation Data'!$F$32,0,10*ROW('Sanitation Data'!F114))="","",OFFSET('Sanitation Data'!$F$32,0,10*ROW('Sanitation Data'!F114)))</f>
        <v/>
      </c>
      <c r="CZ120" s="319" t="str">
        <f ca="true">+IF(OFFSET('Sanitation Data'!$G$28,0,10*ROW('Sanitation Data'!G114))="","",OFFSET('Sanitation Data'!$G$28,0,10*ROW('Sanitation Data'!G114)))</f>
        <v/>
      </c>
      <c r="DA120" s="319" t="str">
        <f ca="true">+IF(OFFSET('Sanitation Data'!$G$29,0,10*ROW('Sanitation Data'!G114))="","",OFFSET('Sanitation Data'!$G$29,0,10*ROW('Sanitation Data'!G114)))</f>
        <v/>
      </c>
      <c r="DB120" s="319" t="str">
        <f ca="true">+IF(OFFSET('Sanitation Data'!$G$30,0,10*ROW('Sanitation Data'!G114))="","",OFFSET('Sanitation Data'!$G$30,0,10*ROW('Sanitation Data'!G114)))</f>
        <v/>
      </c>
      <c r="DC120" s="319" t="str">
        <f ca="true">+IF(OFFSET('Sanitation Data'!$G$31,0,10*ROW('Sanitation Data'!G114))="","",OFFSET('Sanitation Data'!$G$31,0,10*ROW('Sanitation Data'!G114)))</f>
        <v/>
      </c>
      <c r="DD120" s="319" t="str">
        <f ca="true">+IF(OFFSET('Sanitation Data'!$G$32,0,10*ROW('Sanitation Data'!G114))="","",OFFSET('Sanitation Data'!$G$32,0,10*ROW('Sanitation Data'!G114)))</f>
        <v/>
      </c>
      <c r="DE120" s="319" t="str">
        <f ca="true">+IF(OFFSET('Sanitation Data'!$H$28,0,10*ROW('Sanitation Data'!H114))="","",OFFSET('Sanitation Data'!$H$28,0,10*ROW('Sanitation Data'!H114)))</f>
        <v/>
      </c>
      <c r="DF120" s="319" t="str">
        <f ca="true">+IF(OFFSET('Sanitation Data'!$H$29,0,10*ROW('Sanitation Data'!H114))="","",OFFSET('Sanitation Data'!$H$29,0,10*ROW('Sanitation Data'!H114)))</f>
        <v/>
      </c>
      <c r="DG120" s="319" t="str">
        <f ca="true">+IF(OFFSET('Sanitation Data'!$H$30,0,10*ROW('Sanitation Data'!H114))="","",OFFSET('Sanitation Data'!$H$30,0,10*ROW('Sanitation Data'!H114)))</f>
        <v/>
      </c>
      <c r="DH120" s="319" t="str">
        <f ca="true">+IF(OFFSET('Sanitation Data'!$H$31,0,10*ROW('Sanitation Data'!H114))="","",OFFSET('Sanitation Data'!$H$31,0,10*ROW('Sanitation Data'!H114)))</f>
        <v/>
      </c>
      <c r="DI120" s="319" t="str">
        <f ca="true">+IF(OFFSET('Sanitation Data'!$H$32,0,10*ROW('Sanitation Data'!H114))="","",OFFSET('Sanitation Data'!$H$32,0,10*ROW('Sanitation Data'!H114)))</f>
        <v/>
      </c>
      <c r="DJ120" s="319" t="str">
        <f ca="true">+IF(OFFSET('Sanitation Data'!$I$28,0,10*ROW('Sanitation Data'!I114))="","",OFFSET('Sanitation Data'!$I$28,0,10*ROW('Sanitation Data'!I114)))</f>
        <v/>
      </c>
      <c r="DK120" s="319" t="str">
        <f ca="true">+IF(OFFSET('Sanitation Data'!$I$29,0,10*ROW('Sanitation Data'!I114))="","",OFFSET('Sanitation Data'!$I$29,0,10*ROW('Sanitation Data'!I114)))</f>
        <v/>
      </c>
      <c r="DL120" s="319" t="str">
        <f ca="true">+IF(OFFSET('Sanitation Data'!$I$30,0,10*ROW('Sanitation Data'!I114))="","",OFFSET('Sanitation Data'!$I$30,0,10*ROW('Sanitation Data'!I114)))</f>
        <v/>
      </c>
      <c r="DM120" s="319" t="str">
        <f ca="true">+IF(OFFSET('Sanitation Data'!$I$31,0,10*ROW('Sanitation Data'!I114))="","",OFFSET('Sanitation Data'!$I$31,0,10*ROW('Sanitation Data'!I114)))</f>
        <v/>
      </c>
      <c r="DN120" s="319" t="str">
        <f ca="true">+IF(OFFSET('Sanitation Data'!$I$32,0,10*ROW('Sanitation Data'!I114))="","",OFFSET('Sanitation Data'!$I$32,0,10*ROW('Sanitation Data'!I114)))</f>
        <v/>
      </c>
      <c r="DO120" s="319" t="str">
        <f ca="true">+IF(OFFSET('Hygiene Data'!$D$11,0,10*ROW('Hygiene Data'!D114))="","",OFFSET('Hygiene Data'!$D$11,0,10*ROW('Hygiene Data'!D114)))</f>
        <v/>
      </c>
      <c r="DP120" s="319" t="str">
        <f ca="true">+IF(OFFSET('Hygiene Data'!$D$12,0,10*ROW('Hygiene Data'!D114))="","",OFFSET('Hygiene Data'!$D$12,0,10*ROW('Hygiene Data'!D114)))</f>
        <v/>
      </c>
      <c r="DQ120" s="319" t="str">
        <f ca="true">+IF(OFFSET('Hygiene Data'!$D$13,0,10*ROW('Hygiene Data'!D114))="","",OFFSET('Hygiene Data'!$D$13,0,10*ROW('Hygiene Data'!D114)))</f>
        <v/>
      </c>
      <c r="DR120" s="319" t="str">
        <f ca="true">+IF(OFFSET('Hygiene Data'!$E$11,0,10*ROW('Hygiene Data'!E114))="","",OFFSET('Hygiene Data'!$E$11,0,10*ROW('Hygiene Data'!E114)))</f>
        <v/>
      </c>
      <c r="DS120" s="319" t="str">
        <f ca="true">+IF(OFFSET('Hygiene Data'!$E$12,0,10*ROW('Hygiene Data'!E114))="","",OFFSET('Hygiene Data'!$E$12,0,10*ROW('Hygiene Data'!E114)))</f>
        <v/>
      </c>
      <c r="DT120" s="319" t="str">
        <f ca="true">+IF(OFFSET('Hygiene Data'!$E$13,0,10*ROW('Hygiene Data'!E114))="","",OFFSET('Hygiene Data'!$E$13,0,10*ROW('Hygiene Data'!E114)))</f>
        <v/>
      </c>
      <c r="DU120" s="319" t="str">
        <f ca="true">+IF(OFFSET('Hygiene Data'!$F$11,0,10*ROW('Hygiene Data'!F114))="","",OFFSET('Hygiene Data'!$F$11,0,10*ROW('Hygiene Data'!F114)))</f>
        <v/>
      </c>
      <c r="DV120" s="319" t="str">
        <f ca="true">+IF(OFFSET('Hygiene Data'!$F$12,0,10*ROW('Hygiene Data'!F114))="","",OFFSET('Hygiene Data'!$F$12,0,10*ROW('Hygiene Data'!F114)))</f>
        <v/>
      </c>
      <c r="DW120" s="319" t="str">
        <f ca="true">+IF(OFFSET('Hygiene Data'!$F$13,0,10*ROW('Hygiene Data'!F114))="","",OFFSET('Hygiene Data'!$F$13,0,10*ROW('Hygiene Data'!F114)))</f>
        <v/>
      </c>
      <c r="DX120" s="319" t="str">
        <f ca="true">+IF(OFFSET('Hygiene Data'!$G$11,0,10*ROW('Hygiene Data'!G114))="","",OFFSET('Hygiene Data'!$G$11,0,10*ROW('Hygiene Data'!G114)))</f>
        <v/>
      </c>
      <c r="DY120" s="319" t="str">
        <f ca="true">+IF(OFFSET('Hygiene Data'!$G$12,0,10*ROW('Hygiene Data'!G114))="","",OFFSET('Hygiene Data'!$G$12,0,10*ROW('Hygiene Data'!G114)))</f>
        <v/>
      </c>
      <c r="DZ120" s="319" t="str">
        <f ca="true">+IF(OFFSET('Hygiene Data'!$G$13,0,10*ROW('Hygiene Data'!G114))="","",OFFSET('Hygiene Data'!$G$13,0,10*ROW('Hygiene Data'!G114)))</f>
        <v/>
      </c>
      <c r="EA120" s="319" t="str">
        <f ca="true">+IF(OFFSET('Hygiene Data'!$H$11,0,10*ROW('Hygiene Data'!H114))="","",OFFSET('Hygiene Data'!$H$11,0,10*ROW('Hygiene Data'!H114)))</f>
        <v/>
      </c>
      <c r="EB120" s="319" t="str">
        <f ca="true">+IF(OFFSET('Hygiene Data'!$H$12,0,10*ROW('Hygiene Data'!H114))="","",OFFSET('Hygiene Data'!$H$12,0,10*ROW('Hygiene Data'!H114)))</f>
        <v/>
      </c>
      <c r="EC120" s="319" t="str">
        <f ca="true">+IF(OFFSET('Hygiene Data'!$H$13,0,10*ROW('Hygiene Data'!H114))="","",OFFSET('Hygiene Data'!$H$13,0,10*ROW('Hygiene Data'!H114)))</f>
        <v/>
      </c>
      <c r="ED120" s="319" t="str">
        <f ca="true">+IF(OFFSET('Hygiene Data'!$I$11,0,10*ROW('Hygiene Data'!I114))="","",OFFSET('Hygiene Data'!$I$11,0,10*ROW('Hygiene Data'!I114)))</f>
        <v/>
      </c>
      <c r="EE120" s="319" t="str">
        <f ca="true">+IF(OFFSET('Hygiene Data'!$I$12,0,10*ROW('Hygiene Data'!I114))="","",OFFSET('Hygiene Data'!$I$12,0,10*ROW('Hygiene Data'!I114)))</f>
        <v/>
      </c>
      <c r="EF120" s="319"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75"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19"/>
      <c r="BS121" s="319" t="str">
        <f ca="true">+IF(OFFSET('Water Data'!$D$27,0,10*ROW('Water Data'!D115))="","",OFFSET('Water Data'!$D$27,0,10*ROW('Water Data'!D115)))</f>
        <v/>
      </c>
      <c r="BT121" s="319" t="str">
        <f ca="true">+IF(OFFSET('Water Data'!$D$28,0,10*ROW('Water Data'!D115))="","",OFFSET('Water Data'!$D$28,0,10*ROW('Water Data'!D115)))</f>
        <v/>
      </c>
      <c r="BU121" s="319" t="str">
        <f ca="true">+IF(OFFSET('Water Data'!$D$29,0,10*ROW('Water Data'!D115))="","",OFFSET('Water Data'!$D$29,0,10*ROW('Water Data'!D115)))</f>
        <v/>
      </c>
      <c r="BV121" s="319" t="str">
        <f ca="true">+IF(OFFSET('Water Data'!$E$27,0,10*ROW('Water Data'!E115))="","",OFFSET('Water Data'!$E$27,0,10*ROW('Water Data'!E115)))</f>
        <v/>
      </c>
      <c r="BW121" s="319" t="str">
        <f ca="true">+IF(OFFSET('Water Data'!$E$28,0,10*ROW('Water Data'!E115))="","",OFFSET('Water Data'!$E$28,0,10*ROW('Water Data'!E115)))</f>
        <v/>
      </c>
      <c r="BX121" s="319" t="str">
        <f ca="true">+IF(OFFSET('Water Data'!$E$29,0,10*ROW('Water Data'!E115))="","",OFFSET('Water Data'!$E$29,0,10*ROW('Water Data'!E115)))</f>
        <v/>
      </c>
      <c r="BY121" s="319" t="str">
        <f ca="true">+IF(OFFSET('Water Data'!$F$27,0,10*ROW('Water Data'!F115))="","",OFFSET('Water Data'!$F$27,0,10*ROW('Water Data'!F115)))</f>
        <v/>
      </c>
      <c r="BZ121" s="319" t="str">
        <f ca="true">+IF(OFFSET('Water Data'!$F$28,0,10*ROW('Water Data'!F115))="","",OFFSET('Water Data'!$F$28,0,10*ROW('Water Data'!F115)))</f>
        <v/>
      </c>
      <c r="CA121" s="319" t="str">
        <f ca="true">+IF(OFFSET('Water Data'!$F$29,0,10*ROW('Water Data'!F115))="","",OFFSET('Water Data'!$F$29,0,10*ROW('Water Data'!F115)))</f>
        <v/>
      </c>
      <c r="CB121" s="319" t="str">
        <f ca="true">+IF(OFFSET('Water Data'!$G$27,0,10*ROW('Water Data'!G115))="","",OFFSET('Water Data'!$G$27,0,10*ROW('Water Data'!G115)))</f>
        <v/>
      </c>
      <c r="CC121" s="319" t="str">
        <f ca="true">+IF(OFFSET('Water Data'!$G$28,0,10*ROW('Water Data'!G115))="","",OFFSET('Water Data'!$G$28,0,10*ROW('Water Data'!G115)))</f>
        <v/>
      </c>
      <c r="CD121" s="319" t="str">
        <f ca="true">+IF(OFFSET('Water Data'!$G$29,0,10*ROW('Water Data'!G115))="","",OFFSET('Water Data'!$G$29,0,10*ROW('Water Data'!G115)))</f>
        <v/>
      </c>
      <c r="CE121" s="319" t="str">
        <f ca="true">+IF(OFFSET('Water Data'!$H$27,0,10*ROW('Water Data'!H115))="","",OFFSET('Water Data'!$H$27,0,10*ROW('Water Data'!H115)))</f>
        <v/>
      </c>
      <c r="CF121" s="319" t="str">
        <f ca="true">+IF(OFFSET('Water Data'!$H$28,0,10*ROW('Water Data'!H115))="","",OFFSET('Water Data'!$H$28,0,10*ROW('Water Data'!H115)))</f>
        <v/>
      </c>
      <c r="CG121" s="319" t="str">
        <f ca="true">+IF(OFFSET('Water Data'!$H$29,0,10*ROW('Water Data'!H115))="","",OFFSET('Water Data'!$H$29,0,10*ROW('Water Data'!H115)))</f>
        <v/>
      </c>
      <c r="CH121" s="319" t="str">
        <f ca="true">+IF(OFFSET('Water Data'!$I$27,0,10*ROW('Water Data'!I115))="","",OFFSET('Water Data'!$I$27,0,10*ROW('Water Data'!I115)))</f>
        <v/>
      </c>
      <c r="CI121" s="319" t="str">
        <f ca="true">+IF(OFFSET('Water Data'!$I$28,0,10*ROW('Water Data'!I115))="","",OFFSET('Water Data'!$I$28,0,10*ROW('Water Data'!I115)))</f>
        <v/>
      </c>
      <c r="CJ121" s="319" t="str">
        <f ca="true">+IF(OFFSET('Water Data'!$I$29,0,10*ROW('Water Data'!I115))="","",OFFSET('Water Data'!$I$29,0,10*ROW('Water Data'!I115)))</f>
        <v/>
      </c>
      <c r="CK121" s="319" t="str">
        <f ca="true">+IF(OFFSET('Sanitation Data'!$D$28,0,10*ROW('Sanitation Data'!D115))="","",OFFSET('Sanitation Data'!$D$28,0,10*ROW('Sanitation Data'!D115)))</f>
        <v/>
      </c>
      <c r="CL121" s="319" t="str">
        <f ca="true">+IF(OFFSET('Sanitation Data'!$D$29,0,10*ROW('Sanitation Data'!D115))="","",OFFSET('Sanitation Data'!$D$29,0,10*ROW('Sanitation Data'!D115)))</f>
        <v/>
      </c>
      <c r="CM121" s="319" t="str">
        <f ca="true">+IF(OFFSET('Sanitation Data'!$D$30,0,10*ROW('Sanitation Data'!D115))="","",OFFSET('Sanitation Data'!$D$30,0,10*ROW('Sanitation Data'!D115)))</f>
        <v/>
      </c>
      <c r="CN121" s="319" t="str">
        <f ca="true">+IF(OFFSET('Sanitation Data'!$D$31,0,10*ROW('Sanitation Data'!D115))="","",OFFSET('Sanitation Data'!$D$31,0,10*ROW('Sanitation Data'!D115)))</f>
        <v/>
      </c>
      <c r="CO121" s="319" t="str">
        <f ca="true">+IF(OFFSET('Sanitation Data'!$D$32,0,10*ROW('Sanitation Data'!D115))="","",OFFSET('Sanitation Data'!$D$32,0,10*ROW('Sanitation Data'!D115)))</f>
        <v/>
      </c>
      <c r="CP121" s="319" t="str">
        <f ca="true">+IF(OFFSET('Sanitation Data'!$E$28,0,10*ROW('Sanitation Data'!E115))="","",OFFSET('Sanitation Data'!$E$28,0,10*ROW('Sanitation Data'!E115)))</f>
        <v/>
      </c>
      <c r="CQ121" s="319" t="str">
        <f ca="true">+IF(OFFSET('Sanitation Data'!$E$29,0,10*ROW('Sanitation Data'!E115))="","",OFFSET('Sanitation Data'!$E$29,0,10*ROW('Sanitation Data'!E115)))</f>
        <v/>
      </c>
      <c r="CR121" s="319" t="str">
        <f ca="true">+IF(OFFSET('Sanitation Data'!$E$30,0,10*ROW('Sanitation Data'!E115))="","",OFFSET('Sanitation Data'!$E$30,0,10*ROW('Sanitation Data'!E115)))</f>
        <v/>
      </c>
      <c r="CS121" s="319" t="str">
        <f ca="true">+IF(OFFSET('Sanitation Data'!$E$31,0,10*ROW('Sanitation Data'!E115))="","",OFFSET('Sanitation Data'!$E$31,0,10*ROW('Sanitation Data'!E115)))</f>
        <v/>
      </c>
      <c r="CT121" s="319" t="str">
        <f ca="true">+IF(OFFSET('Sanitation Data'!$E$32,0,10*ROW('Sanitation Data'!E115))="","",OFFSET('Sanitation Data'!$E$32,0,10*ROW('Sanitation Data'!E115)))</f>
        <v/>
      </c>
      <c r="CU121" s="319" t="str">
        <f ca="true">+IF(OFFSET('Sanitation Data'!$F$28,0,10*ROW('Sanitation Data'!F115))="","",OFFSET('Sanitation Data'!$F$28,0,10*ROW('Sanitation Data'!F115)))</f>
        <v/>
      </c>
      <c r="CV121" s="319" t="str">
        <f ca="true">+IF(OFFSET('Sanitation Data'!$F$29,0,10*ROW('Sanitation Data'!F115))="","",OFFSET('Sanitation Data'!$F$29,0,10*ROW('Sanitation Data'!F115)))</f>
        <v/>
      </c>
      <c r="CW121" s="319" t="str">
        <f ca="true">+IF(OFFSET('Sanitation Data'!$F$30,0,10*ROW('Sanitation Data'!F115))="","",OFFSET('Sanitation Data'!$F$30,0,10*ROW('Sanitation Data'!F115)))</f>
        <v/>
      </c>
      <c r="CX121" s="319" t="str">
        <f ca="true">+IF(OFFSET('Sanitation Data'!$F$31,0,10*ROW('Sanitation Data'!F115))="","",OFFSET('Sanitation Data'!$F$31,0,10*ROW('Sanitation Data'!F115)))</f>
        <v/>
      </c>
      <c r="CY121" s="319" t="str">
        <f ca="true">+IF(OFFSET('Sanitation Data'!$F$32,0,10*ROW('Sanitation Data'!F115))="","",OFFSET('Sanitation Data'!$F$32,0,10*ROW('Sanitation Data'!F115)))</f>
        <v/>
      </c>
      <c r="CZ121" s="319" t="str">
        <f ca="true">+IF(OFFSET('Sanitation Data'!$G$28,0,10*ROW('Sanitation Data'!G115))="","",OFFSET('Sanitation Data'!$G$28,0,10*ROW('Sanitation Data'!G115)))</f>
        <v/>
      </c>
      <c r="DA121" s="319" t="str">
        <f ca="true">+IF(OFFSET('Sanitation Data'!$G$29,0,10*ROW('Sanitation Data'!G115))="","",OFFSET('Sanitation Data'!$G$29,0,10*ROW('Sanitation Data'!G115)))</f>
        <v/>
      </c>
      <c r="DB121" s="319" t="str">
        <f ca="true">+IF(OFFSET('Sanitation Data'!$G$30,0,10*ROW('Sanitation Data'!G115))="","",OFFSET('Sanitation Data'!$G$30,0,10*ROW('Sanitation Data'!G115)))</f>
        <v/>
      </c>
      <c r="DC121" s="319" t="str">
        <f ca="true">+IF(OFFSET('Sanitation Data'!$G$31,0,10*ROW('Sanitation Data'!G115))="","",OFFSET('Sanitation Data'!$G$31,0,10*ROW('Sanitation Data'!G115)))</f>
        <v/>
      </c>
      <c r="DD121" s="319" t="str">
        <f ca="true">+IF(OFFSET('Sanitation Data'!$G$32,0,10*ROW('Sanitation Data'!G115))="","",OFFSET('Sanitation Data'!$G$32,0,10*ROW('Sanitation Data'!G115)))</f>
        <v/>
      </c>
      <c r="DE121" s="319" t="str">
        <f ca="true">+IF(OFFSET('Sanitation Data'!$H$28,0,10*ROW('Sanitation Data'!H115))="","",OFFSET('Sanitation Data'!$H$28,0,10*ROW('Sanitation Data'!H115)))</f>
        <v/>
      </c>
      <c r="DF121" s="319" t="str">
        <f ca="true">+IF(OFFSET('Sanitation Data'!$H$29,0,10*ROW('Sanitation Data'!H115))="","",OFFSET('Sanitation Data'!$H$29,0,10*ROW('Sanitation Data'!H115)))</f>
        <v/>
      </c>
      <c r="DG121" s="319" t="str">
        <f ca="true">+IF(OFFSET('Sanitation Data'!$H$30,0,10*ROW('Sanitation Data'!H115))="","",OFFSET('Sanitation Data'!$H$30,0,10*ROW('Sanitation Data'!H115)))</f>
        <v/>
      </c>
      <c r="DH121" s="319" t="str">
        <f ca="true">+IF(OFFSET('Sanitation Data'!$H$31,0,10*ROW('Sanitation Data'!H115))="","",OFFSET('Sanitation Data'!$H$31,0,10*ROW('Sanitation Data'!H115)))</f>
        <v/>
      </c>
      <c r="DI121" s="319" t="str">
        <f ca="true">+IF(OFFSET('Sanitation Data'!$H$32,0,10*ROW('Sanitation Data'!H115))="","",OFFSET('Sanitation Data'!$H$32,0,10*ROW('Sanitation Data'!H115)))</f>
        <v/>
      </c>
      <c r="DJ121" s="319" t="str">
        <f ca="true">+IF(OFFSET('Sanitation Data'!$I$28,0,10*ROW('Sanitation Data'!I115))="","",OFFSET('Sanitation Data'!$I$28,0,10*ROW('Sanitation Data'!I115)))</f>
        <v/>
      </c>
      <c r="DK121" s="319" t="str">
        <f ca="true">+IF(OFFSET('Sanitation Data'!$I$29,0,10*ROW('Sanitation Data'!I115))="","",OFFSET('Sanitation Data'!$I$29,0,10*ROW('Sanitation Data'!I115)))</f>
        <v/>
      </c>
      <c r="DL121" s="319" t="str">
        <f ca="true">+IF(OFFSET('Sanitation Data'!$I$30,0,10*ROW('Sanitation Data'!I115))="","",OFFSET('Sanitation Data'!$I$30,0,10*ROW('Sanitation Data'!I115)))</f>
        <v/>
      </c>
      <c r="DM121" s="319" t="str">
        <f ca="true">+IF(OFFSET('Sanitation Data'!$I$31,0,10*ROW('Sanitation Data'!I115))="","",OFFSET('Sanitation Data'!$I$31,0,10*ROW('Sanitation Data'!I115)))</f>
        <v/>
      </c>
      <c r="DN121" s="319" t="str">
        <f ca="true">+IF(OFFSET('Sanitation Data'!$I$32,0,10*ROW('Sanitation Data'!I115))="","",OFFSET('Sanitation Data'!$I$32,0,10*ROW('Sanitation Data'!I115)))</f>
        <v/>
      </c>
      <c r="DO121" s="319" t="str">
        <f ca="true">+IF(OFFSET('Hygiene Data'!$D$11,0,10*ROW('Hygiene Data'!D115))="","",OFFSET('Hygiene Data'!$D$11,0,10*ROW('Hygiene Data'!D115)))</f>
        <v/>
      </c>
      <c r="DP121" s="319" t="str">
        <f ca="true">+IF(OFFSET('Hygiene Data'!$D$12,0,10*ROW('Hygiene Data'!D115))="","",OFFSET('Hygiene Data'!$D$12,0,10*ROW('Hygiene Data'!D115)))</f>
        <v/>
      </c>
      <c r="DQ121" s="319" t="str">
        <f ca="true">+IF(OFFSET('Hygiene Data'!$D$13,0,10*ROW('Hygiene Data'!D115))="","",OFFSET('Hygiene Data'!$D$13,0,10*ROW('Hygiene Data'!D115)))</f>
        <v/>
      </c>
      <c r="DR121" s="319" t="str">
        <f ca="true">+IF(OFFSET('Hygiene Data'!$E$11,0,10*ROW('Hygiene Data'!E115))="","",OFFSET('Hygiene Data'!$E$11,0,10*ROW('Hygiene Data'!E115)))</f>
        <v/>
      </c>
      <c r="DS121" s="319" t="str">
        <f ca="true">+IF(OFFSET('Hygiene Data'!$E$12,0,10*ROW('Hygiene Data'!E115))="","",OFFSET('Hygiene Data'!$E$12,0,10*ROW('Hygiene Data'!E115)))</f>
        <v/>
      </c>
      <c r="DT121" s="319" t="str">
        <f ca="true">+IF(OFFSET('Hygiene Data'!$E$13,0,10*ROW('Hygiene Data'!E115))="","",OFFSET('Hygiene Data'!$E$13,0,10*ROW('Hygiene Data'!E115)))</f>
        <v/>
      </c>
      <c r="DU121" s="319" t="str">
        <f ca="true">+IF(OFFSET('Hygiene Data'!$F$11,0,10*ROW('Hygiene Data'!F115))="","",OFFSET('Hygiene Data'!$F$11,0,10*ROW('Hygiene Data'!F115)))</f>
        <v/>
      </c>
      <c r="DV121" s="319" t="str">
        <f ca="true">+IF(OFFSET('Hygiene Data'!$F$12,0,10*ROW('Hygiene Data'!F115))="","",OFFSET('Hygiene Data'!$F$12,0,10*ROW('Hygiene Data'!F115)))</f>
        <v/>
      </c>
      <c r="DW121" s="319" t="str">
        <f ca="true">+IF(OFFSET('Hygiene Data'!$F$13,0,10*ROW('Hygiene Data'!F115))="","",OFFSET('Hygiene Data'!$F$13,0,10*ROW('Hygiene Data'!F115)))</f>
        <v/>
      </c>
      <c r="DX121" s="319" t="str">
        <f ca="true">+IF(OFFSET('Hygiene Data'!$G$11,0,10*ROW('Hygiene Data'!G115))="","",OFFSET('Hygiene Data'!$G$11,0,10*ROW('Hygiene Data'!G115)))</f>
        <v/>
      </c>
      <c r="DY121" s="319" t="str">
        <f ca="true">+IF(OFFSET('Hygiene Data'!$G$12,0,10*ROW('Hygiene Data'!G115))="","",OFFSET('Hygiene Data'!$G$12,0,10*ROW('Hygiene Data'!G115)))</f>
        <v/>
      </c>
      <c r="DZ121" s="319" t="str">
        <f ca="true">+IF(OFFSET('Hygiene Data'!$G$13,0,10*ROW('Hygiene Data'!G115))="","",OFFSET('Hygiene Data'!$G$13,0,10*ROW('Hygiene Data'!G115)))</f>
        <v/>
      </c>
      <c r="EA121" s="319" t="str">
        <f ca="true">+IF(OFFSET('Hygiene Data'!$H$11,0,10*ROW('Hygiene Data'!H115))="","",OFFSET('Hygiene Data'!$H$11,0,10*ROW('Hygiene Data'!H115)))</f>
        <v/>
      </c>
      <c r="EB121" s="319" t="str">
        <f ca="true">+IF(OFFSET('Hygiene Data'!$H$12,0,10*ROW('Hygiene Data'!H115))="","",OFFSET('Hygiene Data'!$H$12,0,10*ROW('Hygiene Data'!H115)))</f>
        <v/>
      </c>
      <c r="EC121" s="319" t="str">
        <f ca="true">+IF(OFFSET('Hygiene Data'!$H$13,0,10*ROW('Hygiene Data'!H115))="","",OFFSET('Hygiene Data'!$H$13,0,10*ROW('Hygiene Data'!H115)))</f>
        <v/>
      </c>
      <c r="ED121" s="319" t="str">
        <f ca="true">+IF(OFFSET('Hygiene Data'!$I$11,0,10*ROW('Hygiene Data'!I115))="","",OFFSET('Hygiene Data'!$I$11,0,10*ROW('Hygiene Data'!I115)))</f>
        <v/>
      </c>
      <c r="EE121" s="319" t="str">
        <f ca="true">+IF(OFFSET('Hygiene Data'!$I$12,0,10*ROW('Hygiene Data'!I115))="","",OFFSET('Hygiene Data'!$I$12,0,10*ROW('Hygiene Data'!I115)))</f>
        <v/>
      </c>
      <c r="EF121" s="319"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75"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19"/>
      <c r="BS122" s="319" t="str">
        <f ca="true">+IF(OFFSET('Water Data'!$D$27,0,10*ROW('Water Data'!D116))="","",OFFSET('Water Data'!$D$27,0,10*ROW('Water Data'!D116)))</f>
        <v/>
      </c>
      <c r="BT122" s="319" t="str">
        <f ca="true">+IF(OFFSET('Water Data'!$D$28,0,10*ROW('Water Data'!D116))="","",OFFSET('Water Data'!$D$28,0,10*ROW('Water Data'!D116)))</f>
        <v/>
      </c>
      <c r="BU122" s="319" t="str">
        <f ca="true">+IF(OFFSET('Water Data'!$D$29,0,10*ROW('Water Data'!D116))="","",OFFSET('Water Data'!$D$29,0,10*ROW('Water Data'!D116)))</f>
        <v/>
      </c>
      <c r="BV122" s="319" t="str">
        <f ca="true">+IF(OFFSET('Water Data'!$E$27,0,10*ROW('Water Data'!E116))="","",OFFSET('Water Data'!$E$27,0,10*ROW('Water Data'!E116)))</f>
        <v/>
      </c>
      <c r="BW122" s="319" t="str">
        <f ca="true">+IF(OFFSET('Water Data'!$E$28,0,10*ROW('Water Data'!E116))="","",OFFSET('Water Data'!$E$28,0,10*ROW('Water Data'!E116)))</f>
        <v/>
      </c>
      <c r="BX122" s="319" t="str">
        <f ca="true">+IF(OFFSET('Water Data'!$E$29,0,10*ROW('Water Data'!E116))="","",OFFSET('Water Data'!$E$29,0,10*ROW('Water Data'!E116)))</f>
        <v/>
      </c>
      <c r="BY122" s="319" t="str">
        <f ca="true">+IF(OFFSET('Water Data'!$F$27,0,10*ROW('Water Data'!F116))="","",OFFSET('Water Data'!$F$27,0,10*ROW('Water Data'!F116)))</f>
        <v/>
      </c>
      <c r="BZ122" s="319" t="str">
        <f ca="true">+IF(OFFSET('Water Data'!$F$28,0,10*ROW('Water Data'!F116))="","",OFFSET('Water Data'!$F$28,0,10*ROW('Water Data'!F116)))</f>
        <v/>
      </c>
      <c r="CA122" s="319" t="str">
        <f ca="true">+IF(OFFSET('Water Data'!$F$29,0,10*ROW('Water Data'!F116))="","",OFFSET('Water Data'!$F$29,0,10*ROW('Water Data'!F116)))</f>
        <v/>
      </c>
      <c r="CB122" s="319" t="str">
        <f ca="true">+IF(OFFSET('Water Data'!$G$27,0,10*ROW('Water Data'!G116))="","",OFFSET('Water Data'!$G$27,0,10*ROW('Water Data'!G116)))</f>
        <v/>
      </c>
      <c r="CC122" s="319" t="str">
        <f ca="true">+IF(OFFSET('Water Data'!$G$28,0,10*ROW('Water Data'!G116))="","",OFFSET('Water Data'!$G$28,0,10*ROW('Water Data'!G116)))</f>
        <v/>
      </c>
      <c r="CD122" s="319" t="str">
        <f ca="true">+IF(OFFSET('Water Data'!$G$29,0,10*ROW('Water Data'!G116))="","",OFFSET('Water Data'!$G$29,0,10*ROW('Water Data'!G116)))</f>
        <v/>
      </c>
      <c r="CE122" s="319" t="str">
        <f ca="true">+IF(OFFSET('Water Data'!$H$27,0,10*ROW('Water Data'!H116))="","",OFFSET('Water Data'!$H$27,0,10*ROW('Water Data'!H116)))</f>
        <v/>
      </c>
      <c r="CF122" s="319" t="str">
        <f ca="true">+IF(OFFSET('Water Data'!$H$28,0,10*ROW('Water Data'!H116))="","",OFFSET('Water Data'!$H$28,0,10*ROW('Water Data'!H116)))</f>
        <v/>
      </c>
      <c r="CG122" s="319" t="str">
        <f ca="true">+IF(OFFSET('Water Data'!$H$29,0,10*ROW('Water Data'!H116))="","",OFFSET('Water Data'!$H$29,0,10*ROW('Water Data'!H116)))</f>
        <v/>
      </c>
      <c r="CH122" s="319" t="str">
        <f ca="true">+IF(OFFSET('Water Data'!$I$27,0,10*ROW('Water Data'!I116))="","",OFFSET('Water Data'!$I$27,0,10*ROW('Water Data'!I116)))</f>
        <v/>
      </c>
      <c r="CI122" s="319" t="str">
        <f ca="true">+IF(OFFSET('Water Data'!$I$28,0,10*ROW('Water Data'!I116))="","",OFFSET('Water Data'!$I$28,0,10*ROW('Water Data'!I116)))</f>
        <v/>
      </c>
      <c r="CJ122" s="319" t="str">
        <f ca="true">+IF(OFFSET('Water Data'!$I$29,0,10*ROW('Water Data'!I116))="","",OFFSET('Water Data'!$I$29,0,10*ROW('Water Data'!I116)))</f>
        <v/>
      </c>
      <c r="CK122" s="319" t="str">
        <f ca="true">+IF(OFFSET('Sanitation Data'!$D$28,0,10*ROW('Sanitation Data'!D116))="","",OFFSET('Sanitation Data'!$D$28,0,10*ROW('Sanitation Data'!D116)))</f>
        <v/>
      </c>
      <c r="CL122" s="319" t="str">
        <f ca="true">+IF(OFFSET('Sanitation Data'!$D$29,0,10*ROW('Sanitation Data'!D116))="","",OFFSET('Sanitation Data'!$D$29,0,10*ROW('Sanitation Data'!D116)))</f>
        <v/>
      </c>
      <c r="CM122" s="319" t="str">
        <f ca="true">+IF(OFFSET('Sanitation Data'!$D$30,0,10*ROW('Sanitation Data'!D116))="","",OFFSET('Sanitation Data'!$D$30,0,10*ROW('Sanitation Data'!D116)))</f>
        <v/>
      </c>
      <c r="CN122" s="319" t="str">
        <f ca="true">+IF(OFFSET('Sanitation Data'!$D$31,0,10*ROW('Sanitation Data'!D116))="","",OFFSET('Sanitation Data'!$D$31,0,10*ROW('Sanitation Data'!D116)))</f>
        <v/>
      </c>
      <c r="CO122" s="319" t="str">
        <f ca="true">+IF(OFFSET('Sanitation Data'!$D$32,0,10*ROW('Sanitation Data'!D116))="","",OFFSET('Sanitation Data'!$D$32,0,10*ROW('Sanitation Data'!D116)))</f>
        <v/>
      </c>
      <c r="CP122" s="319" t="str">
        <f ca="true">+IF(OFFSET('Sanitation Data'!$E$28,0,10*ROW('Sanitation Data'!E116))="","",OFFSET('Sanitation Data'!$E$28,0,10*ROW('Sanitation Data'!E116)))</f>
        <v/>
      </c>
      <c r="CQ122" s="319" t="str">
        <f ca="true">+IF(OFFSET('Sanitation Data'!$E$29,0,10*ROW('Sanitation Data'!E116))="","",OFFSET('Sanitation Data'!$E$29,0,10*ROW('Sanitation Data'!E116)))</f>
        <v/>
      </c>
      <c r="CR122" s="319" t="str">
        <f ca="true">+IF(OFFSET('Sanitation Data'!$E$30,0,10*ROW('Sanitation Data'!E116))="","",OFFSET('Sanitation Data'!$E$30,0,10*ROW('Sanitation Data'!E116)))</f>
        <v/>
      </c>
      <c r="CS122" s="319" t="str">
        <f ca="true">+IF(OFFSET('Sanitation Data'!$E$31,0,10*ROW('Sanitation Data'!E116))="","",OFFSET('Sanitation Data'!$E$31,0,10*ROW('Sanitation Data'!E116)))</f>
        <v/>
      </c>
      <c r="CT122" s="319" t="str">
        <f ca="true">+IF(OFFSET('Sanitation Data'!$E$32,0,10*ROW('Sanitation Data'!E116))="","",OFFSET('Sanitation Data'!$E$32,0,10*ROW('Sanitation Data'!E116)))</f>
        <v/>
      </c>
      <c r="CU122" s="319" t="str">
        <f ca="true">+IF(OFFSET('Sanitation Data'!$F$28,0,10*ROW('Sanitation Data'!F116))="","",OFFSET('Sanitation Data'!$F$28,0,10*ROW('Sanitation Data'!F116)))</f>
        <v/>
      </c>
      <c r="CV122" s="319" t="str">
        <f ca="true">+IF(OFFSET('Sanitation Data'!$F$29,0,10*ROW('Sanitation Data'!F116))="","",OFFSET('Sanitation Data'!$F$29,0,10*ROW('Sanitation Data'!F116)))</f>
        <v/>
      </c>
      <c r="CW122" s="319" t="str">
        <f ca="true">+IF(OFFSET('Sanitation Data'!$F$30,0,10*ROW('Sanitation Data'!F116))="","",OFFSET('Sanitation Data'!$F$30,0,10*ROW('Sanitation Data'!F116)))</f>
        <v/>
      </c>
      <c r="CX122" s="319" t="str">
        <f ca="true">+IF(OFFSET('Sanitation Data'!$F$31,0,10*ROW('Sanitation Data'!F116))="","",OFFSET('Sanitation Data'!$F$31,0,10*ROW('Sanitation Data'!F116)))</f>
        <v/>
      </c>
      <c r="CY122" s="319" t="str">
        <f ca="true">+IF(OFFSET('Sanitation Data'!$F$32,0,10*ROW('Sanitation Data'!F116))="","",OFFSET('Sanitation Data'!$F$32,0,10*ROW('Sanitation Data'!F116)))</f>
        <v/>
      </c>
      <c r="CZ122" s="319" t="str">
        <f ca="true">+IF(OFFSET('Sanitation Data'!$G$28,0,10*ROW('Sanitation Data'!G116))="","",OFFSET('Sanitation Data'!$G$28,0,10*ROW('Sanitation Data'!G116)))</f>
        <v/>
      </c>
      <c r="DA122" s="319" t="str">
        <f ca="true">+IF(OFFSET('Sanitation Data'!$G$29,0,10*ROW('Sanitation Data'!G116))="","",OFFSET('Sanitation Data'!$G$29,0,10*ROW('Sanitation Data'!G116)))</f>
        <v/>
      </c>
      <c r="DB122" s="319" t="str">
        <f ca="true">+IF(OFFSET('Sanitation Data'!$G$30,0,10*ROW('Sanitation Data'!G116))="","",OFFSET('Sanitation Data'!$G$30,0,10*ROW('Sanitation Data'!G116)))</f>
        <v/>
      </c>
      <c r="DC122" s="319" t="str">
        <f ca="true">+IF(OFFSET('Sanitation Data'!$G$31,0,10*ROW('Sanitation Data'!G116))="","",OFFSET('Sanitation Data'!$G$31,0,10*ROW('Sanitation Data'!G116)))</f>
        <v/>
      </c>
      <c r="DD122" s="319" t="str">
        <f ca="true">+IF(OFFSET('Sanitation Data'!$G$32,0,10*ROW('Sanitation Data'!G116))="","",OFFSET('Sanitation Data'!$G$32,0,10*ROW('Sanitation Data'!G116)))</f>
        <v/>
      </c>
      <c r="DE122" s="319" t="str">
        <f ca="true">+IF(OFFSET('Sanitation Data'!$H$28,0,10*ROW('Sanitation Data'!H116))="","",OFFSET('Sanitation Data'!$H$28,0,10*ROW('Sanitation Data'!H116)))</f>
        <v/>
      </c>
      <c r="DF122" s="319" t="str">
        <f ca="true">+IF(OFFSET('Sanitation Data'!$H$29,0,10*ROW('Sanitation Data'!H116))="","",OFFSET('Sanitation Data'!$H$29,0,10*ROW('Sanitation Data'!H116)))</f>
        <v/>
      </c>
      <c r="DG122" s="319" t="str">
        <f ca="true">+IF(OFFSET('Sanitation Data'!$H$30,0,10*ROW('Sanitation Data'!H116))="","",OFFSET('Sanitation Data'!$H$30,0,10*ROW('Sanitation Data'!H116)))</f>
        <v/>
      </c>
      <c r="DH122" s="319" t="str">
        <f ca="true">+IF(OFFSET('Sanitation Data'!$H$31,0,10*ROW('Sanitation Data'!H116))="","",OFFSET('Sanitation Data'!$H$31,0,10*ROW('Sanitation Data'!H116)))</f>
        <v/>
      </c>
      <c r="DI122" s="319" t="str">
        <f ca="true">+IF(OFFSET('Sanitation Data'!$H$32,0,10*ROW('Sanitation Data'!H116))="","",OFFSET('Sanitation Data'!$H$32,0,10*ROW('Sanitation Data'!H116)))</f>
        <v/>
      </c>
      <c r="DJ122" s="319" t="str">
        <f ca="true">+IF(OFFSET('Sanitation Data'!$I$28,0,10*ROW('Sanitation Data'!I116))="","",OFFSET('Sanitation Data'!$I$28,0,10*ROW('Sanitation Data'!I116)))</f>
        <v/>
      </c>
      <c r="DK122" s="319" t="str">
        <f ca="true">+IF(OFFSET('Sanitation Data'!$I$29,0,10*ROW('Sanitation Data'!I116))="","",OFFSET('Sanitation Data'!$I$29,0,10*ROW('Sanitation Data'!I116)))</f>
        <v/>
      </c>
      <c r="DL122" s="319" t="str">
        <f ca="true">+IF(OFFSET('Sanitation Data'!$I$30,0,10*ROW('Sanitation Data'!I116))="","",OFFSET('Sanitation Data'!$I$30,0,10*ROW('Sanitation Data'!I116)))</f>
        <v/>
      </c>
      <c r="DM122" s="319" t="str">
        <f ca="true">+IF(OFFSET('Sanitation Data'!$I$31,0,10*ROW('Sanitation Data'!I116))="","",OFFSET('Sanitation Data'!$I$31,0,10*ROW('Sanitation Data'!I116)))</f>
        <v/>
      </c>
      <c r="DN122" s="319" t="str">
        <f ca="true">+IF(OFFSET('Sanitation Data'!$I$32,0,10*ROW('Sanitation Data'!I116))="","",OFFSET('Sanitation Data'!$I$32,0,10*ROW('Sanitation Data'!I116)))</f>
        <v/>
      </c>
      <c r="DO122" s="319" t="str">
        <f ca="true">+IF(OFFSET('Hygiene Data'!$D$11,0,10*ROW('Hygiene Data'!D116))="","",OFFSET('Hygiene Data'!$D$11,0,10*ROW('Hygiene Data'!D116)))</f>
        <v/>
      </c>
      <c r="DP122" s="319" t="str">
        <f ca="true">+IF(OFFSET('Hygiene Data'!$D$12,0,10*ROW('Hygiene Data'!D116))="","",OFFSET('Hygiene Data'!$D$12,0,10*ROW('Hygiene Data'!D116)))</f>
        <v/>
      </c>
      <c r="DQ122" s="319" t="str">
        <f ca="true">+IF(OFFSET('Hygiene Data'!$D$13,0,10*ROW('Hygiene Data'!D116))="","",OFFSET('Hygiene Data'!$D$13,0,10*ROW('Hygiene Data'!D116)))</f>
        <v/>
      </c>
      <c r="DR122" s="319" t="str">
        <f ca="true">+IF(OFFSET('Hygiene Data'!$E$11,0,10*ROW('Hygiene Data'!E116))="","",OFFSET('Hygiene Data'!$E$11,0,10*ROW('Hygiene Data'!E116)))</f>
        <v/>
      </c>
      <c r="DS122" s="319" t="str">
        <f ca="true">+IF(OFFSET('Hygiene Data'!$E$12,0,10*ROW('Hygiene Data'!E116))="","",OFFSET('Hygiene Data'!$E$12,0,10*ROW('Hygiene Data'!E116)))</f>
        <v/>
      </c>
      <c r="DT122" s="319" t="str">
        <f ca="true">+IF(OFFSET('Hygiene Data'!$E$13,0,10*ROW('Hygiene Data'!E116))="","",OFFSET('Hygiene Data'!$E$13,0,10*ROW('Hygiene Data'!E116)))</f>
        <v/>
      </c>
      <c r="DU122" s="319" t="str">
        <f ca="true">+IF(OFFSET('Hygiene Data'!$F$11,0,10*ROW('Hygiene Data'!F116))="","",OFFSET('Hygiene Data'!$F$11,0,10*ROW('Hygiene Data'!F116)))</f>
        <v/>
      </c>
      <c r="DV122" s="319" t="str">
        <f ca="true">+IF(OFFSET('Hygiene Data'!$F$12,0,10*ROW('Hygiene Data'!F116))="","",OFFSET('Hygiene Data'!$F$12,0,10*ROW('Hygiene Data'!F116)))</f>
        <v/>
      </c>
      <c r="DW122" s="319" t="str">
        <f ca="true">+IF(OFFSET('Hygiene Data'!$F$13,0,10*ROW('Hygiene Data'!F116))="","",OFFSET('Hygiene Data'!$F$13,0,10*ROW('Hygiene Data'!F116)))</f>
        <v/>
      </c>
      <c r="DX122" s="319" t="str">
        <f ca="true">+IF(OFFSET('Hygiene Data'!$G$11,0,10*ROW('Hygiene Data'!G116))="","",OFFSET('Hygiene Data'!$G$11,0,10*ROW('Hygiene Data'!G116)))</f>
        <v/>
      </c>
      <c r="DY122" s="319" t="str">
        <f ca="true">+IF(OFFSET('Hygiene Data'!$G$12,0,10*ROW('Hygiene Data'!G116))="","",OFFSET('Hygiene Data'!$G$12,0,10*ROW('Hygiene Data'!G116)))</f>
        <v/>
      </c>
      <c r="DZ122" s="319" t="str">
        <f ca="true">+IF(OFFSET('Hygiene Data'!$G$13,0,10*ROW('Hygiene Data'!G116))="","",OFFSET('Hygiene Data'!$G$13,0,10*ROW('Hygiene Data'!G116)))</f>
        <v/>
      </c>
      <c r="EA122" s="319" t="str">
        <f ca="true">+IF(OFFSET('Hygiene Data'!$H$11,0,10*ROW('Hygiene Data'!H116))="","",OFFSET('Hygiene Data'!$H$11,0,10*ROW('Hygiene Data'!H116)))</f>
        <v/>
      </c>
      <c r="EB122" s="319" t="str">
        <f ca="true">+IF(OFFSET('Hygiene Data'!$H$12,0,10*ROW('Hygiene Data'!H116))="","",OFFSET('Hygiene Data'!$H$12,0,10*ROW('Hygiene Data'!H116)))</f>
        <v/>
      </c>
      <c r="EC122" s="319" t="str">
        <f ca="true">+IF(OFFSET('Hygiene Data'!$H$13,0,10*ROW('Hygiene Data'!H116))="","",OFFSET('Hygiene Data'!$H$13,0,10*ROW('Hygiene Data'!H116)))</f>
        <v/>
      </c>
      <c r="ED122" s="319" t="str">
        <f ca="true">+IF(OFFSET('Hygiene Data'!$I$11,0,10*ROW('Hygiene Data'!I116))="","",OFFSET('Hygiene Data'!$I$11,0,10*ROW('Hygiene Data'!I116)))</f>
        <v/>
      </c>
      <c r="EE122" s="319" t="str">
        <f ca="true">+IF(OFFSET('Hygiene Data'!$I$12,0,10*ROW('Hygiene Data'!I116))="","",OFFSET('Hygiene Data'!$I$12,0,10*ROW('Hygiene Data'!I116)))</f>
        <v/>
      </c>
      <c r="EF122" s="319"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75"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19"/>
      <c r="BS123" s="319" t="str">
        <f ca="true">+IF(OFFSET('Water Data'!$D$27,0,10*ROW('Water Data'!D117))="","",OFFSET('Water Data'!$D$27,0,10*ROW('Water Data'!D117)))</f>
        <v/>
      </c>
      <c r="BT123" s="319" t="str">
        <f ca="true">+IF(OFFSET('Water Data'!$D$28,0,10*ROW('Water Data'!D117))="","",OFFSET('Water Data'!$D$28,0,10*ROW('Water Data'!D117)))</f>
        <v/>
      </c>
      <c r="BU123" s="319" t="str">
        <f ca="true">+IF(OFFSET('Water Data'!$D$29,0,10*ROW('Water Data'!D117))="","",OFFSET('Water Data'!$D$29,0,10*ROW('Water Data'!D117)))</f>
        <v/>
      </c>
      <c r="BV123" s="319" t="str">
        <f ca="true">+IF(OFFSET('Water Data'!$E$27,0,10*ROW('Water Data'!E117))="","",OFFSET('Water Data'!$E$27,0,10*ROW('Water Data'!E117)))</f>
        <v/>
      </c>
      <c r="BW123" s="319" t="str">
        <f ca="true">+IF(OFFSET('Water Data'!$E$28,0,10*ROW('Water Data'!E117))="","",OFFSET('Water Data'!$E$28,0,10*ROW('Water Data'!E117)))</f>
        <v/>
      </c>
      <c r="BX123" s="319" t="str">
        <f ca="true">+IF(OFFSET('Water Data'!$E$29,0,10*ROW('Water Data'!E117))="","",OFFSET('Water Data'!$E$29,0,10*ROW('Water Data'!E117)))</f>
        <v/>
      </c>
      <c r="BY123" s="319" t="str">
        <f ca="true">+IF(OFFSET('Water Data'!$F$27,0,10*ROW('Water Data'!F117))="","",OFFSET('Water Data'!$F$27,0,10*ROW('Water Data'!F117)))</f>
        <v/>
      </c>
      <c r="BZ123" s="319" t="str">
        <f ca="true">+IF(OFFSET('Water Data'!$F$28,0,10*ROW('Water Data'!F117))="","",OFFSET('Water Data'!$F$28,0,10*ROW('Water Data'!F117)))</f>
        <v/>
      </c>
      <c r="CA123" s="319" t="str">
        <f ca="true">+IF(OFFSET('Water Data'!$F$29,0,10*ROW('Water Data'!F117))="","",OFFSET('Water Data'!$F$29,0,10*ROW('Water Data'!F117)))</f>
        <v/>
      </c>
      <c r="CB123" s="319" t="str">
        <f ca="true">+IF(OFFSET('Water Data'!$G$27,0,10*ROW('Water Data'!G117))="","",OFFSET('Water Data'!$G$27,0,10*ROW('Water Data'!G117)))</f>
        <v/>
      </c>
      <c r="CC123" s="319" t="str">
        <f ca="true">+IF(OFFSET('Water Data'!$G$28,0,10*ROW('Water Data'!G117))="","",OFFSET('Water Data'!$G$28,0,10*ROW('Water Data'!G117)))</f>
        <v/>
      </c>
      <c r="CD123" s="319" t="str">
        <f ca="true">+IF(OFFSET('Water Data'!$G$29,0,10*ROW('Water Data'!G117))="","",OFFSET('Water Data'!$G$29,0,10*ROW('Water Data'!G117)))</f>
        <v/>
      </c>
      <c r="CE123" s="319" t="str">
        <f ca="true">+IF(OFFSET('Water Data'!$H$27,0,10*ROW('Water Data'!H117))="","",OFFSET('Water Data'!$H$27,0,10*ROW('Water Data'!H117)))</f>
        <v/>
      </c>
      <c r="CF123" s="319" t="str">
        <f ca="true">+IF(OFFSET('Water Data'!$H$28,0,10*ROW('Water Data'!H117))="","",OFFSET('Water Data'!$H$28,0,10*ROW('Water Data'!H117)))</f>
        <v/>
      </c>
      <c r="CG123" s="319" t="str">
        <f ca="true">+IF(OFFSET('Water Data'!$H$29,0,10*ROW('Water Data'!H117))="","",OFFSET('Water Data'!$H$29,0,10*ROW('Water Data'!H117)))</f>
        <v/>
      </c>
      <c r="CH123" s="319" t="str">
        <f ca="true">+IF(OFFSET('Water Data'!$I$27,0,10*ROW('Water Data'!I117))="","",OFFSET('Water Data'!$I$27,0,10*ROW('Water Data'!I117)))</f>
        <v/>
      </c>
      <c r="CI123" s="319" t="str">
        <f ca="true">+IF(OFFSET('Water Data'!$I$28,0,10*ROW('Water Data'!I117))="","",OFFSET('Water Data'!$I$28,0,10*ROW('Water Data'!I117)))</f>
        <v/>
      </c>
      <c r="CJ123" s="319" t="str">
        <f ca="true">+IF(OFFSET('Water Data'!$I$29,0,10*ROW('Water Data'!I117))="","",OFFSET('Water Data'!$I$29,0,10*ROW('Water Data'!I117)))</f>
        <v/>
      </c>
      <c r="CK123" s="319" t="str">
        <f ca="true">+IF(OFFSET('Sanitation Data'!$D$28,0,10*ROW('Sanitation Data'!D117))="","",OFFSET('Sanitation Data'!$D$28,0,10*ROW('Sanitation Data'!D117)))</f>
        <v/>
      </c>
      <c r="CL123" s="319" t="str">
        <f ca="true">+IF(OFFSET('Sanitation Data'!$D$29,0,10*ROW('Sanitation Data'!D117))="","",OFFSET('Sanitation Data'!$D$29,0,10*ROW('Sanitation Data'!D117)))</f>
        <v/>
      </c>
      <c r="CM123" s="319" t="str">
        <f ca="true">+IF(OFFSET('Sanitation Data'!$D$30,0,10*ROW('Sanitation Data'!D117))="","",OFFSET('Sanitation Data'!$D$30,0,10*ROW('Sanitation Data'!D117)))</f>
        <v/>
      </c>
      <c r="CN123" s="319" t="str">
        <f ca="true">+IF(OFFSET('Sanitation Data'!$D$31,0,10*ROW('Sanitation Data'!D117))="","",OFFSET('Sanitation Data'!$D$31,0,10*ROW('Sanitation Data'!D117)))</f>
        <v/>
      </c>
      <c r="CO123" s="319" t="str">
        <f ca="true">+IF(OFFSET('Sanitation Data'!$D$32,0,10*ROW('Sanitation Data'!D117))="","",OFFSET('Sanitation Data'!$D$32,0,10*ROW('Sanitation Data'!D117)))</f>
        <v/>
      </c>
      <c r="CP123" s="319" t="str">
        <f ca="true">+IF(OFFSET('Sanitation Data'!$E$28,0,10*ROW('Sanitation Data'!E117))="","",OFFSET('Sanitation Data'!$E$28,0,10*ROW('Sanitation Data'!E117)))</f>
        <v/>
      </c>
      <c r="CQ123" s="319" t="str">
        <f ca="true">+IF(OFFSET('Sanitation Data'!$E$29,0,10*ROW('Sanitation Data'!E117))="","",OFFSET('Sanitation Data'!$E$29,0,10*ROW('Sanitation Data'!E117)))</f>
        <v/>
      </c>
      <c r="CR123" s="319" t="str">
        <f ca="true">+IF(OFFSET('Sanitation Data'!$E$30,0,10*ROW('Sanitation Data'!E117))="","",OFFSET('Sanitation Data'!$E$30,0,10*ROW('Sanitation Data'!E117)))</f>
        <v/>
      </c>
      <c r="CS123" s="319" t="str">
        <f ca="true">+IF(OFFSET('Sanitation Data'!$E$31,0,10*ROW('Sanitation Data'!E117))="","",OFFSET('Sanitation Data'!$E$31,0,10*ROW('Sanitation Data'!E117)))</f>
        <v/>
      </c>
      <c r="CT123" s="319" t="str">
        <f ca="true">+IF(OFFSET('Sanitation Data'!$E$32,0,10*ROW('Sanitation Data'!E117))="","",OFFSET('Sanitation Data'!$E$32,0,10*ROW('Sanitation Data'!E117)))</f>
        <v/>
      </c>
      <c r="CU123" s="319" t="str">
        <f ca="true">+IF(OFFSET('Sanitation Data'!$F$28,0,10*ROW('Sanitation Data'!F117))="","",OFFSET('Sanitation Data'!$F$28,0,10*ROW('Sanitation Data'!F117)))</f>
        <v/>
      </c>
      <c r="CV123" s="319" t="str">
        <f ca="true">+IF(OFFSET('Sanitation Data'!$F$29,0,10*ROW('Sanitation Data'!F117))="","",OFFSET('Sanitation Data'!$F$29,0,10*ROW('Sanitation Data'!F117)))</f>
        <v/>
      </c>
      <c r="CW123" s="319" t="str">
        <f ca="true">+IF(OFFSET('Sanitation Data'!$F$30,0,10*ROW('Sanitation Data'!F117))="","",OFFSET('Sanitation Data'!$F$30,0,10*ROW('Sanitation Data'!F117)))</f>
        <v/>
      </c>
      <c r="CX123" s="319" t="str">
        <f ca="true">+IF(OFFSET('Sanitation Data'!$F$31,0,10*ROW('Sanitation Data'!F117))="","",OFFSET('Sanitation Data'!$F$31,0,10*ROW('Sanitation Data'!F117)))</f>
        <v/>
      </c>
      <c r="CY123" s="319" t="str">
        <f ca="true">+IF(OFFSET('Sanitation Data'!$F$32,0,10*ROW('Sanitation Data'!F117))="","",OFFSET('Sanitation Data'!$F$32,0,10*ROW('Sanitation Data'!F117)))</f>
        <v/>
      </c>
      <c r="CZ123" s="319" t="str">
        <f ca="true">+IF(OFFSET('Sanitation Data'!$G$28,0,10*ROW('Sanitation Data'!G117))="","",OFFSET('Sanitation Data'!$G$28,0,10*ROW('Sanitation Data'!G117)))</f>
        <v/>
      </c>
      <c r="DA123" s="319" t="str">
        <f ca="true">+IF(OFFSET('Sanitation Data'!$G$29,0,10*ROW('Sanitation Data'!G117))="","",OFFSET('Sanitation Data'!$G$29,0,10*ROW('Sanitation Data'!G117)))</f>
        <v/>
      </c>
      <c r="DB123" s="319" t="str">
        <f ca="true">+IF(OFFSET('Sanitation Data'!$G$30,0,10*ROW('Sanitation Data'!G117))="","",OFFSET('Sanitation Data'!$G$30,0,10*ROW('Sanitation Data'!G117)))</f>
        <v/>
      </c>
      <c r="DC123" s="319" t="str">
        <f ca="true">+IF(OFFSET('Sanitation Data'!$G$31,0,10*ROW('Sanitation Data'!G117))="","",OFFSET('Sanitation Data'!$G$31,0,10*ROW('Sanitation Data'!G117)))</f>
        <v/>
      </c>
      <c r="DD123" s="319" t="str">
        <f ca="true">+IF(OFFSET('Sanitation Data'!$G$32,0,10*ROW('Sanitation Data'!G117))="","",OFFSET('Sanitation Data'!$G$32,0,10*ROW('Sanitation Data'!G117)))</f>
        <v/>
      </c>
      <c r="DE123" s="319" t="str">
        <f ca="true">+IF(OFFSET('Sanitation Data'!$H$28,0,10*ROW('Sanitation Data'!H117))="","",OFFSET('Sanitation Data'!$H$28,0,10*ROW('Sanitation Data'!H117)))</f>
        <v/>
      </c>
      <c r="DF123" s="319" t="str">
        <f ca="true">+IF(OFFSET('Sanitation Data'!$H$29,0,10*ROW('Sanitation Data'!H117))="","",OFFSET('Sanitation Data'!$H$29,0,10*ROW('Sanitation Data'!H117)))</f>
        <v/>
      </c>
      <c r="DG123" s="319" t="str">
        <f ca="true">+IF(OFFSET('Sanitation Data'!$H$30,0,10*ROW('Sanitation Data'!H117))="","",OFFSET('Sanitation Data'!$H$30,0,10*ROW('Sanitation Data'!H117)))</f>
        <v/>
      </c>
      <c r="DH123" s="319" t="str">
        <f ca="true">+IF(OFFSET('Sanitation Data'!$H$31,0,10*ROW('Sanitation Data'!H117))="","",OFFSET('Sanitation Data'!$H$31,0,10*ROW('Sanitation Data'!H117)))</f>
        <v/>
      </c>
      <c r="DI123" s="319" t="str">
        <f ca="true">+IF(OFFSET('Sanitation Data'!$H$32,0,10*ROW('Sanitation Data'!H117))="","",OFFSET('Sanitation Data'!$H$32,0,10*ROW('Sanitation Data'!H117)))</f>
        <v/>
      </c>
      <c r="DJ123" s="319" t="str">
        <f ca="true">+IF(OFFSET('Sanitation Data'!$I$28,0,10*ROW('Sanitation Data'!I117))="","",OFFSET('Sanitation Data'!$I$28,0,10*ROW('Sanitation Data'!I117)))</f>
        <v/>
      </c>
      <c r="DK123" s="319" t="str">
        <f ca="true">+IF(OFFSET('Sanitation Data'!$I$29,0,10*ROW('Sanitation Data'!I117))="","",OFFSET('Sanitation Data'!$I$29,0,10*ROW('Sanitation Data'!I117)))</f>
        <v/>
      </c>
      <c r="DL123" s="319" t="str">
        <f ca="true">+IF(OFFSET('Sanitation Data'!$I$30,0,10*ROW('Sanitation Data'!I117))="","",OFFSET('Sanitation Data'!$I$30,0,10*ROW('Sanitation Data'!I117)))</f>
        <v/>
      </c>
      <c r="DM123" s="319" t="str">
        <f ca="true">+IF(OFFSET('Sanitation Data'!$I$31,0,10*ROW('Sanitation Data'!I117))="","",OFFSET('Sanitation Data'!$I$31,0,10*ROW('Sanitation Data'!I117)))</f>
        <v/>
      </c>
      <c r="DN123" s="319" t="str">
        <f ca="true">+IF(OFFSET('Sanitation Data'!$I$32,0,10*ROW('Sanitation Data'!I117))="","",OFFSET('Sanitation Data'!$I$32,0,10*ROW('Sanitation Data'!I117)))</f>
        <v/>
      </c>
      <c r="DO123" s="319" t="str">
        <f ca="true">+IF(OFFSET('Hygiene Data'!$D$11,0,10*ROW('Hygiene Data'!D117))="","",OFFSET('Hygiene Data'!$D$11,0,10*ROW('Hygiene Data'!D117)))</f>
        <v/>
      </c>
      <c r="DP123" s="319" t="str">
        <f ca="true">+IF(OFFSET('Hygiene Data'!$D$12,0,10*ROW('Hygiene Data'!D117))="","",OFFSET('Hygiene Data'!$D$12,0,10*ROW('Hygiene Data'!D117)))</f>
        <v/>
      </c>
      <c r="DQ123" s="319" t="str">
        <f ca="true">+IF(OFFSET('Hygiene Data'!$D$13,0,10*ROW('Hygiene Data'!D117))="","",OFFSET('Hygiene Data'!$D$13,0,10*ROW('Hygiene Data'!D117)))</f>
        <v/>
      </c>
      <c r="DR123" s="319" t="str">
        <f ca="true">+IF(OFFSET('Hygiene Data'!$E$11,0,10*ROW('Hygiene Data'!E117))="","",OFFSET('Hygiene Data'!$E$11,0,10*ROW('Hygiene Data'!E117)))</f>
        <v/>
      </c>
      <c r="DS123" s="319" t="str">
        <f ca="true">+IF(OFFSET('Hygiene Data'!$E$12,0,10*ROW('Hygiene Data'!E117))="","",OFFSET('Hygiene Data'!$E$12,0,10*ROW('Hygiene Data'!E117)))</f>
        <v/>
      </c>
      <c r="DT123" s="319" t="str">
        <f ca="true">+IF(OFFSET('Hygiene Data'!$E$13,0,10*ROW('Hygiene Data'!E117))="","",OFFSET('Hygiene Data'!$E$13,0,10*ROW('Hygiene Data'!E117)))</f>
        <v/>
      </c>
      <c r="DU123" s="319" t="str">
        <f ca="true">+IF(OFFSET('Hygiene Data'!$F$11,0,10*ROW('Hygiene Data'!F117))="","",OFFSET('Hygiene Data'!$F$11,0,10*ROW('Hygiene Data'!F117)))</f>
        <v/>
      </c>
      <c r="DV123" s="319" t="str">
        <f ca="true">+IF(OFFSET('Hygiene Data'!$F$12,0,10*ROW('Hygiene Data'!F117))="","",OFFSET('Hygiene Data'!$F$12,0,10*ROW('Hygiene Data'!F117)))</f>
        <v/>
      </c>
      <c r="DW123" s="319" t="str">
        <f ca="true">+IF(OFFSET('Hygiene Data'!$F$13,0,10*ROW('Hygiene Data'!F117))="","",OFFSET('Hygiene Data'!$F$13,0,10*ROW('Hygiene Data'!F117)))</f>
        <v/>
      </c>
      <c r="DX123" s="319" t="str">
        <f ca="true">+IF(OFFSET('Hygiene Data'!$G$11,0,10*ROW('Hygiene Data'!G117))="","",OFFSET('Hygiene Data'!$G$11,0,10*ROW('Hygiene Data'!G117)))</f>
        <v/>
      </c>
      <c r="DY123" s="319" t="str">
        <f ca="true">+IF(OFFSET('Hygiene Data'!$G$12,0,10*ROW('Hygiene Data'!G117))="","",OFFSET('Hygiene Data'!$G$12,0,10*ROW('Hygiene Data'!G117)))</f>
        <v/>
      </c>
      <c r="DZ123" s="319" t="str">
        <f ca="true">+IF(OFFSET('Hygiene Data'!$G$13,0,10*ROW('Hygiene Data'!G117))="","",OFFSET('Hygiene Data'!$G$13,0,10*ROW('Hygiene Data'!G117)))</f>
        <v/>
      </c>
      <c r="EA123" s="319" t="str">
        <f ca="true">+IF(OFFSET('Hygiene Data'!$H$11,0,10*ROW('Hygiene Data'!H117))="","",OFFSET('Hygiene Data'!$H$11,0,10*ROW('Hygiene Data'!H117)))</f>
        <v/>
      </c>
      <c r="EB123" s="319" t="str">
        <f ca="true">+IF(OFFSET('Hygiene Data'!$H$12,0,10*ROW('Hygiene Data'!H117))="","",OFFSET('Hygiene Data'!$H$12,0,10*ROW('Hygiene Data'!H117)))</f>
        <v/>
      </c>
      <c r="EC123" s="319" t="str">
        <f ca="true">+IF(OFFSET('Hygiene Data'!$H$13,0,10*ROW('Hygiene Data'!H117))="","",OFFSET('Hygiene Data'!$H$13,0,10*ROW('Hygiene Data'!H117)))</f>
        <v/>
      </c>
      <c r="ED123" s="319" t="str">
        <f ca="true">+IF(OFFSET('Hygiene Data'!$I$11,0,10*ROW('Hygiene Data'!I117))="","",OFFSET('Hygiene Data'!$I$11,0,10*ROW('Hygiene Data'!I117)))</f>
        <v/>
      </c>
      <c r="EE123" s="319" t="str">
        <f ca="true">+IF(OFFSET('Hygiene Data'!$I$12,0,10*ROW('Hygiene Data'!I117))="","",OFFSET('Hygiene Data'!$I$12,0,10*ROW('Hygiene Data'!I117)))</f>
        <v/>
      </c>
      <c r="EF123" s="319"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75"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19"/>
      <c r="BS124" s="319" t="str">
        <f ca="true">+IF(OFFSET('Water Data'!$D$27,0,10*ROW('Water Data'!D118))="","",OFFSET('Water Data'!$D$27,0,10*ROW('Water Data'!D118)))</f>
        <v/>
      </c>
      <c r="BT124" s="319" t="str">
        <f ca="true">+IF(OFFSET('Water Data'!$D$28,0,10*ROW('Water Data'!D118))="","",OFFSET('Water Data'!$D$28,0,10*ROW('Water Data'!D118)))</f>
        <v/>
      </c>
      <c r="BU124" s="319" t="str">
        <f ca="true">+IF(OFFSET('Water Data'!$D$29,0,10*ROW('Water Data'!D118))="","",OFFSET('Water Data'!$D$29,0,10*ROW('Water Data'!D118)))</f>
        <v/>
      </c>
      <c r="BV124" s="319" t="str">
        <f ca="true">+IF(OFFSET('Water Data'!$E$27,0,10*ROW('Water Data'!E118))="","",OFFSET('Water Data'!$E$27,0,10*ROW('Water Data'!E118)))</f>
        <v/>
      </c>
      <c r="BW124" s="319" t="str">
        <f ca="true">+IF(OFFSET('Water Data'!$E$28,0,10*ROW('Water Data'!E118))="","",OFFSET('Water Data'!$E$28,0,10*ROW('Water Data'!E118)))</f>
        <v/>
      </c>
      <c r="BX124" s="319" t="str">
        <f ca="true">+IF(OFFSET('Water Data'!$E$29,0,10*ROW('Water Data'!E118))="","",OFFSET('Water Data'!$E$29,0,10*ROW('Water Data'!E118)))</f>
        <v/>
      </c>
      <c r="BY124" s="319" t="str">
        <f ca="true">+IF(OFFSET('Water Data'!$F$27,0,10*ROW('Water Data'!F118))="","",OFFSET('Water Data'!$F$27,0,10*ROW('Water Data'!F118)))</f>
        <v/>
      </c>
      <c r="BZ124" s="319" t="str">
        <f ca="true">+IF(OFFSET('Water Data'!$F$28,0,10*ROW('Water Data'!F118))="","",OFFSET('Water Data'!$F$28,0,10*ROW('Water Data'!F118)))</f>
        <v/>
      </c>
      <c r="CA124" s="319" t="str">
        <f ca="true">+IF(OFFSET('Water Data'!$F$29,0,10*ROW('Water Data'!F118))="","",OFFSET('Water Data'!$F$29,0,10*ROW('Water Data'!F118)))</f>
        <v/>
      </c>
      <c r="CB124" s="319" t="str">
        <f ca="true">+IF(OFFSET('Water Data'!$G$27,0,10*ROW('Water Data'!G118))="","",OFFSET('Water Data'!$G$27,0,10*ROW('Water Data'!G118)))</f>
        <v/>
      </c>
      <c r="CC124" s="319" t="str">
        <f ca="true">+IF(OFFSET('Water Data'!$G$28,0,10*ROW('Water Data'!G118))="","",OFFSET('Water Data'!$G$28,0,10*ROW('Water Data'!G118)))</f>
        <v/>
      </c>
      <c r="CD124" s="319" t="str">
        <f ca="true">+IF(OFFSET('Water Data'!$G$29,0,10*ROW('Water Data'!G118))="","",OFFSET('Water Data'!$G$29,0,10*ROW('Water Data'!G118)))</f>
        <v/>
      </c>
      <c r="CE124" s="319" t="str">
        <f ca="true">+IF(OFFSET('Water Data'!$H$27,0,10*ROW('Water Data'!H118))="","",OFFSET('Water Data'!$H$27,0,10*ROW('Water Data'!H118)))</f>
        <v/>
      </c>
      <c r="CF124" s="319" t="str">
        <f ca="true">+IF(OFFSET('Water Data'!$H$28,0,10*ROW('Water Data'!H118))="","",OFFSET('Water Data'!$H$28,0,10*ROW('Water Data'!H118)))</f>
        <v/>
      </c>
      <c r="CG124" s="319" t="str">
        <f ca="true">+IF(OFFSET('Water Data'!$H$29,0,10*ROW('Water Data'!H118))="","",OFFSET('Water Data'!$H$29,0,10*ROW('Water Data'!H118)))</f>
        <v/>
      </c>
      <c r="CH124" s="319" t="str">
        <f ca="true">+IF(OFFSET('Water Data'!$I$27,0,10*ROW('Water Data'!I118))="","",OFFSET('Water Data'!$I$27,0,10*ROW('Water Data'!I118)))</f>
        <v/>
      </c>
      <c r="CI124" s="319" t="str">
        <f ca="true">+IF(OFFSET('Water Data'!$I$28,0,10*ROW('Water Data'!I118))="","",OFFSET('Water Data'!$I$28,0,10*ROW('Water Data'!I118)))</f>
        <v/>
      </c>
      <c r="CJ124" s="319" t="str">
        <f ca="true">+IF(OFFSET('Water Data'!$I$29,0,10*ROW('Water Data'!I118))="","",OFFSET('Water Data'!$I$29,0,10*ROW('Water Data'!I118)))</f>
        <v/>
      </c>
      <c r="CK124" s="319" t="str">
        <f ca="true">+IF(OFFSET('Sanitation Data'!$D$28,0,10*ROW('Sanitation Data'!D118))="","",OFFSET('Sanitation Data'!$D$28,0,10*ROW('Sanitation Data'!D118)))</f>
        <v/>
      </c>
      <c r="CL124" s="319" t="str">
        <f ca="true">+IF(OFFSET('Sanitation Data'!$D$29,0,10*ROW('Sanitation Data'!D118))="","",OFFSET('Sanitation Data'!$D$29,0,10*ROW('Sanitation Data'!D118)))</f>
        <v/>
      </c>
      <c r="CM124" s="319" t="str">
        <f ca="true">+IF(OFFSET('Sanitation Data'!$D$30,0,10*ROW('Sanitation Data'!D118))="","",OFFSET('Sanitation Data'!$D$30,0,10*ROW('Sanitation Data'!D118)))</f>
        <v/>
      </c>
      <c r="CN124" s="319" t="str">
        <f ca="true">+IF(OFFSET('Sanitation Data'!$D$31,0,10*ROW('Sanitation Data'!D118))="","",OFFSET('Sanitation Data'!$D$31,0,10*ROW('Sanitation Data'!D118)))</f>
        <v/>
      </c>
      <c r="CO124" s="319" t="str">
        <f ca="true">+IF(OFFSET('Sanitation Data'!$D$32,0,10*ROW('Sanitation Data'!D118))="","",OFFSET('Sanitation Data'!$D$32,0,10*ROW('Sanitation Data'!D118)))</f>
        <v/>
      </c>
      <c r="CP124" s="319" t="str">
        <f ca="true">+IF(OFFSET('Sanitation Data'!$E$28,0,10*ROW('Sanitation Data'!E118))="","",OFFSET('Sanitation Data'!$E$28,0,10*ROW('Sanitation Data'!E118)))</f>
        <v/>
      </c>
      <c r="CQ124" s="319" t="str">
        <f ca="true">+IF(OFFSET('Sanitation Data'!$E$29,0,10*ROW('Sanitation Data'!E118))="","",OFFSET('Sanitation Data'!$E$29,0,10*ROW('Sanitation Data'!E118)))</f>
        <v/>
      </c>
      <c r="CR124" s="319" t="str">
        <f ca="true">+IF(OFFSET('Sanitation Data'!$E$30,0,10*ROW('Sanitation Data'!E118))="","",OFFSET('Sanitation Data'!$E$30,0,10*ROW('Sanitation Data'!E118)))</f>
        <v/>
      </c>
      <c r="CS124" s="319" t="str">
        <f ca="true">+IF(OFFSET('Sanitation Data'!$E$31,0,10*ROW('Sanitation Data'!E118))="","",OFFSET('Sanitation Data'!$E$31,0,10*ROW('Sanitation Data'!E118)))</f>
        <v/>
      </c>
      <c r="CT124" s="319" t="str">
        <f ca="true">+IF(OFFSET('Sanitation Data'!$E$32,0,10*ROW('Sanitation Data'!E118))="","",OFFSET('Sanitation Data'!$E$32,0,10*ROW('Sanitation Data'!E118)))</f>
        <v/>
      </c>
      <c r="CU124" s="319" t="str">
        <f ca="true">+IF(OFFSET('Sanitation Data'!$F$28,0,10*ROW('Sanitation Data'!F118))="","",OFFSET('Sanitation Data'!$F$28,0,10*ROW('Sanitation Data'!F118)))</f>
        <v/>
      </c>
      <c r="CV124" s="319" t="str">
        <f ca="true">+IF(OFFSET('Sanitation Data'!$F$29,0,10*ROW('Sanitation Data'!F118))="","",OFFSET('Sanitation Data'!$F$29,0,10*ROW('Sanitation Data'!F118)))</f>
        <v/>
      </c>
      <c r="CW124" s="319" t="str">
        <f ca="true">+IF(OFFSET('Sanitation Data'!$F$30,0,10*ROW('Sanitation Data'!F118))="","",OFFSET('Sanitation Data'!$F$30,0,10*ROW('Sanitation Data'!F118)))</f>
        <v/>
      </c>
      <c r="CX124" s="319" t="str">
        <f ca="true">+IF(OFFSET('Sanitation Data'!$F$31,0,10*ROW('Sanitation Data'!F118))="","",OFFSET('Sanitation Data'!$F$31,0,10*ROW('Sanitation Data'!F118)))</f>
        <v/>
      </c>
      <c r="CY124" s="319" t="str">
        <f ca="true">+IF(OFFSET('Sanitation Data'!$F$32,0,10*ROW('Sanitation Data'!F118))="","",OFFSET('Sanitation Data'!$F$32,0,10*ROW('Sanitation Data'!F118)))</f>
        <v/>
      </c>
      <c r="CZ124" s="319" t="str">
        <f ca="true">+IF(OFFSET('Sanitation Data'!$G$28,0,10*ROW('Sanitation Data'!G118))="","",OFFSET('Sanitation Data'!$G$28,0,10*ROW('Sanitation Data'!G118)))</f>
        <v/>
      </c>
      <c r="DA124" s="319" t="str">
        <f ca="true">+IF(OFFSET('Sanitation Data'!$G$29,0,10*ROW('Sanitation Data'!G118))="","",OFFSET('Sanitation Data'!$G$29,0,10*ROW('Sanitation Data'!G118)))</f>
        <v/>
      </c>
      <c r="DB124" s="319" t="str">
        <f ca="true">+IF(OFFSET('Sanitation Data'!$G$30,0,10*ROW('Sanitation Data'!G118))="","",OFFSET('Sanitation Data'!$G$30,0,10*ROW('Sanitation Data'!G118)))</f>
        <v/>
      </c>
      <c r="DC124" s="319" t="str">
        <f ca="true">+IF(OFFSET('Sanitation Data'!$G$31,0,10*ROW('Sanitation Data'!G118))="","",OFFSET('Sanitation Data'!$G$31,0,10*ROW('Sanitation Data'!G118)))</f>
        <v/>
      </c>
      <c r="DD124" s="319" t="str">
        <f ca="true">+IF(OFFSET('Sanitation Data'!$G$32,0,10*ROW('Sanitation Data'!G118))="","",OFFSET('Sanitation Data'!$G$32,0,10*ROW('Sanitation Data'!G118)))</f>
        <v/>
      </c>
      <c r="DE124" s="319" t="str">
        <f ca="true">+IF(OFFSET('Sanitation Data'!$H$28,0,10*ROW('Sanitation Data'!H118))="","",OFFSET('Sanitation Data'!$H$28,0,10*ROW('Sanitation Data'!H118)))</f>
        <v/>
      </c>
      <c r="DF124" s="319" t="str">
        <f ca="true">+IF(OFFSET('Sanitation Data'!$H$29,0,10*ROW('Sanitation Data'!H118))="","",OFFSET('Sanitation Data'!$H$29,0,10*ROW('Sanitation Data'!H118)))</f>
        <v/>
      </c>
      <c r="DG124" s="319" t="str">
        <f ca="true">+IF(OFFSET('Sanitation Data'!$H$30,0,10*ROW('Sanitation Data'!H118))="","",OFFSET('Sanitation Data'!$H$30,0,10*ROW('Sanitation Data'!H118)))</f>
        <v/>
      </c>
      <c r="DH124" s="319" t="str">
        <f ca="true">+IF(OFFSET('Sanitation Data'!$H$31,0,10*ROW('Sanitation Data'!H118))="","",OFFSET('Sanitation Data'!$H$31,0,10*ROW('Sanitation Data'!H118)))</f>
        <v/>
      </c>
      <c r="DI124" s="319" t="str">
        <f ca="true">+IF(OFFSET('Sanitation Data'!$H$32,0,10*ROW('Sanitation Data'!H118))="","",OFFSET('Sanitation Data'!$H$32,0,10*ROW('Sanitation Data'!H118)))</f>
        <v/>
      </c>
      <c r="DJ124" s="319" t="str">
        <f ca="true">+IF(OFFSET('Sanitation Data'!$I$28,0,10*ROW('Sanitation Data'!I118))="","",OFFSET('Sanitation Data'!$I$28,0,10*ROW('Sanitation Data'!I118)))</f>
        <v/>
      </c>
      <c r="DK124" s="319" t="str">
        <f ca="true">+IF(OFFSET('Sanitation Data'!$I$29,0,10*ROW('Sanitation Data'!I118))="","",OFFSET('Sanitation Data'!$I$29,0,10*ROW('Sanitation Data'!I118)))</f>
        <v/>
      </c>
      <c r="DL124" s="319" t="str">
        <f ca="true">+IF(OFFSET('Sanitation Data'!$I$30,0,10*ROW('Sanitation Data'!I118))="","",OFFSET('Sanitation Data'!$I$30,0,10*ROW('Sanitation Data'!I118)))</f>
        <v/>
      </c>
      <c r="DM124" s="319" t="str">
        <f ca="true">+IF(OFFSET('Sanitation Data'!$I$31,0,10*ROW('Sanitation Data'!I118))="","",OFFSET('Sanitation Data'!$I$31,0,10*ROW('Sanitation Data'!I118)))</f>
        <v/>
      </c>
      <c r="DN124" s="319" t="str">
        <f ca="true">+IF(OFFSET('Sanitation Data'!$I$32,0,10*ROW('Sanitation Data'!I118))="","",OFFSET('Sanitation Data'!$I$32,0,10*ROW('Sanitation Data'!I118)))</f>
        <v/>
      </c>
      <c r="DO124" s="319" t="str">
        <f ca="true">+IF(OFFSET('Hygiene Data'!$D$11,0,10*ROW('Hygiene Data'!D118))="","",OFFSET('Hygiene Data'!$D$11,0,10*ROW('Hygiene Data'!D118)))</f>
        <v/>
      </c>
      <c r="DP124" s="319" t="str">
        <f ca="true">+IF(OFFSET('Hygiene Data'!$D$12,0,10*ROW('Hygiene Data'!D118))="","",OFFSET('Hygiene Data'!$D$12,0,10*ROW('Hygiene Data'!D118)))</f>
        <v/>
      </c>
      <c r="DQ124" s="319" t="str">
        <f ca="true">+IF(OFFSET('Hygiene Data'!$D$13,0,10*ROW('Hygiene Data'!D118))="","",OFFSET('Hygiene Data'!$D$13,0,10*ROW('Hygiene Data'!D118)))</f>
        <v/>
      </c>
      <c r="DR124" s="319" t="str">
        <f ca="true">+IF(OFFSET('Hygiene Data'!$E$11,0,10*ROW('Hygiene Data'!E118))="","",OFFSET('Hygiene Data'!$E$11,0,10*ROW('Hygiene Data'!E118)))</f>
        <v/>
      </c>
      <c r="DS124" s="319" t="str">
        <f ca="true">+IF(OFFSET('Hygiene Data'!$E$12,0,10*ROW('Hygiene Data'!E118))="","",OFFSET('Hygiene Data'!$E$12,0,10*ROW('Hygiene Data'!E118)))</f>
        <v/>
      </c>
      <c r="DT124" s="319" t="str">
        <f ca="true">+IF(OFFSET('Hygiene Data'!$E$13,0,10*ROW('Hygiene Data'!E118))="","",OFFSET('Hygiene Data'!$E$13,0,10*ROW('Hygiene Data'!E118)))</f>
        <v/>
      </c>
      <c r="DU124" s="319" t="str">
        <f ca="true">+IF(OFFSET('Hygiene Data'!$F$11,0,10*ROW('Hygiene Data'!F118))="","",OFFSET('Hygiene Data'!$F$11,0,10*ROW('Hygiene Data'!F118)))</f>
        <v/>
      </c>
      <c r="DV124" s="319" t="str">
        <f ca="true">+IF(OFFSET('Hygiene Data'!$F$12,0,10*ROW('Hygiene Data'!F118))="","",OFFSET('Hygiene Data'!$F$12,0,10*ROW('Hygiene Data'!F118)))</f>
        <v/>
      </c>
      <c r="DW124" s="319" t="str">
        <f ca="true">+IF(OFFSET('Hygiene Data'!$F$13,0,10*ROW('Hygiene Data'!F118))="","",OFFSET('Hygiene Data'!$F$13,0,10*ROW('Hygiene Data'!F118)))</f>
        <v/>
      </c>
      <c r="DX124" s="319" t="str">
        <f ca="true">+IF(OFFSET('Hygiene Data'!$G$11,0,10*ROW('Hygiene Data'!G118))="","",OFFSET('Hygiene Data'!$G$11,0,10*ROW('Hygiene Data'!G118)))</f>
        <v/>
      </c>
      <c r="DY124" s="319" t="str">
        <f ca="true">+IF(OFFSET('Hygiene Data'!$G$12,0,10*ROW('Hygiene Data'!G118))="","",OFFSET('Hygiene Data'!$G$12,0,10*ROW('Hygiene Data'!G118)))</f>
        <v/>
      </c>
      <c r="DZ124" s="319" t="str">
        <f ca="true">+IF(OFFSET('Hygiene Data'!$G$13,0,10*ROW('Hygiene Data'!G118))="","",OFFSET('Hygiene Data'!$G$13,0,10*ROW('Hygiene Data'!G118)))</f>
        <v/>
      </c>
      <c r="EA124" s="319" t="str">
        <f ca="true">+IF(OFFSET('Hygiene Data'!$H$11,0,10*ROW('Hygiene Data'!H118))="","",OFFSET('Hygiene Data'!$H$11,0,10*ROW('Hygiene Data'!H118)))</f>
        <v/>
      </c>
      <c r="EB124" s="319" t="str">
        <f ca="true">+IF(OFFSET('Hygiene Data'!$H$12,0,10*ROW('Hygiene Data'!H118))="","",OFFSET('Hygiene Data'!$H$12,0,10*ROW('Hygiene Data'!H118)))</f>
        <v/>
      </c>
      <c r="EC124" s="319" t="str">
        <f ca="true">+IF(OFFSET('Hygiene Data'!$H$13,0,10*ROW('Hygiene Data'!H118))="","",OFFSET('Hygiene Data'!$H$13,0,10*ROW('Hygiene Data'!H118)))</f>
        <v/>
      </c>
      <c r="ED124" s="319" t="str">
        <f ca="true">+IF(OFFSET('Hygiene Data'!$I$11,0,10*ROW('Hygiene Data'!I118))="","",OFFSET('Hygiene Data'!$I$11,0,10*ROW('Hygiene Data'!I118)))</f>
        <v/>
      </c>
      <c r="EE124" s="319" t="str">
        <f ca="true">+IF(OFFSET('Hygiene Data'!$I$12,0,10*ROW('Hygiene Data'!I118))="","",OFFSET('Hygiene Data'!$I$12,0,10*ROW('Hygiene Data'!I118)))</f>
        <v/>
      </c>
      <c r="EF124" s="319"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75"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19"/>
      <c r="BS125" s="319" t="str">
        <f ca="true">+IF(OFFSET('Water Data'!$D$27,0,10*ROW('Water Data'!D119))="","",OFFSET('Water Data'!$D$27,0,10*ROW('Water Data'!D119)))</f>
        <v/>
      </c>
      <c r="BT125" s="319" t="str">
        <f ca="true">+IF(OFFSET('Water Data'!$D$28,0,10*ROW('Water Data'!D119))="","",OFFSET('Water Data'!$D$28,0,10*ROW('Water Data'!D119)))</f>
        <v/>
      </c>
      <c r="BU125" s="319" t="str">
        <f ca="true">+IF(OFFSET('Water Data'!$D$29,0,10*ROW('Water Data'!D119))="","",OFFSET('Water Data'!$D$29,0,10*ROW('Water Data'!D119)))</f>
        <v/>
      </c>
      <c r="BV125" s="319" t="str">
        <f ca="true">+IF(OFFSET('Water Data'!$E$27,0,10*ROW('Water Data'!E119))="","",OFFSET('Water Data'!$E$27,0,10*ROW('Water Data'!E119)))</f>
        <v/>
      </c>
      <c r="BW125" s="319" t="str">
        <f ca="true">+IF(OFFSET('Water Data'!$E$28,0,10*ROW('Water Data'!E119))="","",OFFSET('Water Data'!$E$28,0,10*ROW('Water Data'!E119)))</f>
        <v/>
      </c>
      <c r="BX125" s="319" t="str">
        <f ca="true">+IF(OFFSET('Water Data'!$E$29,0,10*ROW('Water Data'!E119))="","",OFFSET('Water Data'!$E$29,0,10*ROW('Water Data'!E119)))</f>
        <v/>
      </c>
      <c r="BY125" s="319" t="str">
        <f ca="true">+IF(OFFSET('Water Data'!$F$27,0,10*ROW('Water Data'!F119))="","",OFFSET('Water Data'!$F$27,0,10*ROW('Water Data'!F119)))</f>
        <v/>
      </c>
      <c r="BZ125" s="319" t="str">
        <f ca="true">+IF(OFFSET('Water Data'!$F$28,0,10*ROW('Water Data'!F119))="","",OFFSET('Water Data'!$F$28,0,10*ROW('Water Data'!F119)))</f>
        <v/>
      </c>
      <c r="CA125" s="319" t="str">
        <f ca="true">+IF(OFFSET('Water Data'!$F$29,0,10*ROW('Water Data'!F119))="","",OFFSET('Water Data'!$F$29,0,10*ROW('Water Data'!F119)))</f>
        <v/>
      </c>
      <c r="CB125" s="319" t="str">
        <f ca="true">+IF(OFFSET('Water Data'!$G$27,0,10*ROW('Water Data'!G119))="","",OFFSET('Water Data'!$G$27,0,10*ROW('Water Data'!G119)))</f>
        <v/>
      </c>
      <c r="CC125" s="319" t="str">
        <f ca="true">+IF(OFFSET('Water Data'!$G$28,0,10*ROW('Water Data'!G119))="","",OFFSET('Water Data'!$G$28,0,10*ROW('Water Data'!G119)))</f>
        <v/>
      </c>
      <c r="CD125" s="319" t="str">
        <f ca="true">+IF(OFFSET('Water Data'!$G$29,0,10*ROW('Water Data'!G119))="","",OFFSET('Water Data'!$G$29,0,10*ROW('Water Data'!G119)))</f>
        <v/>
      </c>
      <c r="CE125" s="319" t="str">
        <f ca="true">+IF(OFFSET('Water Data'!$H$27,0,10*ROW('Water Data'!H119))="","",OFFSET('Water Data'!$H$27,0,10*ROW('Water Data'!H119)))</f>
        <v/>
      </c>
      <c r="CF125" s="319" t="str">
        <f ca="true">+IF(OFFSET('Water Data'!$H$28,0,10*ROW('Water Data'!H119))="","",OFFSET('Water Data'!$H$28,0,10*ROW('Water Data'!H119)))</f>
        <v/>
      </c>
      <c r="CG125" s="319" t="str">
        <f ca="true">+IF(OFFSET('Water Data'!$H$29,0,10*ROW('Water Data'!H119))="","",OFFSET('Water Data'!$H$29,0,10*ROW('Water Data'!H119)))</f>
        <v/>
      </c>
      <c r="CH125" s="319" t="str">
        <f ca="true">+IF(OFFSET('Water Data'!$I$27,0,10*ROW('Water Data'!I119))="","",OFFSET('Water Data'!$I$27,0,10*ROW('Water Data'!I119)))</f>
        <v/>
      </c>
      <c r="CI125" s="319" t="str">
        <f ca="true">+IF(OFFSET('Water Data'!$I$28,0,10*ROW('Water Data'!I119))="","",OFFSET('Water Data'!$I$28,0,10*ROW('Water Data'!I119)))</f>
        <v/>
      </c>
      <c r="CJ125" s="319" t="str">
        <f ca="true">+IF(OFFSET('Water Data'!$I$29,0,10*ROW('Water Data'!I119))="","",OFFSET('Water Data'!$I$29,0,10*ROW('Water Data'!I119)))</f>
        <v/>
      </c>
      <c r="CK125" s="319" t="str">
        <f ca="true">+IF(OFFSET('Sanitation Data'!$D$28,0,10*ROW('Sanitation Data'!D119))="","",OFFSET('Sanitation Data'!$D$28,0,10*ROW('Sanitation Data'!D119)))</f>
        <v/>
      </c>
      <c r="CL125" s="319" t="str">
        <f ca="true">+IF(OFFSET('Sanitation Data'!$D$29,0,10*ROW('Sanitation Data'!D119))="","",OFFSET('Sanitation Data'!$D$29,0,10*ROW('Sanitation Data'!D119)))</f>
        <v/>
      </c>
      <c r="CM125" s="319" t="str">
        <f ca="true">+IF(OFFSET('Sanitation Data'!$D$30,0,10*ROW('Sanitation Data'!D119))="","",OFFSET('Sanitation Data'!$D$30,0,10*ROW('Sanitation Data'!D119)))</f>
        <v/>
      </c>
      <c r="CN125" s="319" t="str">
        <f ca="true">+IF(OFFSET('Sanitation Data'!$D$31,0,10*ROW('Sanitation Data'!D119))="","",OFFSET('Sanitation Data'!$D$31,0,10*ROW('Sanitation Data'!D119)))</f>
        <v/>
      </c>
      <c r="CO125" s="319" t="str">
        <f ca="true">+IF(OFFSET('Sanitation Data'!$D$32,0,10*ROW('Sanitation Data'!D119))="","",OFFSET('Sanitation Data'!$D$32,0,10*ROW('Sanitation Data'!D119)))</f>
        <v/>
      </c>
      <c r="CP125" s="319" t="str">
        <f ca="true">+IF(OFFSET('Sanitation Data'!$E$28,0,10*ROW('Sanitation Data'!E119))="","",OFFSET('Sanitation Data'!$E$28,0,10*ROW('Sanitation Data'!E119)))</f>
        <v/>
      </c>
      <c r="CQ125" s="319" t="str">
        <f ca="true">+IF(OFFSET('Sanitation Data'!$E$29,0,10*ROW('Sanitation Data'!E119))="","",OFFSET('Sanitation Data'!$E$29,0,10*ROW('Sanitation Data'!E119)))</f>
        <v/>
      </c>
      <c r="CR125" s="319" t="str">
        <f ca="true">+IF(OFFSET('Sanitation Data'!$E$30,0,10*ROW('Sanitation Data'!E119))="","",OFFSET('Sanitation Data'!$E$30,0,10*ROW('Sanitation Data'!E119)))</f>
        <v/>
      </c>
      <c r="CS125" s="319" t="str">
        <f ca="true">+IF(OFFSET('Sanitation Data'!$E$31,0,10*ROW('Sanitation Data'!E119))="","",OFFSET('Sanitation Data'!$E$31,0,10*ROW('Sanitation Data'!E119)))</f>
        <v/>
      </c>
      <c r="CT125" s="319" t="str">
        <f ca="true">+IF(OFFSET('Sanitation Data'!$E$32,0,10*ROW('Sanitation Data'!E119))="","",OFFSET('Sanitation Data'!$E$32,0,10*ROW('Sanitation Data'!E119)))</f>
        <v/>
      </c>
      <c r="CU125" s="319" t="str">
        <f ca="true">+IF(OFFSET('Sanitation Data'!$F$28,0,10*ROW('Sanitation Data'!F119))="","",OFFSET('Sanitation Data'!$F$28,0,10*ROW('Sanitation Data'!F119)))</f>
        <v/>
      </c>
      <c r="CV125" s="319" t="str">
        <f ca="true">+IF(OFFSET('Sanitation Data'!$F$29,0,10*ROW('Sanitation Data'!F119))="","",OFFSET('Sanitation Data'!$F$29,0,10*ROW('Sanitation Data'!F119)))</f>
        <v/>
      </c>
      <c r="CW125" s="319" t="str">
        <f ca="true">+IF(OFFSET('Sanitation Data'!$F$30,0,10*ROW('Sanitation Data'!F119))="","",OFFSET('Sanitation Data'!$F$30,0,10*ROW('Sanitation Data'!F119)))</f>
        <v/>
      </c>
      <c r="CX125" s="319" t="str">
        <f ca="true">+IF(OFFSET('Sanitation Data'!$F$31,0,10*ROW('Sanitation Data'!F119))="","",OFFSET('Sanitation Data'!$F$31,0,10*ROW('Sanitation Data'!F119)))</f>
        <v/>
      </c>
      <c r="CY125" s="319" t="str">
        <f ca="true">+IF(OFFSET('Sanitation Data'!$F$32,0,10*ROW('Sanitation Data'!F119))="","",OFFSET('Sanitation Data'!$F$32,0,10*ROW('Sanitation Data'!F119)))</f>
        <v/>
      </c>
      <c r="CZ125" s="319" t="str">
        <f ca="true">+IF(OFFSET('Sanitation Data'!$G$28,0,10*ROW('Sanitation Data'!G119))="","",OFFSET('Sanitation Data'!$G$28,0,10*ROW('Sanitation Data'!G119)))</f>
        <v/>
      </c>
      <c r="DA125" s="319" t="str">
        <f ca="true">+IF(OFFSET('Sanitation Data'!$G$29,0,10*ROW('Sanitation Data'!G119))="","",OFFSET('Sanitation Data'!$G$29,0,10*ROW('Sanitation Data'!G119)))</f>
        <v/>
      </c>
      <c r="DB125" s="319" t="str">
        <f ca="true">+IF(OFFSET('Sanitation Data'!$G$30,0,10*ROW('Sanitation Data'!G119))="","",OFFSET('Sanitation Data'!$G$30,0,10*ROW('Sanitation Data'!G119)))</f>
        <v/>
      </c>
      <c r="DC125" s="319" t="str">
        <f ca="true">+IF(OFFSET('Sanitation Data'!$G$31,0,10*ROW('Sanitation Data'!G119))="","",OFFSET('Sanitation Data'!$G$31,0,10*ROW('Sanitation Data'!G119)))</f>
        <v/>
      </c>
      <c r="DD125" s="319" t="str">
        <f ca="true">+IF(OFFSET('Sanitation Data'!$G$32,0,10*ROW('Sanitation Data'!G119))="","",OFFSET('Sanitation Data'!$G$32,0,10*ROW('Sanitation Data'!G119)))</f>
        <v/>
      </c>
      <c r="DE125" s="319" t="str">
        <f ca="true">+IF(OFFSET('Sanitation Data'!$H$28,0,10*ROW('Sanitation Data'!H119))="","",OFFSET('Sanitation Data'!$H$28,0,10*ROW('Sanitation Data'!H119)))</f>
        <v/>
      </c>
      <c r="DF125" s="319" t="str">
        <f ca="true">+IF(OFFSET('Sanitation Data'!$H$29,0,10*ROW('Sanitation Data'!H119))="","",OFFSET('Sanitation Data'!$H$29,0,10*ROW('Sanitation Data'!H119)))</f>
        <v/>
      </c>
      <c r="DG125" s="319" t="str">
        <f ca="true">+IF(OFFSET('Sanitation Data'!$H$30,0,10*ROW('Sanitation Data'!H119))="","",OFFSET('Sanitation Data'!$H$30,0,10*ROW('Sanitation Data'!H119)))</f>
        <v/>
      </c>
      <c r="DH125" s="319" t="str">
        <f ca="true">+IF(OFFSET('Sanitation Data'!$H$31,0,10*ROW('Sanitation Data'!H119))="","",OFFSET('Sanitation Data'!$H$31,0,10*ROW('Sanitation Data'!H119)))</f>
        <v/>
      </c>
      <c r="DI125" s="319" t="str">
        <f ca="true">+IF(OFFSET('Sanitation Data'!$H$32,0,10*ROW('Sanitation Data'!H119))="","",OFFSET('Sanitation Data'!$H$32,0,10*ROW('Sanitation Data'!H119)))</f>
        <v/>
      </c>
      <c r="DJ125" s="319" t="str">
        <f ca="true">+IF(OFFSET('Sanitation Data'!$I$28,0,10*ROW('Sanitation Data'!I119))="","",OFFSET('Sanitation Data'!$I$28,0,10*ROW('Sanitation Data'!I119)))</f>
        <v/>
      </c>
      <c r="DK125" s="319" t="str">
        <f ca="true">+IF(OFFSET('Sanitation Data'!$I$29,0,10*ROW('Sanitation Data'!I119))="","",OFFSET('Sanitation Data'!$I$29,0,10*ROW('Sanitation Data'!I119)))</f>
        <v/>
      </c>
      <c r="DL125" s="319" t="str">
        <f ca="true">+IF(OFFSET('Sanitation Data'!$I$30,0,10*ROW('Sanitation Data'!I119))="","",OFFSET('Sanitation Data'!$I$30,0,10*ROW('Sanitation Data'!I119)))</f>
        <v/>
      </c>
      <c r="DM125" s="319" t="str">
        <f ca="true">+IF(OFFSET('Sanitation Data'!$I$31,0,10*ROW('Sanitation Data'!I119))="","",OFFSET('Sanitation Data'!$I$31,0,10*ROW('Sanitation Data'!I119)))</f>
        <v/>
      </c>
      <c r="DN125" s="319" t="str">
        <f ca="true">+IF(OFFSET('Sanitation Data'!$I$32,0,10*ROW('Sanitation Data'!I119))="","",OFFSET('Sanitation Data'!$I$32,0,10*ROW('Sanitation Data'!I119)))</f>
        <v/>
      </c>
      <c r="DO125" s="319" t="str">
        <f ca="true">+IF(OFFSET('Hygiene Data'!$D$11,0,10*ROW('Hygiene Data'!D119))="","",OFFSET('Hygiene Data'!$D$11,0,10*ROW('Hygiene Data'!D119)))</f>
        <v/>
      </c>
      <c r="DP125" s="319" t="str">
        <f ca="true">+IF(OFFSET('Hygiene Data'!$D$12,0,10*ROW('Hygiene Data'!D119))="","",OFFSET('Hygiene Data'!$D$12,0,10*ROW('Hygiene Data'!D119)))</f>
        <v/>
      </c>
      <c r="DQ125" s="319" t="str">
        <f ca="true">+IF(OFFSET('Hygiene Data'!$D$13,0,10*ROW('Hygiene Data'!D119))="","",OFFSET('Hygiene Data'!$D$13,0,10*ROW('Hygiene Data'!D119)))</f>
        <v/>
      </c>
      <c r="DR125" s="319" t="str">
        <f ca="true">+IF(OFFSET('Hygiene Data'!$E$11,0,10*ROW('Hygiene Data'!E119))="","",OFFSET('Hygiene Data'!$E$11,0,10*ROW('Hygiene Data'!E119)))</f>
        <v/>
      </c>
      <c r="DS125" s="319" t="str">
        <f ca="true">+IF(OFFSET('Hygiene Data'!$E$12,0,10*ROW('Hygiene Data'!E119))="","",OFFSET('Hygiene Data'!$E$12,0,10*ROW('Hygiene Data'!E119)))</f>
        <v/>
      </c>
      <c r="DT125" s="319" t="str">
        <f ca="true">+IF(OFFSET('Hygiene Data'!$E$13,0,10*ROW('Hygiene Data'!E119))="","",OFFSET('Hygiene Data'!$E$13,0,10*ROW('Hygiene Data'!E119)))</f>
        <v/>
      </c>
      <c r="DU125" s="319" t="str">
        <f ca="true">+IF(OFFSET('Hygiene Data'!$F$11,0,10*ROW('Hygiene Data'!F119))="","",OFFSET('Hygiene Data'!$F$11,0,10*ROW('Hygiene Data'!F119)))</f>
        <v/>
      </c>
      <c r="DV125" s="319" t="str">
        <f ca="true">+IF(OFFSET('Hygiene Data'!$F$12,0,10*ROW('Hygiene Data'!F119))="","",OFFSET('Hygiene Data'!$F$12,0,10*ROW('Hygiene Data'!F119)))</f>
        <v/>
      </c>
      <c r="DW125" s="319" t="str">
        <f ca="true">+IF(OFFSET('Hygiene Data'!$F$13,0,10*ROW('Hygiene Data'!F119))="","",OFFSET('Hygiene Data'!$F$13,0,10*ROW('Hygiene Data'!F119)))</f>
        <v/>
      </c>
      <c r="DX125" s="319" t="str">
        <f ca="true">+IF(OFFSET('Hygiene Data'!$G$11,0,10*ROW('Hygiene Data'!G119))="","",OFFSET('Hygiene Data'!$G$11,0,10*ROW('Hygiene Data'!G119)))</f>
        <v/>
      </c>
      <c r="DY125" s="319" t="str">
        <f ca="true">+IF(OFFSET('Hygiene Data'!$G$12,0,10*ROW('Hygiene Data'!G119))="","",OFFSET('Hygiene Data'!$G$12,0,10*ROW('Hygiene Data'!G119)))</f>
        <v/>
      </c>
      <c r="DZ125" s="319" t="str">
        <f ca="true">+IF(OFFSET('Hygiene Data'!$G$13,0,10*ROW('Hygiene Data'!G119))="","",OFFSET('Hygiene Data'!$G$13,0,10*ROW('Hygiene Data'!G119)))</f>
        <v/>
      </c>
      <c r="EA125" s="319" t="str">
        <f ca="true">+IF(OFFSET('Hygiene Data'!$H$11,0,10*ROW('Hygiene Data'!H119))="","",OFFSET('Hygiene Data'!$H$11,0,10*ROW('Hygiene Data'!H119)))</f>
        <v/>
      </c>
      <c r="EB125" s="319" t="str">
        <f ca="true">+IF(OFFSET('Hygiene Data'!$H$12,0,10*ROW('Hygiene Data'!H119))="","",OFFSET('Hygiene Data'!$H$12,0,10*ROW('Hygiene Data'!H119)))</f>
        <v/>
      </c>
      <c r="EC125" s="319" t="str">
        <f ca="true">+IF(OFFSET('Hygiene Data'!$H$13,0,10*ROW('Hygiene Data'!H119))="","",OFFSET('Hygiene Data'!$H$13,0,10*ROW('Hygiene Data'!H119)))</f>
        <v/>
      </c>
      <c r="ED125" s="319" t="str">
        <f ca="true">+IF(OFFSET('Hygiene Data'!$I$11,0,10*ROW('Hygiene Data'!I119))="","",OFFSET('Hygiene Data'!$I$11,0,10*ROW('Hygiene Data'!I119)))</f>
        <v/>
      </c>
      <c r="EE125" s="319" t="str">
        <f ca="true">+IF(OFFSET('Hygiene Data'!$I$12,0,10*ROW('Hygiene Data'!I119))="","",OFFSET('Hygiene Data'!$I$12,0,10*ROW('Hygiene Data'!I119)))</f>
        <v/>
      </c>
      <c r="EF125" s="319"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75"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19"/>
      <c r="BS126" s="319" t="str">
        <f ca="true">+IF(OFFSET('Water Data'!$D$27,0,10*ROW('Water Data'!D120))="","",OFFSET('Water Data'!$D$27,0,10*ROW('Water Data'!D120)))</f>
        <v/>
      </c>
      <c r="BT126" s="319" t="str">
        <f ca="true">+IF(OFFSET('Water Data'!$D$28,0,10*ROW('Water Data'!D120))="","",OFFSET('Water Data'!$D$28,0,10*ROW('Water Data'!D120)))</f>
        <v/>
      </c>
      <c r="BU126" s="319" t="str">
        <f ca="true">+IF(OFFSET('Water Data'!$D$29,0,10*ROW('Water Data'!D120))="","",OFFSET('Water Data'!$D$29,0,10*ROW('Water Data'!D120)))</f>
        <v/>
      </c>
      <c r="BV126" s="319" t="str">
        <f ca="true">+IF(OFFSET('Water Data'!$E$27,0,10*ROW('Water Data'!E120))="","",OFFSET('Water Data'!$E$27,0,10*ROW('Water Data'!E120)))</f>
        <v/>
      </c>
      <c r="BW126" s="319" t="str">
        <f ca="true">+IF(OFFSET('Water Data'!$E$28,0,10*ROW('Water Data'!E120))="","",OFFSET('Water Data'!$E$28,0,10*ROW('Water Data'!E120)))</f>
        <v/>
      </c>
      <c r="BX126" s="319" t="str">
        <f ca="true">+IF(OFFSET('Water Data'!$E$29,0,10*ROW('Water Data'!E120))="","",OFFSET('Water Data'!$E$29,0,10*ROW('Water Data'!E120)))</f>
        <v/>
      </c>
      <c r="BY126" s="319" t="str">
        <f ca="true">+IF(OFFSET('Water Data'!$F$27,0,10*ROW('Water Data'!F120))="","",OFFSET('Water Data'!$F$27,0,10*ROW('Water Data'!F120)))</f>
        <v/>
      </c>
      <c r="BZ126" s="319" t="str">
        <f ca="true">+IF(OFFSET('Water Data'!$F$28,0,10*ROW('Water Data'!F120))="","",OFFSET('Water Data'!$F$28,0,10*ROW('Water Data'!F120)))</f>
        <v/>
      </c>
      <c r="CA126" s="319" t="str">
        <f ca="true">+IF(OFFSET('Water Data'!$F$29,0,10*ROW('Water Data'!F120))="","",OFFSET('Water Data'!$F$29,0,10*ROW('Water Data'!F120)))</f>
        <v/>
      </c>
      <c r="CB126" s="319" t="str">
        <f ca="true">+IF(OFFSET('Water Data'!$G$27,0,10*ROW('Water Data'!G120))="","",OFFSET('Water Data'!$G$27,0,10*ROW('Water Data'!G120)))</f>
        <v/>
      </c>
      <c r="CC126" s="319" t="str">
        <f ca="true">+IF(OFFSET('Water Data'!$G$28,0,10*ROW('Water Data'!G120))="","",OFFSET('Water Data'!$G$28,0,10*ROW('Water Data'!G120)))</f>
        <v/>
      </c>
      <c r="CD126" s="319" t="str">
        <f ca="true">+IF(OFFSET('Water Data'!$G$29,0,10*ROW('Water Data'!G120))="","",OFFSET('Water Data'!$G$29,0,10*ROW('Water Data'!G120)))</f>
        <v/>
      </c>
      <c r="CE126" s="319" t="str">
        <f ca="true">+IF(OFFSET('Water Data'!$H$27,0,10*ROW('Water Data'!H120))="","",OFFSET('Water Data'!$H$27,0,10*ROW('Water Data'!H120)))</f>
        <v/>
      </c>
      <c r="CF126" s="319" t="str">
        <f ca="true">+IF(OFFSET('Water Data'!$H$28,0,10*ROW('Water Data'!H120))="","",OFFSET('Water Data'!$H$28,0,10*ROW('Water Data'!H120)))</f>
        <v/>
      </c>
      <c r="CG126" s="319" t="str">
        <f ca="true">+IF(OFFSET('Water Data'!$H$29,0,10*ROW('Water Data'!H120))="","",OFFSET('Water Data'!$H$29,0,10*ROW('Water Data'!H120)))</f>
        <v/>
      </c>
      <c r="CH126" s="319" t="str">
        <f ca="true">+IF(OFFSET('Water Data'!$I$27,0,10*ROW('Water Data'!I120))="","",OFFSET('Water Data'!$I$27,0,10*ROW('Water Data'!I120)))</f>
        <v/>
      </c>
      <c r="CI126" s="319" t="str">
        <f ca="true">+IF(OFFSET('Water Data'!$I$28,0,10*ROW('Water Data'!I120))="","",OFFSET('Water Data'!$I$28,0,10*ROW('Water Data'!I120)))</f>
        <v/>
      </c>
      <c r="CJ126" s="319" t="str">
        <f ca="true">+IF(OFFSET('Water Data'!$I$29,0,10*ROW('Water Data'!I120))="","",OFFSET('Water Data'!$I$29,0,10*ROW('Water Data'!I120)))</f>
        <v/>
      </c>
      <c r="CK126" s="319" t="str">
        <f ca="true">+IF(OFFSET('Sanitation Data'!$D$28,0,10*ROW('Sanitation Data'!D120))="","",OFFSET('Sanitation Data'!$D$28,0,10*ROW('Sanitation Data'!D120)))</f>
        <v/>
      </c>
      <c r="CL126" s="319" t="str">
        <f ca="true">+IF(OFFSET('Sanitation Data'!$D$29,0,10*ROW('Sanitation Data'!D120))="","",OFFSET('Sanitation Data'!$D$29,0,10*ROW('Sanitation Data'!D120)))</f>
        <v/>
      </c>
      <c r="CM126" s="319" t="str">
        <f ca="true">+IF(OFFSET('Sanitation Data'!$D$30,0,10*ROW('Sanitation Data'!D120))="","",OFFSET('Sanitation Data'!$D$30,0,10*ROW('Sanitation Data'!D120)))</f>
        <v/>
      </c>
      <c r="CN126" s="319" t="str">
        <f ca="true">+IF(OFFSET('Sanitation Data'!$D$31,0,10*ROW('Sanitation Data'!D120))="","",OFFSET('Sanitation Data'!$D$31,0,10*ROW('Sanitation Data'!D120)))</f>
        <v/>
      </c>
      <c r="CO126" s="319" t="str">
        <f ca="true">+IF(OFFSET('Sanitation Data'!$D$32,0,10*ROW('Sanitation Data'!D120))="","",OFFSET('Sanitation Data'!$D$32,0,10*ROW('Sanitation Data'!D120)))</f>
        <v/>
      </c>
      <c r="CP126" s="319" t="str">
        <f ca="true">+IF(OFFSET('Sanitation Data'!$E$28,0,10*ROW('Sanitation Data'!E120))="","",OFFSET('Sanitation Data'!$E$28,0,10*ROW('Sanitation Data'!E120)))</f>
        <v/>
      </c>
      <c r="CQ126" s="319" t="str">
        <f ca="true">+IF(OFFSET('Sanitation Data'!$E$29,0,10*ROW('Sanitation Data'!E120))="","",OFFSET('Sanitation Data'!$E$29,0,10*ROW('Sanitation Data'!E120)))</f>
        <v/>
      </c>
      <c r="CR126" s="319" t="str">
        <f ca="true">+IF(OFFSET('Sanitation Data'!$E$30,0,10*ROW('Sanitation Data'!E120))="","",OFFSET('Sanitation Data'!$E$30,0,10*ROW('Sanitation Data'!E120)))</f>
        <v/>
      </c>
      <c r="CS126" s="319" t="str">
        <f ca="true">+IF(OFFSET('Sanitation Data'!$E$31,0,10*ROW('Sanitation Data'!E120))="","",OFFSET('Sanitation Data'!$E$31,0,10*ROW('Sanitation Data'!E120)))</f>
        <v/>
      </c>
      <c r="CT126" s="319" t="str">
        <f ca="true">+IF(OFFSET('Sanitation Data'!$E$32,0,10*ROW('Sanitation Data'!E120))="","",OFFSET('Sanitation Data'!$E$32,0,10*ROW('Sanitation Data'!E120)))</f>
        <v/>
      </c>
      <c r="CU126" s="319" t="str">
        <f ca="true">+IF(OFFSET('Sanitation Data'!$F$28,0,10*ROW('Sanitation Data'!F120))="","",OFFSET('Sanitation Data'!$F$28,0,10*ROW('Sanitation Data'!F120)))</f>
        <v/>
      </c>
      <c r="CV126" s="319" t="str">
        <f ca="true">+IF(OFFSET('Sanitation Data'!$F$29,0,10*ROW('Sanitation Data'!F120))="","",OFFSET('Sanitation Data'!$F$29,0,10*ROW('Sanitation Data'!F120)))</f>
        <v/>
      </c>
      <c r="CW126" s="319" t="str">
        <f ca="true">+IF(OFFSET('Sanitation Data'!$F$30,0,10*ROW('Sanitation Data'!F120))="","",OFFSET('Sanitation Data'!$F$30,0,10*ROW('Sanitation Data'!F120)))</f>
        <v/>
      </c>
      <c r="CX126" s="319" t="str">
        <f ca="true">+IF(OFFSET('Sanitation Data'!$F$31,0,10*ROW('Sanitation Data'!F120))="","",OFFSET('Sanitation Data'!$F$31,0,10*ROW('Sanitation Data'!F120)))</f>
        <v/>
      </c>
      <c r="CY126" s="319" t="str">
        <f ca="true">+IF(OFFSET('Sanitation Data'!$F$32,0,10*ROW('Sanitation Data'!F120))="","",OFFSET('Sanitation Data'!$F$32,0,10*ROW('Sanitation Data'!F120)))</f>
        <v/>
      </c>
      <c r="CZ126" s="319" t="str">
        <f ca="true">+IF(OFFSET('Sanitation Data'!$G$28,0,10*ROW('Sanitation Data'!G120))="","",OFFSET('Sanitation Data'!$G$28,0,10*ROW('Sanitation Data'!G120)))</f>
        <v/>
      </c>
      <c r="DA126" s="319" t="str">
        <f ca="true">+IF(OFFSET('Sanitation Data'!$G$29,0,10*ROW('Sanitation Data'!G120))="","",OFFSET('Sanitation Data'!$G$29,0,10*ROW('Sanitation Data'!G120)))</f>
        <v/>
      </c>
      <c r="DB126" s="319" t="str">
        <f ca="true">+IF(OFFSET('Sanitation Data'!$G$30,0,10*ROW('Sanitation Data'!G120))="","",OFFSET('Sanitation Data'!$G$30,0,10*ROW('Sanitation Data'!G120)))</f>
        <v/>
      </c>
      <c r="DC126" s="319" t="str">
        <f ca="true">+IF(OFFSET('Sanitation Data'!$G$31,0,10*ROW('Sanitation Data'!G120))="","",OFFSET('Sanitation Data'!$G$31,0,10*ROW('Sanitation Data'!G120)))</f>
        <v/>
      </c>
      <c r="DD126" s="319" t="str">
        <f ca="true">+IF(OFFSET('Sanitation Data'!$G$32,0,10*ROW('Sanitation Data'!G120))="","",OFFSET('Sanitation Data'!$G$32,0,10*ROW('Sanitation Data'!G120)))</f>
        <v/>
      </c>
      <c r="DE126" s="319" t="str">
        <f ca="true">+IF(OFFSET('Sanitation Data'!$H$28,0,10*ROW('Sanitation Data'!H120))="","",OFFSET('Sanitation Data'!$H$28,0,10*ROW('Sanitation Data'!H120)))</f>
        <v/>
      </c>
      <c r="DF126" s="319" t="str">
        <f ca="true">+IF(OFFSET('Sanitation Data'!$H$29,0,10*ROW('Sanitation Data'!H120))="","",OFFSET('Sanitation Data'!$H$29,0,10*ROW('Sanitation Data'!H120)))</f>
        <v/>
      </c>
      <c r="DG126" s="319" t="str">
        <f ca="true">+IF(OFFSET('Sanitation Data'!$H$30,0,10*ROW('Sanitation Data'!H120))="","",OFFSET('Sanitation Data'!$H$30,0,10*ROW('Sanitation Data'!H120)))</f>
        <v/>
      </c>
      <c r="DH126" s="319" t="str">
        <f ca="true">+IF(OFFSET('Sanitation Data'!$H$31,0,10*ROW('Sanitation Data'!H120))="","",OFFSET('Sanitation Data'!$H$31,0,10*ROW('Sanitation Data'!H120)))</f>
        <v/>
      </c>
      <c r="DI126" s="319" t="str">
        <f ca="true">+IF(OFFSET('Sanitation Data'!$H$32,0,10*ROW('Sanitation Data'!H120))="","",OFFSET('Sanitation Data'!$H$32,0,10*ROW('Sanitation Data'!H120)))</f>
        <v/>
      </c>
      <c r="DJ126" s="319" t="str">
        <f ca="true">+IF(OFFSET('Sanitation Data'!$I$28,0,10*ROW('Sanitation Data'!I120))="","",OFFSET('Sanitation Data'!$I$28,0,10*ROW('Sanitation Data'!I120)))</f>
        <v/>
      </c>
      <c r="DK126" s="319" t="str">
        <f ca="true">+IF(OFFSET('Sanitation Data'!$I$29,0,10*ROW('Sanitation Data'!I120))="","",OFFSET('Sanitation Data'!$I$29,0,10*ROW('Sanitation Data'!I120)))</f>
        <v/>
      </c>
      <c r="DL126" s="319" t="str">
        <f ca="true">+IF(OFFSET('Sanitation Data'!$I$30,0,10*ROW('Sanitation Data'!I120))="","",OFFSET('Sanitation Data'!$I$30,0,10*ROW('Sanitation Data'!I120)))</f>
        <v/>
      </c>
      <c r="DM126" s="319" t="str">
        <f ca="true">+IF(OFFSET('Sanitation Data'!$I$31,0,10*ROW('Sanitation Data'!I120))="","",OFFSET('Sanitation Data'!$I$31,0,10*ROW('Sanitation Data'!I120)))</f>
        <v/>
      </c>
      <c r="DN126" s="319" t="str">
        <f ca="true">+IF(OFFSET('Sanitation Data'!$I$32,0,10*ROW('Sanitation Data'!I120))="","",OFFSET('Sanitation Data'!$I$32,0,10*ROW('Sanitation Data'!I120)))</f>
        <v/>
      </c>
      <c r="DO126" s="319" t="str">
        <f ca="true">+IF(OFFSET('Hygiene Data'!$D$11,0,10*ROW('Hygiene Data'!D120))="","",OFFSET('Hygiene Data'!$D$11,0,10*ROW('Hygiene Data'!D120)))</f>
        <v/>
      </c>
      <c r="DP126" s="319" t="str">
        <f ca="true">+IF(OFFSET('Hygiene Data'!$D$12,0,10*ROW('Hygiene Data'!D120))="","",OFFSET('Hygiene Data'!$D$12,0,10*ROW('Hygiene Data'!D120)))</f>
        <v/>
      </c>
      <c r="DQ126" s="319" t="str">
        <f ca="true">+IF(OFFSET('Hygiene Data'!$D$13,0,10*ROW('Hygiene Data'!D120))="","",OFFSET('Hygiene Data'!$D$13,0,10*ROW('Hygiene Data'!D120)))</f>
        <v/>
      </c>
      <c r="DR126" s="319" t="str">
        <f ca="true">+IF(OFFSET('Hygiene Data'!$E$11,0,10*ROW('Hygiene Data'!E120))="","",OFFSET('Hygiene Data'!$E$11,0,10*ROW('Hygiene Data'!E120)))</f>
        <v/>
      </c>
      <c r="DS126" s="319" t="str">
        <f ca="true">+IF(OFFSET('Hygiene Data'!$E$12,0,10*ROW('Hygiene Data'!E120))="","",OFFSET('Hygiene Data'!$E$12,0,10*ROW('Hygiene Data'!E120)))</f>
        <v/>
      </c>
      <c r="DT126" s="319" t="str">
        <f ca="true">+IF(OFFSET('Hygiene Data'!$E$13,0,10*ROW('Hygiene Data'!E120))="","",OFFSET('Hygiene Data'!$E$13,0,10*ROW('Hygiene Data'!E120)))</f>
        <v/>
      </c>
      <c r="DU126" s="319" t="str">
        <f ca="true">+IF(OFFSET('Hygiene Data'!$F$11,0,10*ROW('Hygiene Data'!F120))="","",OFFSET('Hygiene Data'!$F$11,0,10*ROW('Hygiene Data'!F120)))</f>
        <v/>
      </c>
      <c r="DV126" s="319" t="str">
        <f ca="true">+IF(OFFSET('Hygiene Data'!$F$12,0,10*ROW('Hygiene Data'!F120))="","",OFFSET('Hygiene Data'!$F$12,0,10*ROW('Hygiene Data'!F120)))</f>
        <v/>
      </c>
      <c r="DW126" s="319" t="str">
        <f ca="true">+IF(OFFSET('Hygiene Data'!$F$13,0,10*ROW('Hygiene Data'!F120))="","",OFFSET('Hygiene Data'!$F$13,0,10*ROW('Hygiene Data'!F120)))</f>
        <v/>
      </c>
      <c r="DX126" s="319" t="str">
        <f ca="true">+IF(OFFSET('Hygiene Data'!$G$11,0,10*ROW('Hygiene Data'!G120))="","",OFFSET('Hygiene Data'!$G$11,0,10*ROW('Hygiene Data'!G120)))</f>
        <v/>
      </c>
      <c r="DY126" s="319" t="str">
        <f ca="true">+IF(OFFSET('Hygiene Data'!$G$12,0,10*ROW('Hygiene Data'!G120))="","",OFFSET('Hygiene Data'!$G$12,0,10*ROW('Hygiene Data'!G120)))</f>
        <v/>
      </c>
      <c r="DZ126" s="319" t="str">
        <f ca="true">+IF(OFFSET('Hygiene Data'!$G$13,0,10*ROW('Hygiene Data'!G120))="","",OFFSET('Hygiene Data'!$G$13,0,10*ROW('Hygiene Data'!G120)))</f>
        <v/>
      </c>
      <c r="EA126" s="319" t="str">
        <f ca="true">+IF(OFFSET('Hygiene Data'!$H$11,0,10*ROW('Hygiene Data'!H120))="","",OFFSET('Hygiene Data'!$H$11,0,10*ROW('Hygiene Data'!H120)))</f>
        <v/>
      </c>
      <c r="EB126" s="319" t="str">
        <f ca="true">+IF(OFFSET('Hygiene Data'!$H$12,0,10*ROW('Hygiene Data'!H120))="","",OFFSET('Hygiene Data'!$H$12,0,10*ROW('Hygiene Data'!H120)))</f>
        <v/>
      </c>
      <c r="EC126" s="319" t="str">
        <f ca="true">+IF(OFFSET('Hygiene Data'!$H$13,0,10*ROW('Hygiene Data'!H120))="","",OFFSET('Hygiene Data'!$H$13,0,10*ROW('Hygiene Data'!H120)))</f>
        <v/>
      </c>
      <c r="ED126" s="319" t="str">
        <f ca="true">+IF(OFFSET('Hygiene Data'!$I$11,0,10*ROW('Hygiene Data'!I120))="","",OFFSET('Hygiene Data'!$I$11,0,10*ROW('Hygiene Data'!I120)))</f>
        <v/>
      </c>
      <c r="EE126" s="319" t="str">
        <f ca="true">+IF(OFFSET('Hygiene Data'!$I$12,0,10*ROW('Hygiene Data'!I120))="","",OFFSET('Hygiene Data'!$I$12,0,10*ROW('Hygiene Data'!I120)))</f>
        <v/>
      </c>
      <c r="EF126" s="319"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75"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19"/>
      <c r="BS127" s="319" t="str">
        <f ca="true">+IF(OFFSET('Water Data'!$D$27,0,10*ROW('Water Data'!D121))="","",OFFSET('Water Data'!$D$27,0,10*ROW('Water Data'!D121)))</f>
        <v/>
      </c>
      <c r="BT127" s="319" t="str">
        <f ca="true">+IF(OFFSET('Water Data'!$D$28,0,10*ROW('Water Data'!D121))="","",OFFSET('Water Data'!$D$28,0,10*ROW('Water Data'!D121)))</f>
        <v/>
      </c>
      <c r="BU127" s="319" t="str">
        <f ca="true">+IF(OFFSET('Water Data'!$D$29,0,10*ROW('Water Data'!D121))="","",OFFSET('Water Data'!$D$29,0,10*ROW('Water Data'!D121)))</f>
        <v/>
      </c>
      <c r="BV127" s="319" t="str">
        <f ca="true">+IF(OFFSET('Water Data'!$E$27,0,10*ROW('Water Data'!E121))="","",OFFSET('Water Data'!$E$27,0,10*ROW('Water Data'!E121)))</f>
        <v/>
      </c>
      <c r="BW127" s="319" t="str">
        <f ca="true">+IF(OFFSET('Water Data'!$E$28,0,10*ROW('Water Data'!E121))="","",OFFSET('Water Data'!$E$28,0,10*ROW('Water Data'!E121)))</f>
        <v/>
      </c>
      <c r="BX127" s="319" t="str">
        <f ca="true">+IF(OFFSET('Water Data'!$E$29,0,10*ROW('Water Data'!E121))="","",OFFSET('Water Data'!$E$29,0,10*ROW('Water Data'!E121)))</f>
        <v/>
      </c>
      <c r="BY127" s="319" t="str">
        <f ca="true">+IF(OFFSET('Water Data'!$F$27,0,10*ROW('Water Data'!F121))="","",OFFSET('Water Data'!$F$27,0,10*ROW('Water Data'!F121)))</f>
        <v/>
      </c>
      <c r="BZ127" s="319" t="str">
        <f ca="true">+IF(OFFSET('Water Data'!$F$28,0,10*ROW('Water Data'!F121))="","",OFFSET('Water Data'!$F$28,0,10*ROW('Water Data'!F121)))</f>
        <v/>
      </c>
      <c r="CA127" s="319" t="str">
        <f ca="true">+IF(OFFSET('Water Data'!$F$29,0,10*ROW('Water Data'!F121))="","",OFFSET('Water Data'!$F$29,0,10*ROW('Water Data'!F121)))</f>
        <v/>
      </c>
      <c r="CB127" s="319" t="str">
        <f ca="true">+IF(OFFSET('Water Data'!$G$27,0,10*ROW('Water Data'!G121))="","",OFFSET('Water Data'!$G$27,0,10*ROW('Water Data'!G121)))</f>
        <v/>
      </c>
      <c r="CC127" s="319" t="str">
        <f ca="true">+IF(OFFSET('Water Data'!$G$28,0,10*ROW('Water Data'!G121))="","",OFFSET('Water Data'!$G$28,0,10*ROW('Water Data'!G121)))</f>
        <v/>
      </c>
      <c r="CD127" s="319" t="str">
        <f ca="true">+IF(OFFSET('Water Data'!$G$29,0,10*ROW('Water Data'!G121))="","",OFFSET('Water Data'!$G$29,0,10*ROW('Water Data'!G121)))</f>
        <v/>
      </c>
      <c r="CE127" s="319" t="str">
        <f ca="true">+IF(OFFSET('Water Data'!$H$27,0,10*ROW('Water Data'!H121))="","",OFFSET('Water Data'!$H$27,0,10*ROW('Water Data'!H121)))</f>
        <v/>
      </c>
      <c r="CF127" s="319" t="str">
        <f ca="true">+IF(OFFSET('Water Data'!$H$28,0,10*ROW('Water Data'!H121))="","",OFFSET('Water Data'!$H$28,0,10*ROW('Water Data'!H121)))</f>
        <v/>
      </c>
      <c r="CG127" s="319" t="str">
        <f ca="true">+IF(OFFSET('Water Data'!$H$29,0,10*ROW('Water Data'!H121))="","",OFFSET('Water Data'!$H$29,0,10*ROW('Water Data'!H121)))</f>
        <v/>
      </c>
      <c r="CH127" s="319" t="str">
        <f ca="true">+IF(OFFSET('Water Data'!$I$27,0,10*ROW('Water Data'!I121))="","",OFFSET('Water Data'!$I$27,0,10*ROW('Water Data'!I121)))</f>
        <v/>
      </c>
      <c r="CI127" s="319" t="str">
        <f ca="true">+IF(OFFSET('Water Data'!$I$28,0,10*ROW('Water Data'!I121))="","",OFFSET('Water Data'!$I$28,0,10*ROW('Water Data'!I121)))</f>
        <v/>
      </c>
      <c r="CJ127" s="319" t="str">
        <f ca="true">+IF(OFFSET('Water Data'!$I$29,0,10*ROW('Water Data'!I121))="","",OFFSET('Water Data'!$I$29,0,10*ROW('Water Data'!I121)))</f>
        <v/>
      </c>
      <c r="CK127" s="319" t="str">
        <f ca="true">+IF(OFFSET('Sanitation Data'!$D$28,0,10*ROW('Sanitation Data'!D121))="","",OFFSET('Sanitation Data'!$D$28,0,10*ROW('Sanitation Data'!D121)))</f>
        <v/>
      </c>
      <c r="CL127" s="319" t="str">
        <f ca="true">+IF(OFFSET('Sanitation Data'!$D$29,0,10*ROW('Sanitation Data'!D121))="","",OFFSET('Sanitation Data'!$D$29,0,10*ROW('Sanitation Data'!D121)))</f>
        <v/>
      </c>
      <c r="CM127" s="319" t="str">
        <f ca="true">+IF(OFFSET('Sanitation Data'!$D$30,0,10*ROW('Sanitation Data'!D121))="","",OFFSET('Sanitation Data'!$D$30,0,10*ROW('Sanitation Data'!D121)))</f>
        <v/>
      </c>
      <c r="CN127" s="319" t="str">
        <f ca="true">+IF(OFFSET('Sanitation Data'!$D$31,0,10*ROW('Sanitation Data'!D121))="","",OFFSET('Sanitation Data'!$D$31,0,10*ROW('Sanitation Data'!D121)))</f>
        <v/>
      </c>
      <c r="CO127" s="319" t="str">
        <f ca="true">+IF(OFFSET('Sanitation Data'!$D$32,0,10*ROW('Sanitation Data'!D121))="","",OFFSET('Sanitation Data'!$D$32,0,10*ROW('Sanitation Data'!D121)))</f>
        <v/>
      </c>
      <c r="CP127" s="319" t="str">
        <f ca="true">+IF(OFFSET('Sanitation Data'!$E$28,0,10*ROW('Sanitation Data'!E121))="","",OFFSET('Sanitation Data'!$E$28,0,10*ROW('Sanitation Data'!E121)))</f>
        <v/>
      </c>
      <c r="CQ127" s="319" t="str">
        <f ca="true">+IF(OFFSET('Sanitation Data'!$E$29,0,10*ROW('Sanitation Data'!E121))="","",OFFSET('Sanitation Data'!$E$29,0,10*ROW('Sanitation Data'!E121)))</f>
        <v/>
      </c>
      <c r="CR127" s="319" t="str">
        <f ca="true">+IF(OFFSET('Sanitation Data'!$E$30,0,10*ROW('Sanitation Data'!E121))="","",OFFSET('Sanitation Data'!$E$30,0,10*ROW('Sanitation Data'!E121)))</f>
        <v/>
      </c>
      <c r="CS127" s="319" t="str">
        <f ca="true">+IF(OFFSET('Sanitation Data'!$E$31,0,10*ROW('Sanitation Data'!E121))="","",OFFSET('Sanitation Data'!$E$31,0,10*ROW('Sanitation Data'!E121)))</f>
        <v/>
      </c>
      <c r="CT127" s="319" t="str">
        <f ca="true">+IF(OFFSET('Sanitation Data'!$E$32,0,10*ROW('Sanitation Data'!E121))="","",OFFSET('Sanitation Data'!$E$32,0,10*ROW('Sanitation Data'!E121)))</f>
        <v/>
      </c>
      <c r="CU127" s="319" t="str">
        <f ca="true">+IF(OFFSET('Sanitation Data'!$F$28,0,10*ROW('Sanitation Data'!F121))="","",OFFSET('Sanitation Data'!$F$28,0,10*ROW('Sanitation Data'!F121)))</f>
        <v/>
      </c>
      <c r="CV127" s="319" t="str">
        <f ca="true">+IF(OFFSET('Sanitation Data'!$F$29,0,10*ROW('Sanitation Data'!F121))="","",OFFSET('Sanitation Data'!$F$29,0,10*ROW('Sanitation Data'!F121)))</f>
        <v/>
      </c>
      <c r="CW127" s="319" t="str">
        <f ca="true">+IF(OFFSET('Sanitation Data'!$F$30,0,10*ROW('Sanitation Data'!F121))="","",OFFSET('Sanitation Data'!$F$30,0,10*ROW('Sanitation Data'!F121)))</f>
        <v/>
      </c>
      <c r="CX127" s="319" t="str">
        <f ca="true">+IF(OFFSET('Sanitation Data'!$F$31,0,10*ROW('Sanitation Data'!F121))="","",OFFSET('Sanitation Data'!$F$31,0,10*ROW('Sanitation Data'!F121)))</f>
        <v/>
      </c>
      <c r="CY127" s="319" t="str">
        <f ca="true">+IF(OFFSET('Sanitation Data'!$F$32,0,10*ROW('Sanitation Data'!F121))="","",OFFSET('Sanitation Data'!$F$32,0,10*ROW('Sanitation Data'!F121)))</f>
        <v/>
      </c>
      <c r="CZ127" s="319" t="str">
        <f ca="true">+IF(OFFSET('Sanitation Data'!$G$28,0,10*ROW('Sanitation Data'!G121))="","",OFFSET('Sanitation Data'!$G$28,0,10*ROW('Sanitation Data'!G121)))</f>
        <v/>
      </c>
      <c r="DA127" s="319" t="str">
        <f ca="true">+IF(OFFSET('Sanitation Data'!$G$29,0,10*ROW('Sanitation Data'!G121))="","",OFFSET('Sanitation Data'!$G$29,0,10*ROW('Sanitation Data'!G121)))</f>
        <v/>
      </c>
      <c r="DB127" s="319" t="str">
        <f ca="true">+IF(OFFSET('Sanitation Data'!$G$30,0,10*ROW('Sanitation Data'!G121))="","",OFFSET('Sanitation Data'!$G$30,0,10*ROW('Sanitation Data'!G121)))</f>
        <v/>
      </c>
      <c r="DC127" s="319" t="str">
        <f ca="true">+IF(OFFSET('Sanitation Data'!$G$31,0,10*ROW('Sanitation Data'!G121))="","",OFFSET('Sanitation Data'!$G$31,0,10*ROW('Sanitation Data'!G121)))</f>
        <v/>
      </c>
      <c r="DD127" s="319" t="str">
        <f ca="true">+IF(OFFSET('Sanitation Data'!$G$32,0,10*ROW('Sanitation Data'!G121))="","",OFFSET('Sanitation Data'!$G$32,0,10*ROW('Sanitation Data'!G121)))</f>
        <v/>
      </c>
      <c r="DE127" s="319" t="str">
        <f ca="true">+IF(OFFSET('Sanitation Data'!$H$28,0,10*ROW('Sanitation Data'!H121))="","",OFFSET('Sanitation Data'!$H$28,0,10*ROW('Sanitation Data'!H121)))</f>
        <v/>
      </c>
      <c r="DF127" s="319" t="str">
        <f ca="true">+IF(OFFSET('Sanitation Data'!$H$29,0,10*ROW('Sanitation Data'!H121))="","",OFFSET('Sanitation Data'!$H$29,0,10*ROW('Sanitation Data'!H121)))</f>
        <v/>
      </c>
      <c r="DG127" s="319" t="str">
        <f ca="true">+IF(OFFSET('Sanitation Data'!$H$30,0,10*ROW('Sanitation Data'!H121))="","",OFFSET('Sanitation Data'!$H$30,0,10*ROW('Sanitation Data'!H121)))</f>
        <v/>
      </c>
      <c r="DH127" s="319" t="str">
        <f ca="true">+IF(OFFSET('Sanitation Data'!$H$31,0,10*ROW('Sanitation Data'!H121))="","",OFFSET('Sanitation Data'!$H$31,0,10*ROW('Sanitation Data'!H121)))</f>
        <v/>
      </c>
      <c r="DI127" s="319" t="str">
        <f ca="true">+IF(OFFSET('Sanitation Data'!$H$32,0,10*ROW('Sanitation Data'!H121))="","",OFFSET('Sanitation Data'!$H$32,0,10*ROW('Sanitation Data'!H121)))</f>
        <v/>
      </c>
      <c r="DJ127" s="319" t="str">
        <f ca="true">+IF(OFFSET('Sanitation Data'!$I$28,0,10*ROW('Sanitation Data'!I121))="","",OFFSET('Sanitation Data'!$I$28,0,10*ROW('Sanitation Data'!I121)))</f>
        <v/>
      </c>
      <c r="DK127" s="319" t="str">
        <f ca="true">+IF(OFFSET('Sanitation Data'!$I$29,0,10*ROW('Sanitation Data'!I121))="","",OFFSET('Sanitation Data'!$I$29,0,10*ROW('Sanitation Data'!I121)))</f>
        <v/>
      </c>
      <c r="DL127" s="319" t="str">
        <f ca="true">+IF(OFFSET('Sanitation Data'!$I$30,0,10*ROW('Sanitation Data'!I121))="","",OFFSET('Sanitation Data'!$I$30,0,10*ROW('Sanitation Data'!I121)))</f>
        <v/>
      </c>
      <c r="DM127" s="319" t="str">
        <f ca="true">+IF(OFFSET('Sanitation Data'!$I$31,0,10*ROW('Sanitation Data'!I121))="","",OFFSET('Sanitation Data'!$I$31,0,10*ROW('Sanitation Data'!I121)))</f>
        <v/>
      </c>
      <c r="DN127" s="319" t="str">
        <f ca="true">+IF(OFFSET('Sanitation Data'!$I$32,0,10*ROW('Sanitation Data'!I121))="","",OFFSET('Sanitation Data'!$I$32,0,10*ROW('Sanitation Data'!I121)))</f>
        <v/>
      </c>
      <c r="DO127" s="319" t="str">
        <f ca="true">+IF(OFFSET('Hygiene Data'!$D$11,0,10*ROW('Hygiene Data'!D121))="","",OFFSET('Hygiene Data'!$D$11,0,10*ROW('Hygiene Data'!D121)))</f>
        <v/>
      </c>
      <c r="DP127" s="319" t="str">
        <f ca="true">+IF(OFFSET('Hygiene Data'!$D$12,0,10*ROW('Hygiene Data'!D121))="","",OFFSET('Hygiene Data'!$D$12,0,10*ROW('Hygiene Data'!D121)))</f>
        <v/>
      </c>
      <c r="DQ127" s="319" t="str">
        <f ca="true">+IF(OFFSET('Hygiene Data'!$D$13,0,10*ROW('Hygiene Data'!D121))="","",OFFSET('Hygiene Data'!$D$13,0,10*ROW('Hygiene Data'!D121)))</f>
        <v/>
      </c>
      <c r="DR127" s="319" t="str">
        <f ca="true">+IF(OFFSET('Hygiene Data'!$E$11,0,10*ROW('Hygiene Data'!E121))="","",OFFSET('Hygiene Data'!$E$11,0,10*ROW('Hygiene Data'!E121)))</f>
        <v/>
      </c>
      <c r="DS127" s="319" t="str">
        <f ca="true">+IF(OFFSET('Hygiene Data'!$E$12,0,10*ROW('Hygiene Data'!E121))="","",OFFSET('Hygiene Data'!$E$12,0,10*ROW('Hygiene Data'!E121)))</f>
        <v/>
      </c>
      <c r="DT127" s="319" t="str">
        <f ca="true">+IF(OFFSET('Hygiene Data'!$E$13,0,10*ROW('Hygiene Data'!E121))="","",OFFSET('Hygiene Data'!$E$13,0,10*ROW('Hygiene Data'!E121)))</f>
        <v/>
      </c>
      <c r="DU127" s="319" t="str">
        <f ca="true">+IF(OFFSET('Hygiene Data'!$F$11,0,10*ROW('Hygiene Data'!F121))="","",OFFSET('Hygiene Data'!$F$11,0,10*ROW('Hygiene Data'!F121)))</f>
        <v/>
      </c>
      <c r="DV127" s="319" t="str">
        <f ca="true">+IF(OFFSET('Hygiene Data'!$F$12,0,10*ROW('Hygiene Data'!F121))="","",OFFSET('Hygiene Data'!$F$12,0,10*ROW('Hygiene Data'!F121)))</f>
        <v/>
      </c>
      <c r="DW127" s="319" t="str">
        <f ca="true">+IF(OFFSET('Hygiene Data'!$F$13,0,10*ROW('Hygiene Data'!F121))="","",OFFSET('Hygiene Data'!$F$13,0,10*ROW('Hygiene Data'!F121)))</f>
        <v/>
      </c>
      <c r="DX127" s="319" t="str">
        <f ca="true">+IF(OFFSET('Hygiene Data'!$G$11,0,10*ROW('Hygiene Data'!G121))="","",OFFSET('Hygiene Data'!$G$11,0,10*ROW('Hygiene Data'!G121)))</f>
        <v/>
      </c>
      <c r="DY127" s="319" t="str">
        <f ca="true">+IF(OFFSET('Hygiene Data'!$G$12,0,10*ROW('Hygiene Data'!G121))="","",OFFSET('Hygiene Data'!$G$12,0,10*ROW('Hygiene Data'!G121)))</f>
        <v/>
      </c>
      <c r="DZ127" s="319" t="str">
        <f ca="true">+IF(OFFSET('Hygiene Data'!$G$13,0,10*ROW('Hygiene Data'!G121))="","",OFFSET('Hygiene Data'!$G$13,0,10*ROW('Hygiene Data'!G121)))</f>
        <v/>
      </c>
      <c r="EA127" s="319" t="str">
        <f ca="true">+IF(OFFSET('Hygiene Data'!$H$11,0,10*ROW('Hygiene Data'!H121))="","",OFFSET('Hygiene Data'!$H$11,0,10*ROW('Hygiene Data'!H121)))</f>
        <v/>
      </c>
      <c r="EB127" s="319" t="str">
        <f ca="true">+IF(OFFSET('Hygiene Data'!$H$12,0,10*ROW('Hygiene Data'!H121))="","",OFFSET('Hygiene Data'!$H$12,0,10*ROW('Hygiene Data'!H121)))</f>
        <v/>
      </c>
      <c r="EC127" s="319" t="str">
        <f ca="true">+IF(OFFSET('Hygiene Data'!$H$13,0,10*ROW('Hygiene Data'!H121))="","",OFFSET('Hygiene Data'!$H$13,0,10*ROW('Hygiene Data'!H121)))</f>
        <v/>
      </c>
      <c r="ED127" s="319" t="str">
        <f ca="true">+IF(OFFSET('Hygiene Data'!$I$11,0,10*ROW('Hygiene Data'!I121))="","",OFFSET('Hygiene Data'!$I$11,0,10*ROW('Hygiene Data'!I121)))</f>
        <v/>
      </c>
      <c r="EE127" s="319" t="str">
        <f ca="true">+IF(OFFSET('Hygiene Data'!$I$12,0,10*ROW('Hygiene Data'!I121))="","",OFFSET('Hygiene Data'!$I$12,0,10*ROW('Hygiene Data'!I121)))</f>
        <v/>
      </c>
      <c r="EF127" s="319"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75"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19"/>
      <c r="BS128" s="319" t="str">
        <f ca="true">+IF(OFFSET('Water Data'!$D$27,0,10*ROW('Water Data'!D122))="","",OFFSET('Water Data'!$D$27,0,10*ROW('Water Data'!D122)))</f>
        <v/>
      </c>
      <c r="BT128" s="319" t="str">
        <f ca="true">+IF(OFFSET('Water Data'!$D$28,0,10*ROW('Water Data'!D122))="","",OFFSET('Water Data'!$D$28,0,10*ROW('Water Data'!D122)))</f>
        <v/>
      </c>
      <c r="BU128" s="319" t="str">
        <f ca="true">+IF(OFFSET('Water Data'!$D$29,0,10*ROW('Water Data'!D122))="","",OFFSET('Water Data'!$D$29,0,10*ROW('Water Data'!D122)))</f>
        <v/>
      </c>
      <c r="BV128" s="319" t="str">
        <f ca="true">+IF(OFFSET('Water Data'!$E$27,0,10*ROW('Water Data'!E122))="","",OFFSET('Water Data'!$E$27,0,10*ROW('Water Data'!E122)))</f>
        <v/>
      </c>
      <c r="BW128" s="319" t="str">
        <f ca="true">+IF(OFFSET('Water Data'!$E$28,0,10*ROW('Water Data'!E122))="","",OFFSET('Water Data'!$E$28,0,10*ROW('Water Data'!E122)))</f>
        <v/>
      </c>
      <c r="BX128" s="319" t="str">
        <f ca="true">+IF(OFFSET('Water Data'!$E$29,0,10*ROW('Water Data'!E122))="","",OFFSET('Water Data'!$E$29,0,10*ROW('Water Data'!E122)))</f>
        <v/>
      </c>
      <c r="BY128" s="319" t="str">
        <f ca="true">+IF(OFFSET('Water Data'!$F$27,0,10*ROW('Water Data'!F122))="","",OFFSET('Water Data'!$F$27,0,10*ROW('Water Data'!F122)))</f>
        <v/>
      </c>
      <c r="BZ128" s="319" t="str">
        <f ca="true">+IF(OFFSET('Water Data'!$F$28,0,10*ROW('Water Data'!F122))="","",OFFSET('Water Data'!$F$28,0,10*ROW('Water Data'!F122)))</f>
        <v/>
      </c>
      <c r="CA128" s="319" t="str">
        <f ca="true">+IF(OFFSET('Water Data'!$F$29,0,10*ROW('Water Data'!F122))="","",OFFSET('Water Data'!$F$29,0,10*ROW('Water Data'!F122)))</f>
        <v/>
      </c>
      <c r="CB128" s="319" t="str">
        <f ca="true">+IF(OFFSET('Water Data'!$G$27,0,10*ROW('Water Data'!G122))="","",OFFSET('Water Data'!$G$27,0,10*ROW('Water Data'!G122)))</f>
        <v/>
      </c>
      <c r="CC128" s="319" t="str">
        <f ca="true">+IF(OFFSET('Water Data'!$G$28,0,10*ROW('Water Data'!G122))="","",OFFSET('Water Data'!$G$28,0,10*ROW('Water Data'!G122)))</f>
        <v/>
      </c>
      <c r="CD128" s="319" t="str">
        <f ca="true">+IF(OFFSET('Water Data'!$G$29,0,10*ROW('Water Data'!G122))="","",OFFSET('Water Data'!$G$29,0,10*ROW('Water Data'!G122)))</f>
        <v/>
      </c>
      <c r="CE128" s="319" t="str">
        <f ca="true">+IF(OFFSET('Water Data'!$H$27,0,10*ROW('Water Data'!H122))="","",OFFSET('Water Data'!$H$27,0,10*ROW('Water Data'!H122)))</f>
        <v/>
      </c>
      <c r="CF128" s="319" t="str">
        <f ca="true">+IF(OFFSET('Water Data'!$H$28,0,10*ROW('Water Data'!H122))="","",OFFSET('Water Data'!$H$28,0,10*ROW('Water Data'!H122)))</f>
        <v/>
      </c>
      <c r="CG128" s="319" t="str">
        <f ca="true">+IF(OFFSET('Water Data'!$H$29,0,10*ROW('Water Data'!H122))="","",OFFSET('Water Data'!$H$29,0,10*ROW('Water Data'!H122)))</f>
        <v/>
      </c>
      <c r="CH128" s="319" t="str">
        <f ca="true">+IF(OFFSET('Water Data'!$I$27,0,10*ROW('Water Data'!I122))="","",OFFSET('Water Data'!$I$27,0,10*ROW('Water Data'!I122)))</f>
        <v/>
      </c>
      <c r="CI128" s="319" t="str">
        <f ca="true">+IF(OFFSET('Water Data'!$I$28,0,10*ROW('Water Data'!I122))="","",OFFSET('Water Data'!$I$28,0,10*ROW('Water Data'!I122)))</f>
        <v/>
      </c>
      <c r="CJ128" s="319" t="str">
        <f ca="true">+IF(OFFSET('Water Data'!$I$29,0,10*ROW('Water Data'!I122))="","",OFFSET('Water Data'!$I$29,0,10*ROW('Water Data'!I122)))</f>
        <v/>
      </c>
      <c r="CK128" s="319" t="str">
        <f ca="true">+IF(OFFSET('Sanitation Data'!$D$28,0,10*ROW('Sanitation Data'!D122))="","",OFFSET('Sanitation Data'!$D$28,0,10*ROW('Sanitation Data'!D122)))</f>
        <v/>
      </c>
      <c r="CL128" s="319" t="str">
        <f ca="true">+IF(OFFSET('Sanitation Data'!$D$29,0,10*ROW('Sanitation Data'!D122))="","",OFFSET('Sanitation Data'!$D$29,0,10*ROW('Sanitation Data'!D122)))</f>
        <v/>
      </c>
      <c r="CM128" s="319" t="str">
        <f ca="true">+IF(OFFSET('Sanitation Data'!$D$30,0,10*ROW('Sanitation Data'!D122))="","",OFFSET('Sanitation Data'!$D$30,0,10*ROW('Sanitation Data'!D122)))</f>
        <v/>
      </c>
      <c r="CN128" s="319" t="str">
        <f ca="true">+IF(OFFSET('Sanitation Data'!$D$31,0,10*ROW('Sanitation Data'!D122))="","",OFFSET('Sanitation Data'!$D$31,0,10*ROW('Sanitation Data'!D122)))</f>
        <v/>
      </c>
      <c r="CO128" s="319" t="str">
        <f ca="true">+IF(OFFSET('Sanitation Data'!$D$32,0,10*ROW('Sanitation Data'!D122))="","",OFFSET('Sanitation Data'!$D$32,0,10*ROW('Sanitation Data'!D122)))</f>
        <v/>
      </c>
      <c r="CP128" s="319" t="str">
        <f ca="true">+IF(OFFSET('Sanitation Data'!$E$28,0,10*ROW('Sanitation Data'!E122))="","",OFFSET('Sanitation Data'!$E$28,0,10*ROW('Sanitation Data'!E122)))</f>
        <v/>
      </c>
      <c r="CQ128" s="319" t="str">
        <f ca="true">+IF(OFFSET('Sanitation Data'!$E$29,0,10*ROW('Sanitation Data'!E122))="","",OFFSET('Sanitation Data'!$E$29,0,10*ROW('Sanitation Data'!E122)))</f>
        <v/>
      </c>
      <c r="CR128" s="319" t="str">
        <f ca="true">+IF(OFFSET('Sanitation Data'!$E$30,0,10*ROW('Sanitation Data'!E122))="","",OFFSET('Sanitation Data'!$E$30,0,10*ROW('Sanitation Data'!E122)))</f>
        <v/>
      </c>
      <c r="CS128" s="319" t="str">
        <f ca="true">+IF(OFFSET('Sanitation Data'!$E$31,0,10*ROW('Sanitation Data'!E122))="","",OFFSET('Sanitation Data'!$E$31,0,10*ROW('Sanitation Data'!E122)))</f>
        <v/>
      </c>
      <c r="CT128" s="319" t="str">
        <f ca="true">+IF(OFFSET('Sanitation Data'!$E$32,0,10*ROW('Sanitation Data'!E122))="","",OFFSET('Sanitation Data'!$E$32,0,10*ROW('Sanitation Data'!E122)))</f>
        <v/>
      </c>
      <c r="CU128" s="319" t="str">
        <f ca="true">+IF(OFFSET('Sanitation Data'!$F$28,0,10*ROW('Sanitation Data'!F122))="","",OFFSET('Sanitation Data'!$F$28,0,10*ROW('Sanitation Data'!F122)))</f>
        <v/>
      </c>
      <c r="CV128" s="319" t="str">
        <f ca="true">+IF(OFFSET('Sanitation Data'!$F$29,0,10*ROW('Sanitation Data'!F122))="","",OFFSET('Sanitation Data'!$F$29,0,10*ROW('Sanitation Data'!F122)))</f>
        <v/>
      </c>
      <c r="CW128" s="319" t="str">
        <f ca="true">+IF(OFFSET('Sanitation Data'!$F$30,0,10*ROW('Sanitation Data'!F122))="","",OFFSET('Sanitation Data'!$F$30,0,10*ROW('Sanitation Data'!F122)))</f>
        <v/>
      </c>
      <c r="CX128" s="319" t="str">
        <f ca="true">+IF(OFFSET('Sanitation Data'!$F$31,0,10*ROW('Sanitation Data'!F122))="","",OFFSET('Sanitation Data'!$F$31,0,10*ROW('Sanitation Data'!F122)))</f>
        <v/>
      </c>
      <c r="CY128" s="319" t="str">
        <f ca="true">+IF(OFFSET('Sanitation Data'!$F$32,0,10*ROW('Sanitation Data'!F122))="","",OFFSET('Sanitation Data'!$F$32,0,10*ROW('Sanitation Data'!F122)))</f>
        <v/>
      </c>
      <c r="CZ128" s="319" t="str">
        <f ca="true">+IF(OFFSET('Sanitation Data'!$G$28,0,10*ROW('Sanitation Data'!G122))="","",OFFSET('Sanitation Data'!$G$28,0,10*ROW('Sanitation Data'!G122)))</f>
        <v/>
      </c>
      <c r="DA128" s="319" t="str">
        <f ca="true">+IF(OFFSET('Sanitation Data'!$G$29,0,10*ROW('Sanitation Data'!G122))="","",OFFSET('Sanitation Data'!$G$29,0,10*ROW('Sanitation Data'!G122)))</f>
        <v/>
      </c>
      <c r="DB128" s="319" t="str">
        <f ca="true">+IF(OFFSET('Sanitation Data'!$G$30,0,10*ROW('Sanitation Data'!G122))="","",OFFSET('Sanitation Data'!$G$30,0,10*ROW('Sanitation Data'!G122)))</f>
        <v/>
      </c>
      <c r="DC128" s="319" t="str">
        <f ca="true">+IF(OFFSET('Sanitation Data'!$G$31,0,10*ROW('Sanitation Data'!G122))="","",OFFSET('Sanitation Data'!$G$31,0,10*ROW('Sanitation Data'!G122)))</f>
        <v/>
      </c>
      <c r="DD128" s="319" t="str">
        <f ca="true">+IF(OFFSET('Sanitation Data'!$G$32,0,10*ROW('Sanitation Data'!G122))="","",OFFSET('Sanitation Data'!$G$32,0,10*ROW('Sanitation Data'!G122)))</f>
        <v/>
      </c>
      <c r="DE128" s="319" t="str">
        <f ca="true">+IF(OFFSET('Sanitation Data'!$H$28,0,10*ROW('Sanitation Data'!H122))="","",OFFSET('Sanitation Data'!$H$28,0,10*ROW('Sanitation Data'!H122)))</f>
        <v/>
      </c>
      <c r="DF128" s="319" t="str">
        <f ca="true">+IF(OFFSET('Sanitation Data'!$H$29,0,10*ROW('Sanitation Data'!H122))="","",OFFSET('Sanitation Data'!$H$29,0,10*ROW('Sanitation Data'!H122)))</f>
        <v/>
      </c>
      <c r="DG128" s="319" t="str">
        <f ca="true">+IF(OFFSET('Sanitation Data'!$H$30,0,10*ROW('Sanitation Data'!H122))="","",OFFSET('Sanitation Data'!$H$30,0,10*ROW('Sanitation Data'!H122)))</f>
        <v/>
      </c>
      <c r="DH128" s="319" t="str">
        <f ca="true">+IF(OFFSET('Sanitation Data'!$H$31,0,10*ROW('Sanitation Data'!H122))="","",OFFSET('Sanitation Data'!$H$31,0,10*ROW('Sanitation Data'!H122)))</f>
        <v/>
      </c>
      <c r="DI128" s="319" t="str">
        <f ca="true">+IF(OFFSET('Sanitation Data'!$H$32,0,10*ROW('Sanitation Data'!H122))="","",OFFSET('Sanitation Data'!$H$32,0,10*ROW('Sanitation Data'!H122)))</f>
        <v/>
      </c>
      <c r="DJ128" s="319" t="str">
        <f ca="true">+IF(OFFSET('Sanitation Data'!$I$28,0,10*ROW('Sanitation Data'!I122))="","",OFFSET('Sanitation Data'!$I$28,0,10*ROW('Sanitation Data'!I122)))</f>
        <v/>
      </c>
      <c r="DK128" s="319" t="str">
        <f ca="true">+IF(OFFSET('Sanitation Data'!$I$29,0,10*ROW('Sanitation Data'!I122))="","",OFFSET('Sanitation Data'!$I$29,0,10*ROW('Sanitation Data'!I122)))</f>
        <v/>
      </c>
      <c r="DL128" s="319" t="str">
        <f ca="true">+IF(OFFSET('Sanitation Data'!$I$30,0,10*ROW('Sanitation Data'!I122))="","",OFFSET('Sanitation Data'!$I$30,0,10*ROW('Sanitation Data'!I122)))</f>
        <v/>
      </c>
      <c r="DM128" s="319" t="str">
        <f ca="true">+IF(OFFSET('Sanitation Data'!$I$31,0,10*ROW('Sanitation Data'!I122))="","",OFFSET('Sanitation Data'!$I$31,0,10*ROW('Sanitation Data'!I122)))</f>
        <v/>
      </c>
      <c r="DN128" s="319" t="str">
        <f ca="true">+IF(OFFSET('Sanitation Data'!$I$32,0,10*ROW('Sanitation Data'!I122))="","",OFFSET('Sanitation Data'!$I$32,0,10*ROW('Sanitation Data'!I122)))</f>
        <v/>
      </c>
      <c r="DO128" s="319" t="str">
        <f ca="true">+IF(OFFSET('Hygiene Data'!$D$11,0,10*ROW('Hygiene Data'!D122))="","",OFFSET('Hygiene Data'!$D$11,0,10*ROW('Hygiene Data'!D122)))</f>
        <v/>
      </c>
      <c r="DP128" s="319" t="str">
        <f ca="true">+IF(OFFSET('Hygiene Data'!$D$12,0,10*ROW('Hygiene Data'!D122))="","",OFFSET('Hygiene Data'!$D$12,0,10*ROW('Hygiene Data'!D122)))</f>
        <v/>
      </c>
      <c r="DQ128" s="319" t="str">
        <f ca="true">+IF(OFFSET('Hygiene Data'!$D$13,0,10*ROW('Hygiene Data'!D122))="","",OFFSET('Hygiene Data'!$D$13,0,10*ROW('Hygiene Data'!D122)))</f>
        <v/>
      </c>
      <c r="DR128" s="319" t="str">
        <f ca="true">+IF(OFFSET('Hygiene Data'!$E$11,0,10*ROW('Hygiene Data'!E122))="","",OFFSET('Hygiene Data'!$E$11,0,10*ROW('Hygiene Data'!E122)))</f>
        <v/>
      </c>
      <c r="DS128" s="319" t="str">
        <f ca="true">+IF(OFFSET('Hygiene Data'!$E$12,0,10*ROW('Hygiene Data'!E122))="","",OFFSET('Hygiene Data'!$E$12,0,10*ROW('Hygiene Data'!E122)))</f>
        <v/>
      </c>
      <c r="DT128" s="319" t="str">
        <f ca="true">+IF(OFFSET('Hygiene Data'!$E$13,0,10*ROW('Hygiene Data'!E122))="","",OFFSET('Hygiene Data'!$E$13,0,10*ROW('Hygiene Data'!E122)))</f>
        <v/>
      </c>
      <c r="DU128" s="319" t="str">
        <f ca="true">+IF(OFFSET('Hygiene Data'!$F$11,0,10*ROW('Hygiene Data'!F122))="","",OFFSET('Hygiene Data'!$F$11,0,10*ROW('Hygiene Data'!F122)))</f>
        <v/>
      </c>
      <c r="DV128" s="319" t="str">
        <f ca="true">+IF(OFFSET('Hygiene Data'!$F$12,0,10*ROW('Hygiene Data'!F122))="","",OFFSET('Hygiene Data'!$F$12,0,10*ROW('Hygiene Data'!F122)))</f>
        <v/>
      </c>
      <c r="DW128" s="319" t="str">
        <f ca="true">+IF(OFFSET('Hygiene Data'!$F$13,0,10*ROW('Hygiene Data'!F122))="","",OFFSET('Hygiene Data'!$F$13,0,10*ROW('Hygiene Data'!F122)))</f>
        <v/>
      </c>
      <c r="DX128" s="319" t="str">
        <f ca="true">+IF(OFFSET('Hygiene Data'!$G$11,0,10*ROW('Hygiene Data'!G122))="","",OFFSET('Hygiene Data'!$G$11,0,10*ROW('Hygiene Data'!G122)))</f>
        <v/>
      </c>
      <c r="DY128" s="319" t="str">
        <f ca="true">+IF(OFFSET('Hygiene Data'!$G$12,0,10*ROW('Hygiene Data'!G122))="","",OFFSET('Hygiene Data'!$G$12,0,10*ROW('Hygiene Data'!G122)))</f>
        <v/>
      </c>
      <c r="DZ128" s="319" t="str">
        <f ca="true">+IF(OFFSET('Hygiene Data'!$G$13,0,10*ROW('Hygiene Data'!G122))="","",OFFSET('Hygiene Data'!$G$13,0,10*ROW('Hygiene Data'!G122)))</f>
        <v/>
      </c>
      <c r="EA128" s="319" t="str">
        <f ca="true">+IF(OFFSET('Hygiene Data'!$H$11,0,10*ROW('Hygiene Data'!H122))="","",OFFSET('Hygiene Data'!$H$11,0,10*ROW('Hygiene Data'!H122)))</f>
        <v/>
      </c>
      <c r="EB128" s="319" t="str">
        <f ca="true">+IF(OFFSET('Hygiene Data'!$H$12,0,10*ROW('Hygiene Data'!H122))="","",OFFSET('Hygiene Data'!$H$12,0,10*ROW('Hygiene Data'!H122)))</f>
        <v/>
      </c>
      <c r="EC128" s="319" t="str">
        <f ca="true">+IF(OFFSET('Hygiene Data'!$H$13,0,10*ROW('Hygiene Data'!H122))="","",OFFSET('Hygiene Data'!$H$13,0,10*ROW('Hygiene Data'!H122)))</f>
        <v/>
      </c>
      <c r="ED128" s="319" t="str">
        <f ca="true">+IF(OFFSET('Hygiene Data'!$I$11,0,10*ROW('Hygiene Data'!I122))="","",OFFSET('Hygiene Data'!$I$11,0,10*ROW('Hygiene Data'!I122)))</f>
        <v/>
      </c>
      <c r="EE128" s="319" t="str">
        <f ca="true">+IF(OFFSET('Hygiene Data'!$I$12,0,10*ROW('Hygiene Data'!I122))="","",OFFSET('Hygiene Data'!$I$12,0,10*ROW('Hygiene Data'!I122)))</f>
        <v/>
      </c>
      <c r="EF128" s="319"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75"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19"/>
      <c r="BS129" s="319" t="str">
        <f ca="true">+IF(OFFSET('Water Data'!$D$27,0,10*ROW('Water Data'!D123))="","",OFFSET('Water Data'!$D$27,0,10*ROW('Water Data'!D123)))</f>
        <v/>
      </c>
      <c r="BT129" s="319" t="str">
        <f ca="true">+IF(OFFSET('Water Data'!$D$28,0,10*ROW('Water Data'!D123))="","",OFFSET('Water Data'!$D$28,0,10*ROW('Water Data'!D123)))</f>
        <v/>
      </c>
      <c r="BU129" s="319" t="str">
        <f ca="true">+IF(OFFSET('Water Data'!$D$29,0,10*ROW('Water Data'!D123))="","",OFFSET('Water Data'!$D$29,0,10*ROW('Water Data'!D123)))</f>
        <v/>
      </c>
      <c r="BV129" s="319" t="str">
        <f ca="true">+IF(OFFSET('Water Data'!$E$27,0,10*ROW('Water Data'!E123))="","",OFFSET('Water Data'!$E$27,0,10*ROW('Water Data'!E123)))</f>
        <v/>
      </c>
      <c r="BW129" s="319" t="str">
        <f ca="true">+IF(OFFSET('Water Data'!$E$28,0,10*ROW('Water Data'!E123))="","",OFFSET('Water Data'!$E$28,0,10*ROW('Water Data'!E123)))</f>
        <v/>
      </c>
      <c r="BX129" s="319" t="str">
        <f ca="true">+IF(OFFSET('Water Data'!$E$29,0,10*ROW('Water Data'!E123))="","",OFFSET('Water Data'!$E$29,0,10*ROW('Water Data'!E123)))</f>
        <v/>
      </c>
      <c r="BY129" s="319" t="str">
        <f ca="true">+IF(OFFSET('Water Data'!$F$27,0,10*ROW('Water Data'!F123))="","",OFFSET('Water Data'!$F$27,0,10*ROW('Water Data'!F123)))</f>
        <v/>
      </c>
      <c r="BZ129" s="319" t="str">
        <f ca="true">+IF(OFFSET('Water Data'!$F$28,0,10*ROW('Water Data'!F123))="","",OFFSET('Water Data'!$F$28,0,10*ROW('Water Data'!F123)))</f>
        <v/>
      </c>
      <c r="CA129" s="319" t="str">
        <f ca="true">+IF(OFFSET('Water Data'!$F$29,0,10*ROW('Water Data'!F123))="","",OFFSET('Water Data'!$F$29,0,10*ROW('Water Data'!F123)))</f>
        <v/>
      </c>
      <c r="CB129" s="319" t="str">
        <f ca="true">+IF(OFFSET('Water Data'!$G$27,0,10*ROW('Water Data'!G123))="","",OFFSET('Water Data'!$G$27,0,10*ROW('Water Data'!G123)))</f>
        <v/>
      </c>
      <c r="CC129" s="319" t="str">
        <f ca="true">+IF(OFFSET('Water Data'!$G$28,0,10*ROW('Water Data'!G123))="","",OFFSET('Water Data'!$G$28,0,10*ROW('Water Data'!G123)))</f>
        <v/>
      </c>
      <c r="CD129" s="319" t="str">
        <f ca="true">+IF(OFFSET('Water Data'!$G$29,0,10*ROW('Water Data'!G123))="","",OFFSET('Water Data'!$G$29,0,10*ROW('Water Data'!G123)))</f>
        <v/>
      </c>
      <c r="CE129" s="319" t="str">
        <f ca="true">+IF(OFFSET('Water Data'!$H$27,0,10*ROW('Water Data'!H123))="","",OFFSET('Water Data'!$H$27,0,10*ROW('Water Data'!H123)))</f>
        <v/>
      </c>
      <c r="CF129" s="319" t="str">
        <f ca="true">+IF(OFFSET('Water Data'!$H$28,0,10*ROW('Water Data'!H123))="","",OFFSET('Water Data'!$H$28,0,10*ROW('Water Data'!H123)))</f>
        <v/>
      </c>
      <c r="CG129" s="319" t="str">
        <f ca="true">+IF(OFFSET('Water Data'!$H$29,0,10*ROW('Water Data'!H123))="","",OFFSET('Water Data'!$H$29,0,10*ROW('Water Data'!H123)))</f>
        <v/>
      </c>
      <c r="CH129" s="319" t="str">
        <f ca="true">+IF(OFFSET('Water Data'!$I$27,0,10*ROW('Water Data'!I123))="","",OFFSET('Water Data'!$I$27,0,10*ROW('Water Data'!I123)))</f>
        <v/>
      </c>
      <c r="CI129" s="319" t="str">
        <f ca="true">+IF(OFFSET('Water Data'!$I$28,0,10*ROW('Water Data'!I123))="","",OFFSET('Water Data'!$I$28,0,10*ROW('Water Data'!I123)))</f>
        <v/>
      </c>
      <c r="CJ129" s="319" t="str">
        <f ca="true">+IF(OFFSET('Water Data'!$I$29,0,10*ROW('Water Data'!I123))="","",OFFSET('Water Data'!$I$29,0,10*ROW('Water Data'!I123)))</f>
        <v/>
      </c>
      <c r="CK129" s="319" t="str">
        <f ca="true">+IF(OFFSET('Sanitation Data'!$D$28,0,10*ROW('Sanitation Data'!D123))="","",OFFSET('Sanitation Data'!$D$28,0,10*ROW('Sanitation Data'!D123)))</f>
        <v/>
      </c>
      <c r="CL129" s="319" t="str">
        <f ca="true">+IF(OFFSET('Sanitation Data'!$D$29,0,10*ROW('Sanitation Data'!D123))="","",OFFSET('Sanitation Data'!$D$29,0,10*ROW('Sanitation Data'!D123)))</f>
        <v/>
      </c>
      <c r="CM129" s="319" t="str">
        <f ca="true">+IF(OFFSET('Sanitation Data'!$D$30,0,10*ROW('Sanitation Data'!D123))="","",OFFSET('Sanitation Data'!$D$30,0,10*ROW('Sanitation Data'!D123)))</f>
        <v/>
      </c>
      <c r="CN129" s="319" t="str">
        <f ca="true">+IF(OFFSET('Sanitation Data'!$D$31,0,10*ROW('Sanitation Data'!D123))="","",OFFSET('Sanitation Data'!$D$31,0,10*ROW('Sanitation Data'!D123)))</f>
        <v/>
      </c>
      <c r="CO129" s="319" t="str">
        <f ca="true">+IF(OFFSET('Sanitation Data'!$D$32,0,10*ROW('Sanitation Data'!D123))="","",OFFSET('Sanitation Data'!$D$32,0,10*ROW('Sanitation Data'!D123)))</f>
        <v/>
      </c>
      <c r="CP129" s="319" t="str">
        <f ca="true">+IF(OFFSET('Sanitation Data'!$E$28,0,10*ROW('Sanitation Data'!E123))="","",OFFSET('Sanitation Data'!$E$28,0,10*ROW('Sanitation Data'!E123)))</f>
        <v/>
      </c>
      <c r="CQ129" s="319" t="str">
        <f ca="true">+IF(OFFSET('Sanitation Data'!$E$29,0,10*ROW('Sanitation Data'!E123))="","",OFFSET('Sanitation Data'!$E$29,0,10*ROW('Sanitation Data'!E123)))</f>
        <v/>
      </c>
      <c r="CR129" s="319" t="str">
        <f ca="true">+IF(OFFSET('Sanitation Data'!$E$30,0,10*ROW('Sanitation Data'!E123))="","",OFFSET('Sanitation Data'!$E$30,0,10*ROW('Sanitation Data'!E123)))</f>
        <v/>
      </c>
      <c r="CS129" s="319" t="str">
        <f ca="true">+IF(OFFSET('Sanitation Data'!$E$31,0,10*ROW('Sanitation Data'!E123))="","",OFFSET('Sanitation Data'!$E$31,0,10*ROW('Sanitation Data'!E123)))</f>
        <v/>
      </c>
      <c r="CT129" s="319" t="str">
        <f ca="true">+IF(OFFSET('Sanitation Data'!$E$32,0,10*ROW('Sanitation Data'!E123))="","",OFFSET('Sanitation Data'!$E$32,0,10*ROW('Sanitation Data'!E123)))</f>
        <v/>
      </c>
      <c r="CU129" s="319" t="str">
        <f ca="true">+IF(OFFSET('Sanitation Data'!$F$28,0,10*ROW('Sanitation Data'!F123))="","",OFFSET('Sanitation Data'!$F$28,0,10*ROW('Sanitation Data'!F123)))</f>
        <v/>
      </c>
      <c r="CV129" s="319" t="str">
        <f ca="true">+IF(OFFSET('Sanitation Data'!$F$29,0,10*ROW('Sanitation Data'!F123))="","",OFFSET('Sanitation Data'!$F$29,0,10*ROW('Sanitation Data'!F123)))</f>
        <v/>
      </c>
      <c r="CW129" s="319" t="str">
        <f ca="true">+IF(OFFSET('Sanitation Data'!$F$30,0,10*ROW('Sanitation Data'!F123))="","",OFFSET('Sanitation Data'!$F$30,0,10*ROW('Sanitation Data'!F123)))</f>
        <v/>
      </c>
      <c r="CX129" s="319" t="str">
        <f ca="true">+IF(OFFSET('Sanitation Data'!$F$31,0,10*ROW('Sanitation Data'!F123))="","",OFFSET('Sanitation Data'!$F$31,0,10*ROW('Sanitation Data'!F123)))</f>
        <v/>
      </c>
      <c r="CY129" s="319" t="str">
        <f ca="true">+IF(OFFSET('Sanitation Data'!$F$32,0,10*ROW('Sanitation Data'!F123))="","",OFFSET('Sanitation Data'!$F$32,0,10*ROW('Sanitation Data'!F123)))</f>
        <v/>
      </c>
      <c r="CZ129" s="319" t="str">
        <f ca="true">+IF(OFFSET('Sanitation Data'!$G$28,0,10*ROW('Sanitation Data'!G123))="","",OFFSET('Sanitation Data'!$G$28,0,10*ROW('Sanitation Data'!G123)))</f>
        <v/>
      </c>
      <c r="DA129" s="319" t="str">
        <f ca="true">+IF(OFFSET('Sanitation Data'!$G$29,0,10*ROW('Sanitation Data'!G123))="","",OFFSET('Sanitation Data'!$G$29,0,10*ROW('Sanitation Data'!G123)))</f>
        <v/>
      </c>
      <c r="DB129" s="319" t="str">
        <f ca="true">+IF(OFFSET('Sanitation Data'!$G$30,0,10*ROW('Sanitation Data'!G123))="","",OFFSET('Sanitation Data'!$G$30,0,10*ROW('Sanitation Data'!G123)))</f>
        <v/>
      </c>
      <c r="DC129" s="319" t="str">
        <f ca="true">+IF(OFFSET('Sanitation Data'!$G$31,0,10*ROW('Sanitation Data'!G123))="","",OFFSET('Sanitation Data'!$G$31,0,10*ROW('Sanitation Data'!G123)))</f>
        <v/>
      </c>
      <c r="DD129" s="319" t="str">
        <f ca="true">+IF(OFFSET('Sanitation Data'!$G$32,0,10*ROW('Sanitation Data'!G123))="","",OFFSET('Sanitation Data'!$G$32,0,10*ROW('Sanitation Data'!G123)))</f>
        <v/>
      </c>
      <c r="DE129" s="319" t="str">
        <f ca="true">+IF(OFFSET('Sanitation Data'!$H$28,0,10*ROW('Sanitation Data'!H123))="","",OFFSET('Sanitation Data'!$H$28,0,10*ROW('Sanitation Data'!H123)))</f>
        <v/>
      </c>
      <c r="DF129" s="319" t="str">
        <f ca="true">+IF(OFFSET('Sanitation Data'!$H$29,0,10*ROW('Sanitation Data'!H123))="","",OFFSET('Sanitation Data'!$H$29,0,10*ROW('Sanitation Data'!H123)))</f>
        <v/>
      </c>
      <c r="DG129" s="319" t="str">
        <f ca="true">+IF(OFFSET('Sanitation Data'!$H$30,0,10*ROW('Sanitation Data'!H123))="","",OFFSET('Sanitation Data'!$H$30,0,10*ROW('Sanitation Data'!H123)))</f>
        <v/>
      </c>
      <c r="DH129" s="319" t="str">
        <f ca="true">+IF(OFFSET('Sanitation Data'!$H$31,0,10*ROW('Sanitation Data'!H123))="","",OFFSET('Sanitation Data'!$H$31,0,10*ROW('Sanitation Data'!H123)))</f>
        <v/>
      </c>
      <c r="DI129" s="319" t="str">
        <f ca="true">+IF(OFFSET('Sanitation Data'!$H$32,0,10*ROW('Sanitation Data'!H123))="","",OFFSET('Sanitation Data'!$H$32,0,10*ROW('Sanitation Data'!H123)))</f>
        <v/>
      </c>
      <c r="DJ129" s="319" t="str">
        <f ca="true">+IF(OFFSET('Sanitation Data'!$I$28,0,10*ROW('Sanitation Data'!I123))="","",OFFSET('Sanitation Data'!$I$28,0,10*ROW('Sanitation Data'!I123)))</f>
        <v/>
      </c>
      <c r="DK129" s="319" t="str">
        <f ca="true">+IF(OFFSET('Sanitation Data'!$I$29,0,10*ROW('Sanitation Data'!I123))="","",OFFSET('Sanitation Data'!$I$29,0,10*ROW('Sanitation Data'!I123)))</f>
        <v/>
      </c>
      <c r="DL129" s="319" t="str">
        <f ca="true">+IF(OFFSET('Sanitation Data'!$I$30,0,10*ROW('Sanitation Data'!I123))="","",OFFSET('Sanitation Data'!$I$30,0,10*ROW('Sanitation Data'!I123)))</f>
        <v/>
      </c>
      <c r="DM129" s="319" t="str">
        <f ca="true">+IF(OFFSET('Sanitation Data'!$I$31,0,10*ROW('Sanitation Data'!I123))="","",OFFSET('Sanitation Data'!$I$31,0,10*ROW('Sanitation Data'!I123)))</f>
        <v/>
      </c>
      <c r="DN129" s="319" t="str">
        <f ca="true">+IF(OFFSET('Sanitation Data'!$I$32,0,10*ROW('Sanitation Data'!I123))="","",OFFSET('Sanitation Data'!$I$32,0,10*ROW('Sanitation Data'!I123)))</f>
        <v/>
      </c>
      <c r="DO129" s="319" t="str">
        <f ca="true">+IF(OFFSET('Hygiene Data'!$D$11,0,10*ROW('Hygiene Data'!D123))="","",OFFSET('Hygiene Data'!$D$11,0,10*ROW('Hygiene Data'!D123)))</f>
        <v/>
      </c>
      <c r="DP129" s="319" t="str">
        <f ca="true">+IF(OFFSET('Hygiene Data'!$D$12,0,10*ROW('Hygiene Data'!D123))="","",OFFSET('Hygiene Data'!$D$12,0,10*ROW('Hygiene Data'!D123)))</f>
        <v/>
      </c>
      <c r="DQ129" s="319" t="str">
        <f ca="true">+IF(OFFSET('Hygiene Data'!$D$13,0,10*ROW('Hygiene Data'!D123))="","",OFFSET('Hygiene Data'!$D$13,0,10*ROW('Hygiene Data'!D123)))</f>
        <v/>
      </c>
      <c r="DR129" s="319" t="str">
        <f ca="true">+IF(OFFSET('Hygiene Data'!$E$11,0,10*ROW('Hygiene Data'!E123))="","",OFFSET('Hygiene Data'!$E$11,0,10*ROW('Hygiene Data'!E123)))</f>
        <v/>
      </c>
      <c r="DS129" s="319" t="str">
        <f ca="true">+IF(OFFSET('Hygiene Data'!$E$12,0,10*ROW('Hygiene Data'!E123))="","",OFFSET('Hygiene Data'!$E$12,0,10*ROW('Hygiene Data'!E123)))</f>
        <v/>
      </c>
      <c r="DT129" s="319" t="str">
        <f ca="true">+IF(OFFSET('Hygiene Data'!$E$13,0,10*ROW('Hygiene Data'!E123))="","",OFFSET('Hygiene Data'!$E$13,0,10*ROW('Hygiene Data'!E123)))</f>
        <v/>
      </c>
      <c r="DU129" s="319" t="str">
        <f ca="true">+IF(OFFSET('Hygiene Data'!$F$11,0,10*ROW('Hygiene Data'!F123))="","",OFFSET('Hygiene Data'!$F$11,0,10*ROW('Hygiene Data'!F123)))</f>
        <v/>
      </c>
      <c r="DV129" s="319" t="str">
        <f ca="true">+IF(OFFSET('Hygiene Data'!$F$12,0,10*ROW('Hygiene Data'!F123))="","",OFFSET('Hygiene Data'!$F$12,0,10*ROW('Hygiene Data'!F123)))</f>
        <v/>
      </c>
      <c r="DW129" s="319" t="str">
        <f ca="true">+IF(OFFSET('Hygiene Data'!$F$13,0,10*ROW('Hygiene Data'!F123))="","",OFFSET('Hygiene Data'!$F$13,0,10*ROW('Hygiene Data'!F123)))</f>
        <v/>
      </c>
      <c r="DX129" s="319" t="str">
        <f ca="true">+IF(OFFSET('Hygiene Data'!$G$11,0,10*ROW('Hygiene Data'!G123))="","",OFFSET('Hygiene Data'!$G$11,0,10*ROW('Hygiene Data'!G123)))</f>
        <v/>
      </c>
      <c r="DY129" s="319" t="str">
        <f ca="true">+IF(OFFSET('Hygiene Data'!$G$12,0,10*ROW('Hygiene Data'!G123))="","",OFFSET('Hygiene Data'!$G$12,0,10*ROW('Hygiene Data'!G123)))</f>
        <v/>
      </c>
      <c r="DZ129" s="319" t="str">
        <f ca="true">+IF(OFFSET('Hygiene Data'!$G$13,0,10*ROW('Hygiene Data'!G123))="","",OFFSET('Hygiene Data'!$G$13,0,10*ROW('Hygiene Data'!G123)))</f>
        <v/>
      </c>
      <c r="EA129" s="319" t="str">
        <f ca="true">+IF(OFFSET('Hygiene Data'!$H$11,0,10*ROW('Hygiene Data'!H123))="","",OFFSET('Hygiene Data'!$H$11,0,10*ROW('Hygiene Data'!H123)))</f>
        <v/>
      </c>
      <c r="EB129" s="319" t="str">
        <f ca="true">+IF(OFFSET('Hygiene Data'!$H$12,0,10*ROW('Hygiene Data'!H123))="","",OFFSET('Hygiene Data'!$H$12,0,10*ROW('Hygiene Data'!H123)))</f>
        <v/>
      </c>
      <c r="EC129" s="319" t="str">
        <f ca="true">+IF(OFFSET('Hygiene Data'!$H$13,0,10*ROW('Hygiene Data'!H123))="","",OFFSET('Hygiene Data'!$H$13,0,10*ROW('Hygiene Data'!H123)))</f>
        <v/>
      </c>
      <c r="ED129" s="319" t="str">
        <f ca="true">+IF(OFFSET('Hygiene Data'!$I$11,0,10*ROW('Hygiene Data'!I123))="","",OFFSET('Hygiene Data'!$I$11,0,10*ROW('Hygiene Data'!I123)))</f>
        <v/>
      </c>
      <c r="EE129" s="319" t="str">
        <f ca="true">+IF(OFFSET('Hygiene Data'!$I$12,0,10*ROW('Hygiene Data'!I123))="","",OFFSET('Hygiene Data'!$I$12,0,10*ROW('Hygiene Data'!I123)))</f>
        <v/>
      </c>
      <c r="EF129" s="319"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75"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19"/>
      <c r="BS130" s="319" t="str">
        <f ca="true">+IF(OFFSET('Water Data'!$D$27,0,10*ROW('Water Data'!D124))="","",OFFSET('Water Data'!$D$27,0,10*ROW('Water Data'!D124)))</f>
        <v/>
      </c>
      <c r="BT130" s="319" t="str">
        <f ca="true">+IF(OFFSET('Water Data'!$D$28,0,10*ROW('Water Data'!D124))="","",OFFSET('Water Data'!$D$28,0,10*ROW('Water Data'!D124)))</f>
        <v/>
      </c>
      <c r="BU130" s="319" t="str">
        <f ca="true">+IF(OFFSET('Water Data'!$D$29,0,10*ROW('Water Data'!D124))="","",OFFSET('Water Data'!$D$29,0,10*ROW('Water Data'!D124)))</f>
        <v/>
      </c>
      <c r="BV130" s="319" t="str">
        <f ca="true">+IF(OFFSET('Water Data'!$E$27,0,10*ROW('Water Data'!E124))="","",OFFSET('Water Data'!$E$27,0,10*ROW('Water Data'!E124)))</f>
        <v/>
      </c>
      <c r="BW130" s="319" t="str">
        <f ca="true">+IF(OFFSET('Water Data'!$E$28,0,10*ROW('Water Data'!E124))="","",OFFSET('Water Data'!$E$28,0,10*ROW('Water Data'!E124)))</f>
        <v/>
      </c>
      <c r="BX130" s="319" t="str">
        <f ca="true">+IF(OFFSET('Water Data'!$E$29,0,10*ROW('Water Data'!E124))="","",OFFSET('Water Data'!$E$29,0,10*ROW('Water Data'!E124)))</f>
        <v/>
      </c>
      <c r="BY130" s="319" t="str">
        <f ca="true">+IF(OFFSET('Water Data'!$F$27,0,10*ROW('Water Data'!F124))="","",OFFSET('Water Data'!$F$27,0,10*ROW('Water Data'!F124)))</f>
        <v/>
      </c>
      <c r="BZ130" s="319" t="str">
        <f ca="true">+IF(OFFSET('Water Data'!$F$28,0,10*ROW('Water Data'!F124))="","",OFFSET('Water Data'!$F$28,0,10*ROW('Water Data'!F124)))</f>
        <v/>
      </c>
      <c r="CA130" s="319" t="str">
        <f ca="true">+IF(OFFSET('Water Data'!$F$29,0,10*ROW('Water Data'!F124))="","",OFFSET('Water Data'!$F$29,0,10*ROW('Water Data'!F124)))</f>
        <v/>
      </c>
      <c r="CB130" s="319" t="str">
        <f ca="true">+IF(OFFSET('Water Data'!$G$27,0,10*ROW('Water Data'!G124))="","",OFFSET('Water Data'!$G$27,0,10*ROW('Water Data'!G124)))</f>
        <v/>
      </c>
      <c r="CC130" s="319" t="str">
        <f ca="true">+IF(OFFSET('Water Data'!$G$28,0,10*ROW('Water Data'!G124))="","",OFFSET('Water Data'!$G$28,0,10*ROW('Water Data'!G124)))</f>
        <v/>
      </c>
      <c r="CD130" s="319" t="str">
        <f ca="true">+IF(OFFSET('Water Data'!$G$29,0,10*ROW('Water Data'!G124))="","",OFFSET('Water Data'!$G$29,0,10*ROW('Water Data'!G124)))</f>
        <v/>
      </c>
      <c r="CE130" s="319" t="str">
        <f ca="true">+IF(OFFSET('Water Data'!$H$27,0,10*ROW('Water Data'!H124))="","",OFFSET('Water Data'!$H$27,0,10*ROW('Water Data'!H124)))</f>
        <v/>
      </c>
      <c r="CF130" s="319" t="str">
        <f ca="true">+IF(OFFSET('Water Data'!$H$28,0,10*ROW('Water Data'!H124))="","",OFFSET('Water Data'!$H$28,0,10*ROW('Water Data'!H124)))</f>
        <v/>
      </c>
      <c r="CG130" s="319" t="str">
        <f ca="true">+IF(OFFSET('Water Data'!$H$29,0,10*ROW('Water Data'!H124))="","",OFFSET('Water Data'!$H$29,0,10*ROW('Water Data'!H124)))</f>
        <v/>
      </c>
      <c r="CH130" s="319" t="str">
        <f ca="true">+IF(OFFSET('Water Data'!$I$27,0,10*ROW('Water Data'!I124))="","",OFFSET('Water Data'!$I$27,0,10*ROW('Water Data'!I124)))</f>
        <v/>
      </c>
      <c r="CI130" s="319" t="str">
        <f ca="true">+IF(OFFSET('Water Data'!$I$28,0,10*ROW('Water Data'!I124))="","",OFFSET('Water Data'!$I$28,0,10*ROW('Water Data'!I124)))</f>
        <v/>
      </c>
      <c r="CJ130" s="319" t="str">
        <f ca="true">+IF(OFFSET('Water Data'!$I$29,0,10*ROW('Water Data'!I124))="","",OFFSET('Water Data'!$I$29,0,10*ROW('Water Data'!I124)))</f>
        <v/>
      </c>
      <c r="CK130" s="319" t="str">
        <f ca="true">+IF(OFFSET('Sanitation Data'!$D$28,0,10*ROW('Sanitation Data'!D124))="","",OFFSET('Sanitation Data'!$D$28,0,10*ROW('Sanitation Data'!D124)))</f>
        <v/>
      </c>
      <c r="CL130" s="319" t="str">
        <f ca="true">+IF(OFFSET('Sanitation Data'!$D$29,0,10*ROW('Sanitation Data'!D124))="","",OFFSET('Sanitation Data'!$D$29,0,10*ROW('Sanitation Data'!D124)))</f>
        <v/>
      </c>
      <c r="CM130" s="319" t="str">
        <f ca="true">+IF(OFFSET('Sanitation Data'!$D$30,0,10*ROW('Sanitation Data'!D124))="","",OFFSET('Sanitation Data'!$D$30,0,10*ROW('Sanitation Data'!D124)))</f>
        <v/>
      </c>
      <c r="CN130" s="319" t="str">
        <f ca="true">+IF(OFFSET('Sanitation Data'!$D$31,0,10*ROW('Sanitation Data'!D124))="","",OFFSET('Sanitation Data'!$D$31,0,10*ROW('Sanitation Data'!D124)))</f>
        <v/>
      </c>
      <c r="CO130" s="319" t="str">
        <f ca="true">+IF(OFFSET('Sanitation Data'!$D$32,0,10*ROW('Sanitation Data'!D124))="","",OFFSET('Sanitation Data'!$D$32,0,10*ROW('Sanitation Data'!D124)))</f>
        <v/>
      </c>
      <c r="CP130" s="319" t="str">
        <f ca="true">+IF(OFFSET('Sanitation Data'!$E$28,0,10*ROW('Sanitation Data'!E124))="","",OFFSET('Sanitation Data'!$E$28,0,10*ROW('Sanitation Data'!E124)))</f>
        <v/>
      </c>
      <c r="CQ130" s="319" t="str">
        <f ca="true">+IF(OFFSET('Sanitation Data'!$E$29,0,10*ROW('Sanitation Data'!E124))="","",OFFSET('Sanitation Data'!$E$29,0,10*ROW('Sanitation Data'!E124)))</f>
        <v/>
      </c>
      <c r="CR130" s="319" t="str">
        <f ca="true">+IF(OFFSET('Sanitation Data'!$E$30,0,10*ROW('Sanitation Data'!E124))="","",OFFSET('Sanitation Data'!$E$30,0,10*ROW('Sanitation Data'!E124)))</f>
        <v/>
      </c>
      <c r="CS130" s="319" t="str">
        <f ca="true">+IF(OFFSET('Sanitation Data'!$E$31,0,10*ROW('Sanitation Data'!E124))="","",OFFSET('Sanitation Data'!$E$31,0,10*ROW('Sanitation Data'!E124)))</f>
        <v/>
      </c>
      <c r="CT130" s="319" t="str">
        <f ca="true">+IF(OFFSET('Sanitation Data'!$E$32,0,10*ROW('Sanitation Data'!E124))="","",OFFSET('Sanitation Data'!$E$32,0,10*ROW('Sanitation Data'!E124)))</f>
        <v/>
      </c>
      <c r="CU130" s="319" t="str">
        <f ca="true">+IF(OFFSET('Sanitation Data'!$F$28,0,10*ROW('Sanitation Data'!F124))="","",OFFSET('Sanitation Data'!$F$28,0,10*ROW('Sanitation Data'!F124)))</f>
        <v/>
      </c>
      <c r="CV130" s="319" t="str">
        <f ca="true">+IF(OFFSET('Sanitation Data'!$F$29,0,10*ROW('Sanitation Data'!F124))="","",OFFSET('Sanitation Data'!$F$29,0,10*ROW('Sanitation Data'!F124)))</f>
        <v/>
      </c>
      <c r="CW130" s="319" t="str">
        <f ca="true">+IF(OFFSET('Sanitation Data'!$F$30,0,10*ROW('Sanitation Data'!F124))="","",OFFSET('Sanitation Data'!$F$30,0,10*ROW('Sanitation Data'!F124)))</f>
        <v/>
      </c>
      <c r="CX130" s="319" t="str">
        <f ca="true">+IF(OFFSET('Sanitation Data'!$F$31,0,10*ROW('Sanitation Data'!F124))="","",OFFSET('Sanitation Data'!$F$31,0,10*ROW('Sanitation Data'!F124)))</f>
        <v/>
      </c>
      <c r="CY130" s="319" t="str">
        <f ca="true">+IF(OFFSET('Sanitation Data'!$F$32,0,10*ROW('Sanitation Data'!F124))="","",OFFSET('Sanitation Data'!$F$32,0,10*ROW('Sanitation Data'!F124)))</f>
        <v/>
      </c>
      <c r="CZ130" s="319" t="str">
        <f ca="true">+IF(OFFSET('Sanitation Data'!$G$28,0,10*ROW('Sanitation Data'!G124))="","",OFFSET('Sanitation Data'!$G$28,0,10*ROW('Sanitation Data'!G124)))</f>
        <v/>
      </c>
      <c r="DA130" s="319" t="str">
        <f ca="true">+IF(OFFSET('Sanitation Data'!$G$29,0,10*ROW('Sanitation Data'!G124))="","",OFFSET('Sanitation Data'!$G$29,0,10*ROW('Sanitation Data'!G124)))</f>
        <v/>
      </c>
      <c r="DB130" s="319" t="str">
        <f ca="true">+IF(OFFSET('Sanitation Data'!$G$30,0,10*ROW('Sanitation Data'!G124))="","",OFFSET('Sanitation Data'!$G$30,0,10*ROW('Sanitation Data'!G124)))</f>
        <v/>
      </c>
      <c r="DC130" s="319" t="str">
        <f ca="true">+IF(OFFSET('Sanitation Data'!$G$31,0,10*ROW('Sanitation Data'!G124))="","",OFFSET('Sanitation Data'!$G$31,0,10*ROW('Sanitation Data'!G124)))</f>
        <v/>
      </c>
      <c r="DD130" s="319" t="str">
        <f ca="true">+IF(OFFSET('Sanitation Data'!$G$32,0,10*ROW('Sanitation Data'!G124))="","",OFFSET('Sanitation Data'!$G$32,0,10*ROW('Sanitation Data'!G124)))</f>
        <v/>
      </c>
      <c r="DE130" s="319" t="str">
        <f ca="true">+IF(OFFSET('Sanitation Data'!$H$28,0,10*ROW('Sanitation Data'!H124))="","",OFFSET('Sanitation Data'!$H$28,0,10*ROW('Sanitation Data'!H124)))</f>
        <v/>
      </c>
      <c r="DF130" s="319" t="str">
        <f ca="true">+IF(OFFSET('Sanitation Data'!$H$29,0,10*ROW('Sanitation Data'!H124))="","",OFFSET('Sanitation Data'!$H$29,0,10*ROW('Sanitation Data'!H124)))</f>
        <v/>
      </c>
      <c r="DG130" s="319" t="str">
        <f ca="true">+IF(OFFSET('Sanitation Data'!$H$30,0,10*ROW('Sanitation Data'!H124))="","",OFFSET('Sanitation Data'!$H$30,0,10*ROW('Sanitation Data'!H124)))</f>
        <v/>
      </c>
      <c r="DH130" s="319" t="str">
        <f ca="true">+IF(OFFSET('Sanitation Data'!$H$31,0,10*ROW('Sanitation Data'!H124))="","",OFFSET('Sanitation Data'!$H$31,0,10*ROW('Sanitation Data'!H124)))</f>
        <v/>
      </c>
      <c r="DI130" s="319" t="str">
        <f ca="true">+IF(OFFSET('Sanitation Data'!$H$32,0,10*ROW('Sanitation Data'!H124))="","",OFFSET('Sanitation Data'!$H$32,0,10*ROW('Sanitation Data'!H124)))</f>
        <v/>
      </c>
      <c r="DJ130" s="319" t="str">
        <f ca="true">+IF(OFFSET('Sanitation Data'!$I$28,0,10*ROW('Sanitation Data'!I124))="","",OFFSET('Sanitation Data'!$I$28,0,10*ROW('Sanitation Data'!I124)))</f>
        <v/>
      </c>
      <c r="DK130" s="319" t="str">
        <f ca="true">+IF(OFFSET('Sanitation Data'!$I$29,0,10*ROW('Sanitation Data'!I124))="","",OFFSET('Sanitation Data'!$I$29,0,10*ROW('Sanitation Data'!I124)))</f>
        <v/>
      </c>
      <c r="DL130" s="319" t="str">
        <f ca="true">+IF(OFFSET('Sanitation Data'!$I$30,0,10*ROW('Sanitation Data'!I124))="","",OFFSET('Sanitation Data'!$I$30,0,10*ROW('Sanitation Data'!I124)))</f>
        <v/>
      </c>
      <c r="DM130" s="319" t="str">
        <f ca="true">+IF(OFFSET('Sanitation Data'!$I$31,0,10*ROW('Sanitation Data'!I124))="","",OFFSET('Sanitation Data'!$I$31,0,10*ROW('Sanitation Data'!I124)))</f>
        <v/>
      </c>
      <c r="DN130" s="319" t="str">
        <f ca="true">+IF(OFFSET('Sanitation Data'!$I$32,0,10*ROW('Sanitation Data'!I124))="","",OFFSET('Sanitation Data'!$I$32,0,10*ROW('Sanitation Data'!I124)))</f>
        <v/>
      </c>
      <c r="DO130" s="319" t="str">
        <f ca="true">+IF(OFFSET('Hygiene Data'!$D$11,0,10*ROW('Hygiene Data'!D124))="","",OFFSET('Hygiene Data'!$D$11,0,10*ROW('Hygiene Data'!D124)))</f>
        <v/>
      </c>
      <c r="DP130" s="319" t="str">
        <f ca="true">+IF(OFFSET('Hygiene Data'!$D$12,0,10*ROW('Hygiene Data'!D124))="","",OFFSET('Hygiene Data'!$D$12,0,10*ROW('Hygiene Data'!D124)))</f>
        <v/>
      </c>
      <c r="DQ130" s="319" t="str">
        <f ca="true">+IF(OFFSET('Hygiene Data'!$D$13,0,10*ROW('Hygiene Data'!D124))="","",OFFSET('Hygiene Data'!$D$13,0,10*ROW('Hygiene Data'!D124)))</f>
        <v/>
      </c>
      <c r="DR130" s="319" t="str">
        <f ca="true">+IF(OFFSET('Hygiene Data'!$E$11,0,10*ROW('Hygiene Data'!E124))="","",OFFSET('Hygiene Data'!$E$11,0,10*ROW('Hygiene Data'!E124)))</f>
        <v/>
      </c>
      <c r="DS130" s="319" t="str">
        <f ca="true">+IF(OFFSET('Hygiene Data'!$E$12,0,10*ROW('Hygiene Data'!E124))="","",OFFSET('Hygiene Data'!$E$12,0,10*ROW('Hygiene Data'!E124)))</f>
        <v/>
      </c>
      <c r="DT130" s="319" t="str">
        <f ca="true">+IF(OFFSET('Hygiene Data'!$E$13,0,10*ROW('Hygiene Data'!E124))="","",OFFSET('Hygiene Data'!$E$13,0,10*ROW('Hygiene Data'!E124)))</f>
        <v/>
      </c>
      <c r="DU130" s="319" t="str">
        <f ca="true">+IF(OFFSET('Hygiene Data'!$F$11,0,10*ROW('Hygiene Data'!F124))="","",OFFSET('Hygiene Data'!$F$11,0,10*ROW('Hygiene Data'!F124)))</f>
        <v/>
      </c>
      <c r="DV130" s="319" t="str">
        <f ca="true">+IF(OFFSET('Hygiene Data'!$F$12,0,10*ROW('Hygiene Data'!F124))="","",OFFSET('Hygiene Data'!$F$12,0,10*ROW('Hygiene Data'!F124)))</f>
        <v/>
      </c>
      <c r="DW130" s="319" t="str">
        <f ca="true">+IF(OFFSET('Hygiene Data'!$F$13,0,10*ROW('Hygiene Data'!F124))="","",OFFSET('Hygiene Data'!$F$13,0,10*ROW('Hygiene Data'!F124)))</f>
        <v/>
      </c>
      <c r="DX130" s="319" t="str">
        <f ca="true">+IF(OFFSET('Hygiene Data'!$G$11,0,10*ROW('Hygiene Data'!G124))="","",OFFSET('Hygiene Data'!$G$11,0,10*ROW('Hygiene Data'!G124)))</f>
        <v/>
      </c>
      <c r="DY130" s="319" t="str">
        <f ca="true">+IF(OFFSET('Hygiene Data'!$G$12,0,10*ROW('Hygiene Data'!G124))="","",OFFSET('Hygiene Data'!$G$12,0,10*ROW('Hygiene Data'!G124)))</f>
        <v/>
      </c>
      <c r="DZ130" s="319" t="str">
        <f ca="true">+IF(OFFSET('Hygiene Data'!$G$13,0,10*ROW('Hygiene Data'!G124))="","",OFFSET('Hygiene Data'!$G$13,0,10*ROW('Hygiene Data'!G124)))</f>
        <v/>
      </c>
      <c r="EA130" s="319" t="str">
        <f ca="true">+IF(OFFSET('Hygiene Data'!$H$11,0,10*ROW('Hygiene Data'!H124))="","",OFFSET('Hygiene Data'!$H$11,0,10*ROW('Hygiene Data'!H124)))</f>
        <v/>
      </c>
      <c r="EB130" s="319" t="str">
        <f ca="true">+IF(OFFSET('Hygiene Data'!$H$12,0,10*ROW('Hygiene Data'!H124))="","",OFFSET('Hygiene Data'!$H$12,0,10*ROW('Hygiene Data'!H124)))</f>
        <v/>
      </c>
      <c r="EC130" s="319" t="str">
        <f ca="true">+IF(OFFSET('Hygiene Data'!$H$13,0,10*ROW('Hygiene Data'!H124))="","",OFFSET('Hygiene Data'!$H$13,0,10*ROW('Hygiene Data'!H124)))</f>
        <v/>
      </c>
      <c r="ED130" s="319" t="str">
        <f ca="true">+IF(OFFSET('Hygiene Data'!$I$11,0,10*ROW('Hygiene Data'!I124))="","",OFFSET('Hygiene Data'!$I$11,0,10*ROW('Hygiene Data'!I124)))</f>
        <v/>
      </c>
      <c r="EE130" s="319" t="str">
        <f ca="true">+IF(OFFSET('Hygiene Data'!$I$12,0,10*ROW('Hygiene Data'!I124))="","",OFFSET('Hygiene Data'!$I$12,0,10*ROW('Hygiene Data'!I124)))</f>
        <v/>
      </c>
      <c r="EF130" s="319"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75"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19"/>
      <c r="BS131" s="319" t="str">
        <f ca="true">+IF(OFFSET('Water Data'!$D$27,0,10*ROW('Water Data'!D125))="","",OFFSET('Water Data'!$D$27,0,10*ROW('Water Data'!D125)))</f>
        <v/>
      </c>
      <c r="BT131" s="319" t="str">
        <f ca="true">+IF(OFFSET('Water Data'!$D$28,0,10*ROW('Water Data'!D125))="","",OFFSET('Water Data'!$D$28,0,10*ROW('Water Data'!D125)))</f>
        <v/>
      </c>
      <c r="BU131" s="319" t="str">
        <f ca="true">+IF(OFFSET('Water Data'!$D$29,0,10*ROW('Water Data'!D125))="","",OFFSET('Water Data'!$D$29,0,10*ROW('Water Data'!D125)))</f>
        <v/>
      </c>
      <c r="BV131" s="319" t="str">
        <f ca="true">+IF(OFFSET('Water Data'!$E$27,0,10*ROW('Water Data'!E125))="","",OFFSET('Water Data'!$E$27,0,10*ROW('Water Data'!E125)))</f>
        <v/>
      </c>
      <c r="BW131" s="319" t="str">
        <f ca="true">+IF(OFFSET('Water Data'!$E$28,0,10*ROW('Water Data'!E125))="","",OFFSET('Water Data'!$E$28,0,10*ROW('Water Data'!E125)))</f>
        <v/>
      </c>
      <c r="BX131" s="319" t="str">
        <f ca="true">+IF(OFFSET('Water Data'!$E$29,0,10*ROW('Water Data'!E125))="","",OFFSET('Water Data'!$E$29,0,10*ROW('Water Data'!E125)))</f>
        <v/>
      </c>
      <c r="BY131" s="319" t="str">
        <f ca="true">+IF(OFFSET('Water Data'!$F$27,0,10*ROW('Water Data'!F125))="","",OFFSET('Water Data'!$F$27,0,10*ROW('Water Data'!F125)))</f>
        <v/>
      </c>
      <c r="BZ131" s="319" t="str">
        <f ca="true">+IF(OFFSET('Water Data'!$F$28,0,10*ROW('Water Data'!F125))="","",OFFSET('Water Data'!$F$28,0,10*ROW('Water Data'!F125)))</f>
        <v/>
      </c>
      <c r="CA131" s="319" t="str">
        <f ca="true">+IF(OFFSET('Water Data'!$F$29,0,10*ROW('Water Data'!F125))="","",OFFSET('Water Data'!$F$29,0,10*ROW('Water Data'!F125)))</f>
        <v/>
      </c>
      <c r="CB131" s="319" t="str">
        <f ca="true">+IF(OFFSET('Water Data'!$G$27,0,10*ROW('Water Data'!G125))="","",OFFSET('Water Data'!$G$27,0,10*ROW('Water Data'!G125)))</f>
        <v/>
      </c>
      <c r="CC131" s="319" t="str">
        <f ca="true">+IF(OFFSET('Water Data'!$G$28,0,10*ROW('Water Data'!G125))="","",OFFSET('Water Data'!$G$28,0,10*ROW('Water Data'!G125)))</f>
        <v/>
      </c>
      <c r="CD131" s="319" t="str">
        <f ca="true">+IF(OFFSET('Water Data'!$G$29,0,10*ROW('Water Data'!G125))="","",OFFSET('Water Data'!$G$29,0,10*ROW('Water Data'!G125)))</f>
        <v/>
      </c>
      <c r="CE131" s="319" t="str">
        <f ca="true">+IF(OFFSET('Water Data'!$H$27,0,10*ROW('Water Data'!H125))="","",OFFSET('Water Data'!$H$27,0,10*ROW('Water Data'!H125)))</f>
        <v/>
      </c>
      <c r="CF131" s="319" t="str">
        <f ca="true">+IF(OFFSET('Water Data'!$H$28,0,10*ROW('Water Data'!H125))="","",OFFSET('Water Data'!$H$28,0,10*ROW('Water Data'!H125)))</f>
        <v/>
      </c>
      <c r="CG131" s="319" t="str">
        <f ca="true">+IF(OFFSET('Water Data'!$H$29,0,10*ROW('Water Data'!H125))="","",OFFSET('Water Data'!$H$29,0,10*ROW('Water Data'!H125)))</f>
        <v/>
      </c>
      <c r="CH131" s="319" t="str">
        <f ca="true">+IF(OFFSET('Water Data'!$I$27,0,10*ROW('Water Data'!I125))="","",OFFSET('Water Data'!$I$27,0,10*ROW('Water Data'!I125)))</f>
        <v/>
      </c>
      <c r="CI131" s="319" t="str">
        <f ca="true">+IF(OFFSET('Water Data'!$I$28,0,10*ROW('Water Data'!I125))="","",OFFSET('Water Data'!$I$28,0,10*ROW('Water Data'!I125)))</f>
        <v/>
      </c>
      <c r="CJ131" s="319" t="str">
        <f ca="true">+IF(OFFSET('Water Data'!$I$29,0,10*ROW('Water Data'!I125))="","",OFFSET('Water Data'!$I$29,0,10*ROW('Water Data'!I125)))</f>
        <v/>
      </c>
      <c r="CK131" s="319" t="str">
        <f ca="true">+IF(OFFSET('Sanitation Data'!$D$28,0,10*ROW('Sanitation Data'!D125))="","",OFFSET('Sanitation Data'!$D$28,0,10*ROW('Sanitation Data'!D125)))</f>
        <v/>
      </c>
      <c r="CL131" s="319" t="str">
        <f ca="true">+IF(OFFSET('Sanitation Data'!$D$29,0,10*ROW('Sanitation Data'!D125))="","",OFFSET('Sanitation Data'!$D$29,0,10*ROW('Sanitation Data'!D125)))</f>
        <v/>
      </c>
      <c r="CM131" s="319" t="str">
        <f ca="true">+IF(OFFSET('Sanitation Data'!$D$30,0,10*ROW('Sanitation Data'!D125))="","",OFFSET('Sanitation Data'!$D$30,0,10*ROW('Sanitation Data'!D125)))</f>
        <v/>
      </c>
      <c r="CN131" s="319" t="str">
        <f ca="true">+IF(OFFSET('Sanitation Data'!$D$31,0,10*ROW('Sanitation Data'!D125))="","",OFFSET('Sanitation Data'!$D$31,0,10*ROW('Sanitation Data'!D125)))</f>
        <v/>
      </c>
      <c r="CO131" s="319" t="str">
        <f ca="true">+IF(OFFSET('Sanitation Data'!$D$32,0,10*ROW('Sanitation Data'!D125))="","",OFFSET('Sanitation Data'!$D$32,0,10*ROW('Sanitation Data'!D125)))</f>
        <v/>
      </c>
      <c r="CP131" s="319" t="str">
        <f ca="true">+IF(OFFSET('Sanitation Data'!$E$28,0,10*ROW('Sanitation Data'!E125))="","",OFFSET('Sanitation Data'!$E$28,0,10*ROW('Sanitation Data'!E125)))</f>
        <v/>
      </c>
      <c r="CQ131" s="319" t="str">
        <f ca="true">+IF(OFFSET('Sanitation Data'!$E$29,0,10*ROW('Sanitation Data'!E125))="","",OFFSET('Sanitation Data'!$E$29,0,10*ROW('Sanitation Data'!E125)))</f>
        <v/>
      </c>
      <c r="CR131" s="319" t="str">
        <f ca="true">+IF(OFFSET('Sanitation Data'!$E$30,0,10*ROW('Sanitation Data'!E125))="","",OFFSET('Sanitation Data'!$E$30,0,10*ROW('Sanitation Data'!E125)))</f>
        <v/>
      </c>
      <c r="CS131" s="319" t="str">
        <f ca="true">+IF(OFFSET('Sanitation Data'!$E$31,0,10*ROW('Sanitation Data'!E125))="","",OFFSET('Sanitation Data'!$E$31,0,10*ROW('Sanitation Data'!E125)))</f>
        <v/>
      </c>
      <c r="CT131" s="319" t="str">
        <f ca="true">+IF(OFFSET('Sanitation Data'!$E$32,0,10*ROW('Sanitation Data'!E125))="","",OFFSET('Sanitation Data'!$E$32,0,10*ROW('Sanitation Data'!E125)))</f>
        <v/>
      </c>
      <c r="CU131" s="319" t="str">
        <f ca="true">+IF(OFFSET('Sanitation Data'!$F$28,0,10*ROW('Sanitation Data'!F125))="","",OFFSET('Sanitation Data'!$F$28,0,10*ROW('Sanitation Data'!F125)))</f>
        <v/>
      </c>
      <c r="CV131" s="319" t="str">
        <f ca="true">+IF(OFFSET('Sanitation Data'!$F$29,0,10*ROW('Sanitation Data'!F125))="","",OFFSET('Sanitation Data'!$F$29,0,10*ROW('Sanitation Data'!F125)))</f>
        <v/>
      </c>
      <c r="CW131" s="319" t="str">
        <f ca="true">+IF(OFFSET('Sanitation Data'!$F$30,0,10*ROW('Sanitation Data'!F125))="","",OFFSET('Sanitation Data'!$F$30,0,10*ROW('Sanitation Data'!F125)))</f>
        <v/>
      </c>
      <c r="CX131" s="319" t="str">
        <f ca="true">+IF(OFFSET('Sanitation Data'!$F$31,0,10*ROW('Sanitation Data'!F125))="","",OFFSET('Sanitation Data'!$F$31,0,10*ROW('Sanitation Data'!F125)))</f>
        <v/>
      </c>
      <c r="CY131" s="319" t="str">
        <f ca="true">+IF(OFFSET('Sanitation Data'!$F$32,0,10*ROW('Sanitation Data'!F125))="","",OFFSET('Sanitation Data'!$F$32,0,10*ROW('Sanitation Data'!F125)))</f>
        <v/>
      </c>
      <c r="CZ131" s="319" t="str">
        <f ca="true">+IF(OFFSET('Sanitation Data'!$G$28,0,10*ROW('Sanitation Data'!G125))="","",OFFSET('Sanitation Data'!$G$28,0,10*ROW('Sanitation Data'!G125)))</f>
        <v/>
      </c>
      <c r="DA131" s="319" t="str">
        <f ca="true">+IF(OFFSET('Sanitation Data'!$G$29,0,10*ROW('Sanitation Data'!G125))="","",OFFSET('Sanitation Data'!$G$29,0,10*ROW('Sanitation Data'!G125)))</f>
        <v/>
      </c>
      <c r="DB131" s="319" t="str">
        <f ca="true">+IF(OFFSET('Sanitation Data'!$G$30,0,10*ROW('Sanitation Data'!G125))="","",OFFSET('Sanitation Data'!$G$30,0,10*ROW('Sanitation Data'!G125)))</f>
        <v/>
      </c>
      <c r="DC131" s="319" t="str">
        <f ca="true">+IF(OFFSET('Sanitation Data'!$G$31,0,10*ROW('Sanitation Data'!G125))="","",OFFSET('Sanitation Data'!$G$31,0,10*ROW('Sanitation Data'!G125)))</f>
        <v/>
      </c>
      <c r="DD131" s="319" t="str">
        <f ca="true">+IF(OFFSET('Sanitation Data'!$G$32,0,10*ROW('Sanitation Data'!G125))="","",OFFSET('Sanitation Data'!$G$32,0,10*ROW('Sanitation Data'!G125)))</f>
        <v/>
      </c>
      <c r="DE131" s="319" t="str">
        <f ca="true">+IF(OFFSET('Sanitation Data'!$H$28,0,10*ROW('Sanitation Data'!H125))="","",OFFSET('Sanitation Data'!$H$28,0,10*ROW('Sanitation Data'!H125)))</f>
        <v/>
      </c>
      <c r="DF131" s="319" t="str">
        <f ca="true">+IF(OFFSET('Sanitation Data'!$H$29,0,10*ROW('Sanitation Data'!H125))="","",OFFSET('Sanitation Data'!$H$29,0,10*ROW('Sanitation Data'!H125)))</f>
        <v/>
      </c>
      <c r="DG131" s="319" t="str">
        <f ca="true">+IF(OFFSET('Sanitation Data'!$H$30,0,10*ROW('Sanitation Data'!H125))="","",OFFSET('Sanitation Data'!$H$30,0,10*ROW('Sanitation Data'!H125)))</f>
        <v/>
      </c>
      <c r="DH131" s="319" t="str">
        <f ca="true">+IF(OFFSET('Sanitation Data'!$H$31,0,10*ROW('Sanitation Data'!H125))="","",OFFSET('Sanitation Data'!$H$31,0,10*ROW('Sanitation Data'!H125)))</f>
        <v/>
      </c>
      <c r="DI131" s="319" t="str">
        <f ca="true">+IF(OFFSET('Sanitation Data'!$H$32,0,10*ROW('Sanitation Data'!H125))="","",OFFSET('Sanitation Data'!$H$32,0,10*ROW('Sanitation Data'!H125)))</f>
        <v/>
      </c>
      <c r="DJ131" s="319" t="str">
        <f ca="true">+IF(OFFSET('Sanitation Data'!$I$28,0,10*ROW('Sanitation Data'!I125))="","",OFFSET('Sanitation Data'!$I$28,0,10*ROW('Sanitation Data'!I125)))</f>
        <v/>
      </c>
      <c r="DK131" s="319" t="str">
        <f ca="true">+IF(OFFSET('Sanitation Data'!$I$29,0,10*ROW('Sanitation Data'!I125))="","",OFFSET('Sanitation Data'!$I$29,0,10*ROW('Sanitation Data'!I125)))</f>
        <v/>
      </c>
      <c r="DL131" s="319" t="str">
        <f ca="true">+IF(OFFSET('Sanitation Data'!$I$30,0,10*ROW('Sanitation Data'!I125))="","",OFFSET('Sanitation Data'!$I$30,0,10*ROW('Sanitation Data'!I125)))</f>
        <v/>
      </c>
      <c r="DM131" s="319" t="str">
        <f ca="true">+IF(OFFSET('Sanitation Data'!$I$31,0,10*ROW('Sanitation Data'!I125))="","",OFFSET('Sanitation Data'!$I$31,0,10*ROW('Sanitation Data'!I125)))</f>
        <v/>
      </c>
      <c r="DN131" s="319" t="str">
        <f ca="true">+IF(OFFSET('Sanitation Data'!$I$32,0,10*ROW('Sanitation Data'!I125))="","",OFFSET('Sanitation Data'!$I$32,0,10*ROW('Sanitation Data'!I125)))</f>
        <v/>
      </c>
      <c r="DO131" s="319" t="str">
        <f ca="true">+IF(OFFSET('Hygiene Data'!$D$11,0,10*ROW('Hygiene Data'!D125))="","",OFFSET('Hygiene Data'!$D$11,0,10*ROW('Hygiene Data'!D125)))</f>
        <v/>
      </c>
      <c r="DP131" s="319" t="str">
        <f ca="true">+IF(OFFSET('Hygiene Data'!$D$12,0,10*ROW('Hygiene Data'!D125))="","",OFFSET('Hygiene Data'!$D$12,0,10*ROW('Hygiene Data'!D125)))</f>
        <v/>
      </c>
      <c r="DQ131" s="319" t="str">
        <f ca="true">+IF(OFFSET('Hygiene Data'!$D$13,0,10*ROW('Hygiene Data'!D125))="","",OFFSET('Hygiene Data'!$D$13,0,10*ROW('Hygiene Data'!D125)))</f>
        <v/>
      </c>
      <c r="DR131" s="319" t="str">
        <f ca="true">+IF(OFFSET('Hygiene Data'!$E$11,0,10*ROW('Hygiene Data'!E125))="","",OFFSET('Hygiene Data'!$E$11,0,10*ROW('Hygiene Data'!E125)))</f>
        <v/>
      </c>
      <c r="DS131" s="319" t="str">
        <f ca="true">+IF(OFFSET('Hygiene Data'!$E$12,0,10*ROW('Hygiene Data'!E125))="","",OFFSET('Hygiene Data'!$E$12,0,10*ROW('Hygiene Data'!E125)))</f>
        <v/>
      </c>
      <c r="DT131" s="319" t="str">
        <f ca="true">+IF(OFFSET('Hygiene Data'!$E$13,0,10*ROW('Hygiene Data'!E125))="","",OFFSET('Hygiene Data'!$E$13,0,10*ROW('Hygiene Data'!E125)))</f>
        <v/>
      </c>
      <c r="DU131" s="319" t="str">
        <f ca="true">+IF(OFFSET('Hygiene Data'!$F$11,0,10*ROW('Hygiene Data'!F125))="","",OFFSET('Hygiene Data'!$F$11,0,10*ROW('Hygiene Data'!F125)))</f>
        <v/>
      </c>
      <c r="DV131" s="319" t="str">
        <f ca="true">+IF(OFFSET('Hygiene Data'!$F$12,0,10*ROW('Hygiene Data'!F125))="","",OFFSET('Hygiene Data'!$F$12,0,10*ROW('Hygiene Data'!F125)))</f>
        <v/>
      </c>
      <c r="DW131" s="319" t="str">
        <f ca="true">+IF(OFFSET('Hygiene Data'!$F$13,0,10*ROW('Hygiene Data'!F125))="","",OFFSET('Hygiene Data'!$F$13,0,10*ROW('Hygiene Data'!F125)))</f>
        <v/>
      </c>
      <c r="DX131" s="319" t="str">
        <f ca="true">+IF(OFFSET('Hygiene Data'!$G$11,0,10*ROW('Hygiene Data'!G125))="","",OFFSET('Hygiene Data'!$G$11,0,10*ROW('Hygiene Data'!G125)))</f>
        <v/>
      </c>
      <c r="DY131" s="319" t="str">
        <f ca="true">+IF(OFFSET('Hygiene Data'!$G$12,0,10*ROW('Hygiene Data'!G125))="","",OFFSET('Hygiene Data'!$G$12,0,10*ROW('Hygiene Data'!G125)))</f>
        <v/>
      </c>
      <c r="DZ131" s="319" t="str">
        <f ca="true">+IF(OFFSET('Hygiene Data'!$G$13,0,10*ROW('Hygiene Data'!G125))="","",OFFSET('Hygiene Data'!$G$13,0,10*ROW('Hygiene Data'!G125)))</f>
        <v/>
      </c>
      <c r="EA131" s="319" t="str">
        <f ca="true">+IF(OFFSET('Hygiene Data'!$H$11,0,10*ROW('Hygiene Data'!H125))="","",OFFSET('Hygiene Data'!$H$11,0,10*ROW('Hygiene Data'!H125)))</f>
        <v/>
      </c>
      <c r="EB131" s="319" t="str">
        <f ca="true">+IF(OFFSET('Hygiene Data'!$H$12,0,10*ROW('Hygiene Data'!H125))="","",OFFSET('Hygiene Data'!$H$12,0,10*ROW('Hygiene Data'!H125)))</f>
        <v/>
      </c>
      <c r="EC131" s="319" t="str">
        <f ca="true">+IF(OFFSET('Hygiene Data'!$H$13,0,10*ROW('Hygiene Data'!H125))="","",OFFSET('Hygiene Data'!$H$13,0,10*ROW('Hygiene Data'!H125)))</f>
        <v/>
      </c>
      <c r="ED131" s="319" t="str">
        <f ca="true">+IF(OFFSET('Hygiene Data'!$I$11,0,10*ROW('Hygiene Data'!I125))="","",OFFSET('Hygiene Data'!$I$11,0,10*ROW('Hygiene Data'!I125)))</f>
        <v/>
      </c>
      <c r="EE131" s="319" t="str">
        <f ca="true">+IF(OFFSET('Hygiene Data'!$I$12,0,10*ROW('Hygiene Data'!I125))="","",OFFSET('Hygiene Data'!$I$12,0,10*ROW('Hygiene Data'!I125)))</f>
        <v/>
      </c>
      <c r="EF131" s="319"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75"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19"/>
      <c r="BS132" s="319" t="str">
        <f ca="true">+IF(OFFSET('Water Data'!$D$27,0,10*ROW('Water Data'!D126))="","",OFFSET('Water Data'!$D$27,0,10*ROW('Water Data'!D126)))</f>
        <v/>
      </c>
      <c r="BT132" s="319" t="str">
        <f ca="true">+IF(OFFSET('Water Data'!$D$28,0,10*ROW('Water Data'!D126))="","",OFFSET('Water Data'!$D$28,0,10*ROW('Water Data'!D126)))</f>
        <v/>
      </c>
      <c r="BU132" s="319" t="str">
        <f ca="true">+IF(OFFSET('Water Data'!$D$29,0,10*ROW('Water Data'!D126))="","",OFFSET('Water Data'!$D$29,0,10*ROW('Water Data'!D126)))</f>
        <v/>
      </c>
      <c r="BV132" s="319" t="str">
        <f ca="true">+IF(OFFSET('Water Data'!$E$27,0,10*ROW('Water Data'!E126))="","",OFFSET('Water Data'!$E$27,0,10*ROW('Water Data'!E126)))</f>
        <v/>
      </c>
      <c r="BW132" s="319" t="str">
        <f ca="true">+IF(OFFSET('Water Data'!$E$28,0,10*ROW('Water Data'!E126))="","",OFFSET('Water Data'!$E$28,0,10*ROW('Water Data'!E126)))</f>
        <v/>
      </c>
      <c r="BX132" s="319" t="str">
        <f ca="true">+IF(OFFSET('Water Data'!$E$29,0,10*ROW('Water Data'!E126))="","",OFFSET('Water Data'!$E$29,0,10*ROW('Water Data'!E126)))</f>
        <v/>
      </c>
      <c r="BY132" s="319" t="str">
        <f ca="true">+IF(OFFSET('Water Data'!$F$27,0,10*ROW('Water Data'!F126))="","",OFFSET('Water Data'!$F$27,0,10*ROW('Water Data'!F126)))</f>
        <v/>
      </c>
      <c r="BZ132" s="319" t="str">
        <f ca="true">+IF(OFFSET('Water Data'!$F$28,0,10*ROW('Water Data'!F126))="","",OFFSET('Water Data'!$F$28,0,10*ROW('Water Data'!F126)))</f>
        <v/>
      </c>
      <c r="CA132" s="319" t="str">
        <f ca="true">+IF(OFFSET('Water Data'!$F$29,0,10*ROW('Water Data'!F126))="","",OFFSET('Water Data'!$F$29,0,10*ROW('Water Data'!F126)))</f>
        <v/>
      </c>
      <c r="CB132" s="319" t="str">
        <f ca="true">+IF(OFFSET('Water Data'!$G$27,0,10*ROW('Water Data'!G126))="","",OFFSET('Water Data'!$G$27,0,10*ROW('Water Data'!G126)))</f>
        <v/>
      </c>
      <c r="CC132" s="319" t="str">
        <f ca="true">+IF(OFFSET('Water Data'!$G$28,0,10*ROW('Water Data'!G126))="","",OFFSET('Water Data'!$G$28,0,10*ROW('Water Data'!G126)))</f>
        <v/>
      </c>
      <c r="CD132" s="319" t="str">
        <f ca="true">+IF(OFFSET('Water Data'!$G$29,0,10*ROW('Water Data'!G126))="","",OFFSET('Water Data'!$G$29,0,10*ROW('Water Data'!G126)))</f>
        <v/>
      </c>
      <c r="CE132" s="319" t="str">
        <f ca="true">+IF(OFFSET('Water Data'!$H$27,0,10*ROW('Water Data'!H126))="","",OFFSET('Water Data'!$H$27,0,10*ROW('Water Data'!H126)))</f>
        <v/>
      </c>
      <c r="CF132" s="319" t="str">
        <f ca="true">+IF(OFFSET('Water Data'!$H$28,0,10*ROW('Water Data'!H126))="","",OFFSET('Water Data'!$H$28,0,10*ROW('Water Data'!H126)))</f>
        <v/>
      </c>
      <c r="CG132" s="319" t="str">
        <f ca="true">+IF(OFFSET('Water Data'!$H$29,0,10*ROW('Water Data'!H126))="","",OFFSET('Water Data'!$H$29,0,10*ROW('Water Data'!H126)))</f>
        <v/>
      </c>
      <c r="CH132" s="319" t="str">
        <f ca="true">+IF(OFFSET('Water Data'!$I$27,0,10*ROW('Water Data'!I126))="","",OFFSET('Water Data'!$I$27,0,10*ROW('Water Data'!I126)))</f>
        <v/>
      </c>
      <c r="CI132" s="319" t="str">
        <f ca="true">+IF(OFFSET('Water Data'!$I$28,0,10*ROW('Water Data'!I126))="","",OFFSET('Water Data'!$I$28,0,10*ROW('Water Data'!I126)))</f>
        <v/>
      </c>
      <c r="CJ132" s="319" t="str">
        <f ca="true">+IF(OFFSET('Water Data'!$I$29,0,10*ROW('Water Data'!I126))="","",OFFSET('Water Data'!$I$29,0,10*ROW('Water Data'!I126)))</f>
        <v/>
      </c>
      <c r="CK132" s="319" t="str">
        <f ca="true">+IF(OFFSET('Sanitation Data'!$D$28,0,10*ROW('Sanitation Data'!D126))="","",OFFSET('Sanitation Data'!$D$28,0,10*ROW('Sanitation Data'!D126)))</f>
        <v/>
      </c>
      <c r="CL132" s="319" t="str">
        <f ca="true">+IF(OFFSET('Sanitation Data'!$D$29,0,10*ROW('Sanitation Data'!D126))="","",OFFSET('Sanitation Data'!$D$29,0,10*ROW('Sanitation Data'!D126)))</f>
        <v/>
      </c>
      <c r="CM132" s="319" t="str">
        <f ca="true">+IF(OFFSET('Sanitation Data'!$D$30,0,10*ROW('Sanitation Data'!D126))="","",OFFSET('Sanitation Data'!$D$30,0,10*ROW('Sanitation Data'!D126)))</f>
        <v/>
      </c>
      <c r="CN132" s="319" t="str">
        <f ca="true">+IF(OFFSET('Sanitation Data'!$D$31,0,10*ROW('Sanitation Data'!D126))="","",OFFSET('Sanitation Data'!$D$31,0,10*ROW('Sanitation Data'!D126)))</f>
        <v/>
      </c>
      <c r="CO132" s="319" t="str">
        <f ca="true">+IF(OFFSET('Sanitation Data'!$D$32,0,10*ROW('Sanitation Data'!D126))="","",OFFSET('Sanitation Data'!$D$32,0,10*ROW('Sanitation Data'!D126)))</f>
        <v/>
      </c>
      <c r="CP132" s="319" t="str">
        <f ca="true">+IF(OFFSET('Sanitation Data'!$E$28,0,10*ROW('Sanitation Data'!E126))="","",OFFSET('Sanitation Data'!$E$28,0,10*ROW('Sanitation Data'!E126)))</f>
        <v/>
      </c>
      <c r="CQ132" s="319" t="str">
        <f ca="true">+IF(OFFSET('Sanitation Data'!$E$29,0,10*ROW('Sanitation Data'!E126))="","",OFFSET('Sanitation Data'!$E$29,0,10*ROW('Sanitation Data'!E126)))</f>
        <v/>
      </c>
      <c r="CR132" s="319" t="str">
        <f ca="true">+IF(OFFSET('Sanitation Data'!$E$30,0,10*ROW('Sanitation Data'!E126))="","",OFFSET('Sanitation Data'!$E$30,0,10*ROW('Sanitation Data'!E126)))</f>
        <v/>
      </c>
      <c r="CS132" s="319" t="str">
        <f ca="true">+IF(OFFSET('Sanitation Data'!$E$31,0,10*ROW('Sanitation Data'!E126))="","",OFFSET('Sanitation Data'!$E$31,0,10*ROW('Sanitation Data'!E126)))</f>
        <v/>
      </c>
      <c r="CT132" s="319" t="str">
        <f ca="true">+IF(OFFSET('Sanitation Data'!$E$32,0,10*ROW('Sanitation Data'!E126))="","",OFFSET('Sanitation Data'!$E$32,0,10*ROW('Sanitation Data'!E126)))</f>
        <v/>
      </c>
      <c r="CU132" s="319" t="str">
        <f ca="true">+IF(OFFSET('Sanitation Data'!$F$28,0,10*ROW('Sanitation Data'!F126))="","",OFFSET('Sanitation Data'!$F$28,0,10*ROW('Sanitation Data'!F126)))</f>
        <v/>
      </c>
      <c r="CV132" s="319" t="str">
        <f ca="true">+IF(OFFSET('Sanitation Data'!$F$29,0,10*ROW('Sanitation Data'!F126))="","",OFFSET('Sanitation Data'!$F$29,0,10*ROW('Sanitation Data'!F126)))</f>
        <v/>
      </c>
      <c r="CW132" s="319" t="str">
        <f ca="true">+IF(OFFSET('Sanitation Data'!$F$30,0,10*ROW('Sanitation Data'!F126))="","",OFFSET('Sanitation Data'!$F$30,0,10*ROW('Sanitation Data'!F126)))</f>
        <v/>
      </c>
      <c r="CX132" s="319" t="str">
        <f ca="true">+IF(OFFSET('Sanitation Data'!$F$31,0,10*ROW('Sanitation Data'!F126))="","",OFFSET('Sanitation Data'!$F$31,0,10*ROW('Sanitation Data'!F126)))</f>
        <v/>
      </c>
      <c r="CY132" s="319" t="str">
        <f ca="true">+IF(OFFSET('Sanitation Data'!$F$32,0,10*ROW('Sanitation Data'!F126))="","",OFFSET('Sanitation Data'!$F$32,0,10*ROW('Sanitation Data'!F126)))</f>
        <v/>
      </c>
      <c r="CZ132" s="319" t="str">
        <f ca="true">+IF(OFFSET('Sanitation Data'!$G$28,0,10*ROW('Sanitation Data'!G126))="","",OFFSET('Sanitation Data'!$G$28,0,10*ROW('Sanitation Data'!G126)))</f>
        <v/>
      </c>
      <c r="DA132" s="319" t="str">
        <f ca="true">+IF(OFFSET('Sanitation Data'!$G$29,0,10*ROW('Sanitation Data'!G126))="","",OFFSET('Sanitation Data'!$G$29,0,10*ROW('Sanitation Data'!G126)))</f>
        <v/>
      </c>
      <c r="DB132" s="319" t="str">
        <f ca="true">+IF(OFFSET('Sanitation Data'!$G$30,0,10*ROW('Sanitation Data'!G126))="","",OFFSET('Sanitation Data'!$G$30,0,10*ROW('Sanitation Data'!G126)))</f>
        <v/>
      </c>
      <c r="DC132" s="319" t="str">
        <f ca="true">+IF(OFFSET('Sanitation Data'!$G$31,0,10*ROW('Sanitation Data'!G126))="","",OFFSET('Sanitation Data'!$G$31,0,10*ROW('Sanitation Data'!G126)))</f>
        <v/>
      </c>
      <c r="DD132" s="319" t="str">
        <f ca="true">+IF(OFFSET('Sanitation Data'!$G$32,0,10*ROW('Sanitation Data'!G126))="","",OFFSET('Sanitation Data'!$G$32,0,10*ROW('Sanitation Data'!G126)))</f>
        <v/>
      </c>
      <c r="DE132" s="319" t="str">
        <f ca="true">+IF(OFFSET('Sanitation Data'!$H$28,0,10*ROW('Sanitation Data'!H126))="","",OFFSET('Sanitation Data'!$H$28,0,10*ROW('Sanitation Data'!H126)))</f>
        <v/>
      </c>
      <c r="DF132" s="319" t="str">
        <f ca="true">+IF(OFFSET('Sanitation Data'!$H$29,0,10*ROW('Sanitation Data'!H126))="","",OFFSET('Sanitation Data'!$H$29,0,10*ROW('Sanitation Data'!H126)))</f>
        <v/>
      </c>
      <c r="DG132" s="319" t="str">
        <f ca="true">+IF(OFFSET('Sanitation Data'!$H$30,0,10*ROW('Sanitation Data'!H126))="","",OFFSET('Sanitation Data'!$H$30,0,10*ROW('Sanitation Data'!H126)))</f>
        <v/>
      </c>
      <c r="DH132" s="319" t="str">
        <f ca="true">+IF(OFFSET('Sanitation Data'!$H$31,0,10*ROW('Sanitation Data'!H126))="","",OFFSET('Sanitation Data'!$H$31,0,10*ROW('Sanitation Data'!H126)))</f>
        <v/>
      </c>
      <c r="DI132" s="319" t="str">
        <f ca="true">+IF(OFFSET('Sanitation Data'!$H$32,0,10*ROW('Sanitation Data'!H126))="","",OFFSET('Sanitation Data'!$H$32,0,10*ROW('Sanitation Data'!H126)))</f>
        <v/>
      </c>
      <c r="DJ132" s="319" t="str">
        <f ca="true">+IF(OFFSET('Sanitation Data'!$I$28,0,10*ROW('Sanitation Data'!I126))="","",OFFSET('Sanitation Data'!$I$28,0,10*ROW('Sanitation Data'!I126)))</f>
        <v/>
      </c>
      <c r="DK132" s="319" t="str">
        <f ca="true">+IF(OFFSET('Sanitation Data'!$I$29,0,10*ROW('Sanitation Data'!I126))="","",OFFSET('Sanitation Data'!$I$29,0,10*ROW('Sanitation Data'!I126)))</f>
        <v/>
      </c>
      <c r="DL132" s="319" t="str">
        <f ca="true">+IF(OFFSET('Sanitation Data'!$I$30,0,10*ROW('Sanitation Data'!I126))="","",OFFSET('Sanitation Data'!$I$30,0,10*ROW('Sanitation Data'!I126)))</f>
        <v/>
      </c>
      <c r="DM132" s="319" t="str">
        <f ca="true">+IF(OFFSET('Sanitation Data'!$I$31,0,10*ROW('Sanitation Data'!I126))="","",OFFSET('Sanitation Data'!$I$31,0,10*ROW('Sanitation Data'!I126)))</f>
        <v/>
      </c>
      <c r="DN132" s="319" t="str">
        <f ca="true">+IF(OFFSET('Sanitation Data'!$I$32,0,10*ROW('Sanitation Data'!I126))="","",OFFSET('Sanitation Data'!$I$32,0,10*ROW('Sanitation Data'!I126)))</f>
        <v/>
      </c>
      <c r="DO132" s="319" t="str">
        <f ca="true">+IF(OFFSET('Hygiene Data'!$D$11,0,10*ROW('Hygiene Data'!D126))="","",OFFSET('Hygiene Data'!$D$11,0,10*ROW('Hygiene Data'!D126)))</f>
        <v/>
      </c>
      <c r="DP132" s="319" t="str">
        <f ca="true">+IF(OFFSET('Hygiene Data'!$D$12,0,10*ROW('Hygiene Data'!D126))="","",OFFSET('Hygiene Data'!$D$12,0,10*ROW('Hygiene Data'!D126)))</f>
        <v/>
      </c>
      <c r="DQ132" s="319" t="str">
        <f ca="true">+IF(OFFSET('Hygiene Data'!$D$13,0,10*ROW('Hygiene Data'!D126))="","",OFFSET('Hygiene Data'!$D$13,0,10*ROW('Hygiene Data'!D126)))</f>
        <v/>
      </c>
      <c r="DR132" s="319" t="str">
        <f ca="true">+IF(OFFSET('Hygiene Data'!$E$11,0,10*ROW('Hygiene Data'!E126))="","",OFFSET('Hygiene Data'!$E$11,0,10*ROW('Hygiene Data'!E126)))</f>
        <v/>
      </c>
      <c r="DS132" s="319" t="str">
        <f ca="true">+IF(OFFSET('Hygiene Data'!$E$12,0,10*ROW('Hygiene Data'!E126))="","",OFFSET('Hygiene Data'!$E$12,0,10*ROW('Hygiene Data'!E126)))</f>
        <v/>
      </c>
      <c r="DT132" s="319" t="str">
        <f ca="true">+IF(OFFSET('Hygiene Data'!$E$13,0,10*ROW('Hygiene Data'!E126))="","",OFFSET('Hygiene Data'!$E$13,0,10*ROW('Hygiene Data'!E126)))</f>
        <v/>
      </c>
      <c r="DU132" s="319" t="str">
        <f ca="true">+IF(OFFSET('Hygiene Data'!$F$11,0,10*ROW('Hygiene Data'!F126))="","",OFFSET('Hygiene Data'!$F$11,0,10*ROW('Hygiene Data'!F126)))</f>
        <v/>
      </c>
      <c r="DV132" s="319" t="str">
        <f ca="true">+IF(OFFSET('Hygiene Data'!$F$12,0,10*ROW('Hygiene Data'!F126))="","",OFFSET('Hygiene Data'!$F$12,0,10*ROW('Hygiene Data'!F126)))</f>
        <v/>
      </c>
      <c r="DW132" s="319" t="str">
        <f ca="true">+IF(OFFSET('Hygiene Data'!$F$13,0,10*ROW('Hygiene Data'!F126))="","",OFFSET('Hygiene Data'!$F$13,0,10*ROW('Hygiene Data'!F126)))</f>
        <v/>
      </c>
      <c r="DX132" s="319" t="str">
        <f ca="true">+IF(OFFSET('Hygiene Data'!$G$11,0,10*ROW('Hygiene Data'!G126))="","",OFFSET('Hygiene Data'!$G$11,0,10*ROW('Hygiene Data'!G126)))</f>
        <v/>
      </c>
      <c r="DY132" s="319" t="str">
        <f ca="true">+IF(OFFSET('Hygiene Data'!$G$12,0,10*ROW('Hygiene Data'!G126))="","",OFFSET('Hygiene Data'!$G$12,0,10*ROW('Hygiene Data'!G126)))</f>
        <v/>
      </c>
      <c r="DZ132" s="319" t="str">
        <f ca="true">+IF(OFFSET('Hygiene Data'!$G$13,0,10*ROW('Hygiene Data'!G126))="","",OFFSET('Hygiene Data'!$G$13,0,10*ROW('Hygiene Data'!G126)))</f>
        <v/>
      </c>
      <c r="EA132" s="319" t="str">
        <f ca="true">+IF(OFFSET('Hygiene Data'!$H$11,0,10*ROW('Hygiene Data'!H126))="","",OFFSET('Hygiene Data'!$H$11,0,10*ROW('Hygiene Data'!H126)))</f>
        <v/>
      </c>
      <c r="EB132" s="319" t="str">
        <f ca="true">+IF(OFFSET('Hygiene Data'!$H$12,0,10*ROW('Hygiene Data'!H126))="","",OFFSET('Hygiene Data'!$H$12,0,10*ROW('Hygiene Data'!H126)))</f>
        <v/>
      </c>
      <c r="EC132" s="319" t="str">
        <f ca="true">+IF(OFFSET('Hygiene Data'!$H$13,0,10*ROW('Hygiene Data'!H126))="","",OFFSET('Hygiene Data'!$H$13,0,10*ROW('Hygiene Data'!H126)))</f>
        <v/>
      </c>
      <c r="ED132" s="319" t="str">
        <f ca="true">+IF(OFFSET('Hygiene Data'!$I$11,0,10*ROW('Hygiene Data'!I126))="","",OFFSET('Hygiene Data'!$I$11,0,10*ROW('Hygiene Data'!I126)))</f>
        <v/>
      </c>
      <c r="EE132" s="319" t="str">
        <f ca="true">+IF(OFFSET('Hygiene Data'!$I$12,0,10*ROW('Hygiene Data'!I126))="","",OFFSET('Hygiene Data'!$I$12,0,10*ROW('Hygiene Data'!I126)))</f>
        <v/>
      </c>
      <c r="EF132" s="319"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75"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19"/>
      <c r="BS133" s="319" t="str">
        <f ca="true">+IF(OFFSET('Water Data'!$D$27,0,10*ROW('Water Data'!D127))="","",OFFSET('Water Data'!$D$27,0,10*ROW('Water Data'!D127)))</f>
        <v/>
      </c>
      <c r="BT133" s="319" t="str">
        <f ca="true">+IF(OFFSET('Water Data'!$D$28,0,10*ROW('Water Data'!D127))="","",OFFSET('Water Data'!$D$28,0,10*ROW('Water Data'!D127)))</f>
        <v/>
      </c>
      <c r="BU133" s="319" t="str">
        <f ca="true">+IF(OFFSET('Water Data'!$D$29,0,10*ROW('Water Data'!D127))="","",OFFSET('Water Data'!$D$29,0,10*ROW('Water Data'!D127)))</f>
        <v/>
      </c>
      <c r="BV133" s="319" t="str">
        <f ca="true">+IF(OFFSET('Water Data'!$E$27,0,10*ROW('Water Data'!E127))="","",OFFSET('Water Data'!$E$27,0,10*ROW('Water Data'!E127)))</f>
        <v/>
      </c>
      <c r="BW133" s="319" t="str">
        <f ca="true">+IF(OFFSET('Water Data'!$E$28,0,10*ROW('Water Data'!E127))="","",OFFSET('Water Data'!$E$28,0,10*ROW('Water Data'!E127)))</f>
        <v/>
      </c>
      <c r="BX133" s="319" t="str">
        <f ca="true">+IF(OFFSET('Water Data'!$E$29,0,10*ROW('Water Data'!E127))="","",OFFSET('Water Data'!$E$29,0,10*ROW('Water Data'!E127)))</f>
        <v/>
      </c>
      <c r="BY133" s="319" t="str">
        <f ca="true">+IF(OFFSET('Water Data'!$F$27,0,10*ROW('Water Data'!F127))="","",OFFSET('Water Data'!$F$27,0,10*ROW('Water Data'!F127)))</f>
        <v/>
      </c>
      <c r="BZ133" s="319" t="str">
        <f ca="true">+IF(OFFSET('Water Data'!$F$28,0,10*ROW('Water Data'!F127))="","",OFFSET('Water Data'!$F$28,0,10*ROW('Water Data'!F127)))</f>
        <v/>
      </c>
      <c r="CA133" s="319" t="str">
        <f ca="true">+IF(OFFSET('Water Data'!$F$29,0,10*ROW('Water Data'!F127))="","",OFFSET('Water Data'!$F$29,0,10*ROW('Water Data'!F127)))</f>
        <v/>
      </c>
      <c r="CB133" s="319" t="str">
        <f ca="true">+IF(OFFSET('Water Data'!$G$27,0,10*ROW('Water Data'!G127))="","",OFFSET('Water Data'!$G$27,0,10*ROW('Water Data'!G127)))</f>
        <v/>
      </c>
      <c r="CC133" s="319" t="str">
        <f ca="true">+IF(OFFSET('Water Data'!$G$28,0,10*ROW('Water Data'!G127))="","",OFFSET('Water Data'!$G$28,0,10*ROW('Water Data'!G127)))</f>
        <v/>
      </c>
      <c r="CD133" s="319" t="str">
        <f ca="true">+IF(OFFSET('Water Data'!$G$29,0,10*ROW('Water Data'!G127))="","",OFFSET('Water Data'!$G$29,0,10*ROW('Water Data'!G127)))</f>
        <v/>
      </c>
      <c r="CE133" s="319" t="str">
        <f ca="true">+IF(OFFSET('Water Data'!$H$27,0,10*ROW('Water Data'!H127))="","",OFFSET('Water Data'!$H$27,0,10*ROW('Water Data'!H127)))</f>
        <v/>
      </c>
      <c r="CF133" s="319" t="str">
        <f ca="true">+IF(OFFSET('Water Data'!$H$28,0,10*ROW('Water Data'!H127))="","",OFFSET('Water Data'!$H$28,0,10*ROW('Water Data'!H127)))</f>
        <v/>
      </c>
      <c r="CG133" s="319" t="str">
        <f ca="true">+IF(OFFSET('Water Data'!$H$29,0,10*ROW('Water Data'!H127))="","",OFFSET('Water Data'!$H$29,0,10*ROW('Water Data'!H127)))</f>
        <v/>
      </c>
      <c r="CH133" s="319" t="str">
        <f ca="true">+IF(OFFSET('Water Data'!$I$27,0,10*ROW('Water Data'!I127))="","",OFFSET('Water Data'!$I$27,0,10*ROW('Water Data'!I127)))</f>
        <v/>
      </c>
      <c r="CI133" s="319" t="str">
        <f ca="true">+IF(OFFSET('Water Data'!$I$28,0,10*ROW('Water Data'!I127))="","",OFFSET('Water Data'!$I$28,0,10*ROW('Water Data'!I127)))</f>
        <v/>
      </c>
      <c r="CJ133" s="319" t="str">
        <f ca="true">+IF(OFFSET('Water Data'!$I$29,0,10*ROW('Water Data'!I127))="","",OFFSET('Water Data'!$I$29,0,10*ROW('Water Data'!I127)))</f>
        <v/>
      </c>
      <c r="CK133" s="319" t="str">
        <f ca="true">+IF(OFFSET('Sanitation Data'!$D$28,0,10*ROW('Sanitation Data'!D127))="","",OFFSET('Sanitation Data'!$D$28,0,10*ROW('Sanitation Data'!D127)))</f>
        <v/>
      </c>
      <c r="CL133" s="319" t="str">
        <f ca="true">+IF(OFFSET('Sanitation Data'!$D$29,0,10*ROW('Sanitation Data'!D127))="","",OFFSET('Sanitation Data'!$D$29,0,10*ROW('Sanitation Data'!D127)))</f>
        <v/>
      </c>
      <c r="CM133" s="319" t="str">
        <f ca="true">+IF(OFFSET('Sanitation Data'!$D$30,0,10*ROW('Sanitation Data'!D127))="","",OFFSET('Sanitation Data'!$D$30,0,10*ROW('Sanitation Data'!D127)))</f>
        <v/>
      </c>
      <c r="CN133" s="319" t="str">
        <f ca="true">+IF(OFFSET('Sanitation Data'!$D$31,0,10*ROW('Sanitation Data'!D127))="","",OFFSET('Sanitation Data'!$D$31,0,10*ROW('Sanitation Data'!D127)))</f>
        <v/>
      </c>
      <c r="CO133" s="319" t="str">
        <f ca="true">+IF(OFFSET('Sanitation Data'!$D$32,0,10*ROW('Sanitation Data'!D127))="","",OFFSET('Sanitation Data'!$D$32,0,10*ROW('Sanitation Data'!D127)))</f>
        <v/>
      </c>
      <c r="CP133" s="319" t="str">
        <f ca="true">+IF(OFFSET('Sanitation Data'!$E$28,0,10*ROW('Sanitation Data'!E127))="","",OFFSET('Sanitation Data'!$E$28,0,10*ROW('Sanitation Data'!E127)))</f>
        <v/>
      </c>
      <c r="CQ133" s="319" t="str">
        <f ca="true">+IF(OFFSET('Sanitation Data'!$E$29,0,10*ROW('Sanitation Data'!E127))="","",OFFSET('Sanitation Data'!$E$29,0,10*ROW('Sanitation Data'!E127)))</f>
        <v/>
      </c>
      <c r="CR133" s="319" t="str">
        <f ca="true">+IF(OFFSET('Sanitation Data'!$E$30,0,10*ROW('Sanitation Data'!E127))="","",OFFSET('Sanitation Data'!$E$30,0,10*ROW('Sanitation Data'!E127)))</f>
        <v/>
      </c>
      <c r="CS133" s="319" t="str">
        <f ca="true">+IF(OFFSET('Sanitation Data'!$E$31,0,10*ROW('Sanitation Data'!E127))="","",OFFSET('Sanitation Data'!$E$31,0,10*ROW('Sanitation Data'!E127)))</f>
        <v/>
      </c>
      <c r="CT133" s="319" t="str">
        <f ca="true">+IF(OFFSET('Sanitation Data'!$E$32,0,10*ROW('Sanitation Data'!E127))="","",OFFSET('Sanitation Data'!$E$32,0,10*ROW('Sanitation Data'!E127)))</f>
        <v/>
      </c>
      <c r="CU133" s="319" t="str">
        <f ca="true">+IF(OFFSET('Sanitation Data'!$F$28,0,10*ROW('Sanitation Data'!F127))="","",OFFSET('Sanitation Data'!$F$28,0,10*ROW('Sanitation Data'!F127)))</f>
        <v/>
      </c>
      <c r="CV133" s="319" t="str">
        <f ca="true">+IF(OFFSET('Sanitation Data'!$F$29,0,10*ROW('Sanitation Data'!F127))="","",OFFSET('Sanitation Data'!$F$29,0,10*ROW('Sanitation Data'!F127)))</f>
        <v/>
      </c>
      <c r="CW133" s="319" t="str">
        <f ca="true">+IF(OFFSET('Sanitation Data'!$F$30,0,10*ROW('Sanitation Data'!F127))="","",OFFSET('Sanitation Data'!$F$30,0,10*ROW('Sanitation Data'!F127)))</f>
        <v/>
      </c>
      <c r="CX133" s="319" t="str">
        <f ca="true">+IF(OFFSET('Sanitation Data'!$F$31,0,10*ROW('Sanitation Data'!F127))="","",OFFSET('Sanitation Data'!$F$31,0,10*ROW('Sanitation Data'!F127)))</f>
        <v/>
      </c>
      <c r="CY133" s="319" t="str">
        <f ca="true">+IF(OFFSET('Sanitation Data'!$F$32,0,10*ROW('Sanitation Data'!F127))="","",OFFSET('Sanitation Data'!$F$32,0,10*ROW('Sanitation Data'!F127)))</f>
        <v/>
      </c>
      <c r="CZ133" s="319" t="str">
        <f ca="true">+IF(OFFSET('Sanitation Data'!$G$28,0,10*ROW('Sanitation Data'!G127))="","",OFFSET('Sanitation Data'!$G$28,0,10*ROW('Sanitation Data'!G127)))</f>
        <v/>
      </c>
      <c r="DA133" s="319" t="str">
        <f ca="true">+IF(OFFSET('Sanitation Data'!$G$29,0,10*ROW('Sanitation Data'!G127))="","",OFFSET('Sanitation Data'!$G$29,0,10*ROW('Sanitation Data'!G127)))</f>
        <v/>
      </c>
      <c r="DB133" s="319" t="str">
        <f ca="true">+IF(OFFSET('Sanitation Data'!$G$30,0,10*ROW('Sanitation Data'!G127))="","",OFFSET('Sanitation Data'!$G$30,0,10*ROW('Sanitation Data'!G127)))</f>
        <v/>
      </c>
      <c r="DC133" s="319" t="str">
        <f ca="true">+IF(OFFSET('Sanitation Data'!$G$31,0,10*ROW('Sanitation Data'!G127))="","",OFFSET('Sanitation Data'!$G$31,0,10*ROW('Sanitation Data'!G127)))</f>
        <v/>
      </c>
      <c r="DD133" s="319" t="str">
        <f ca="true">+IF(OFFSET('Sanitation Data'!$G$32,0,10*ROW('Sanitation Data'!G127))="","",OFFSET('Sanitation Data'!$G$32,0,10*ROW('Sanitation Data'!G127)))</f>
        <v/>
      </c>
      <c r="DE133" s="319" t="str">
        <f ca="true">+IF(OFFSET('Sanitation Data'!$H$28,0,10*ROW('Sanitation Data'!H127))="","",OFFSET('Sanitation Data'!$H$28,0,10*ROW('Sanitation Data'!H127)))</f>
        <v/>
      </c>
      <c r="DF133" s="319" t="str">
        <f ca="true">+IF(OFFSET('Sanitation Data'!$H$29,0,10*ROW('Sanitation Data'!H127))="","",OFFSET('Sanitation Data'!$H$29,0,10*ROW('Sanitation Data'!H127)))</f>
        <v/>
      </c>
      <c r="DG133" s="319" t="str">
        <f ca="true">+IF(OFFSET('Sanitation Data'!$H$30,0,10*ROW('Sanitation Data'!H127))="","",OFFSET('Sanitation Data'!$H$30,0,10*ROW('Sanitation Data'!H127)))</f>
        <v/>
      </c>
      <c r="DH133" s="319" t="str">
        <f ca="true">+IF(OFFSET('Sanitation Data'!$H$31,0,10*ROW('Sanitation Data'!H127))="","",OFFSET('Sanitation Data'!$H$31,0,10*ROW('Sanitation Data'!H127)))</f>
        <v/>
      </c>
      <c r="DI133" s="319" t="str">
        <f ca="true">+IF(OFFSET('Sanitation Data'!$H$32,0,10*ROW('Sanitation Data'!H127))="","",OFFSET('Sanitation Data'!$H$32,0,10*ROW('Sanitation Data'!H127)))</f>
        <v/>
      </c>
      <c r="DJ133" s="319" t="str">
        <f ca="true">+IF(OFFSET('Sanitation Data'!$I$28,0,10*ROW('Sanitation Data'!I127))="","",OFFSET('Sanitation Data'!$I$28,0,10*ROW('Sanitation Data'!I127)))</f>
        <v/>
      </c>
      <c r="DK133" s="319" t="str">
        <f ca="true">+IF(OFFSET('Sanitation Data'!$I$29,0,10*ROW('Sanitation Data'!I127))="","",OFFSET('Sanitation Data'!$I$29,0,10*ROW('Sanitation Data'!I127)))</f>
        <v/>
      </c>
      <c r="DL133" s="319" t="str">
        <f ca="true">+IF(OFFSET('Sanitation Data'!$I$30,0,10*ROW('Sanitation Data'!I127))="","",OFFSET('Sanitation Data'!$I$30,0,10*ROW('Sanitation Data'!I127)))</f>
        <v/>
      </c>
      <c r="DM133" s="319" t="str">
        <f ca="true">+IF(OFFSET('Sanitation Data'!$I$31,0,10*ROW('Sanitation Data'!I127))="","",OFFSET('Sanitation Data'!$I$31,0,10*ROW('Sanitation Data'!I127)))</f>
        <v/>
      </c>
      <c r="DN133" s="319" t="str">
        <f ca="true">+IF(OFFSET('Sanitation Data'!$I$32,0,10*ROW('Sanitation Data'!I127))="","",OFFSET('Sanitation Data'!$I$32,0,10*ROW('Sanitation Data'!I127)))</f>
        <v/>
      </c>
      <c r="DO133" s="319" t="str">
        <f ca="true">+IF(OFFSET('Hygiene Data'!$D$11,0,10*ROW('Hygiene Data'!D127))="","",OFFSET('Hygiene Data'!$D$11,0,10*ROW('Hygiene Data'!D127)))</f>
        <v/>
      </c>
      <c r="DP133" s="319" t="str">
        <f ca="true">+IF(OFFSET('Hygiene Data'!$D$12,0,10*ROW('Hygiene Data'!D127))="","",OFFSET('Hygiene Data'!$D$12,0,10*ROW('Hygiene Data'!D127)))</f>
        <v/>
      </c>
      <c r="DQ133" s="319" t="str">
        <f ca="true">+IF(OFFSET('Hygiene Data'!$D$13,0,10*ROW('Hygiene Data'!D127))="","",OFFSET('Hygiene Data'!$D$13,0,10*ROW('Hygiene Data'!D127)))</f>
        <v/>
      </c>
      <c r="DR133" s="319" t="str">
        <f ca="true">+IF(OFFSET('Hygiene Data'!$E$11,0,10*ROW('Hygiene Data'!E127))="","",OFFSET('Hygiene Data'!$E$11,0,10*ROW('Hygiene Data'!E127)))</f>
        <v/>
      </c>
      <c r="DS133" s="319" t="str">
        <f ca="true">+IF(OFFSET('Hygiene Data'!$E$12,0,10*ROW('Hygiene Data'!E127))="","",OFFSET('Hygiene Data'!$E$12,0,10*ROW('Hygiene Data'!E127)))</f>
        <v/>
      </c>
      <c r="DT133" s="319" t="str">
        <f ca="true">+IF(OFFSET('Hygiene Data'!$E$13,0,10*ROW('Hygiene Data'!E127))="","",OFFSET('Hygiene Data'!$E$13,0,10*ROW('Hygiene Data'!E127)))</f>
        <v/>
      </c>
      <c r="DU133" s="319" t="str">
        <f ca="true">+IF(OFFSET('Hygiene Data'!$F$11,0,10*ROW('Hygiene Data'!F127))="","",OFFSET('Hygiene Data'!$F$11,0,10*ROW('Hygiene Data'!F127)))</f>
        <v/>
      </c>
      <c r="DV133" s="319" t="str">
        <f ca="true">+IF(OFFSET('Hygiene Data'!$F$12,0,10*ROW('Hygiene Data'!F127))="","",OFFSET('Hygiene Data'!$F$12,0,10*ROW('Hygiene Data'!F127)))</f>
        <v/>
      </c>
      <c r="DW133" s="319" t="str">
        <f ca="true">+IF(OFFSET('Hygiene Data'!$F$13,0,10*ROW('Hygiene Data'!F127))="","",OFFSET('Hygiene Data'!$F$13,0,10*ROW('Hygiene Data'!F127)))</f>
        <v/>
      </c>
      <c r="DX133" s="319" t="str">
        <f ca="true">+IF(OFFSET('Hygiene Data'!$G$11,0,10*ROW('Hygiene Data'!G127))="","",OFFSET('Hygiene Data'!$G$11,0,10*ROW('Hygiene Data'!G127)))</f>
        <v/>
      </c>
      <c r="DY133" s="319" t="str">
        <f ca="true">+IF(OFFSET('Hygiene Data'!$G$12,0,10*ROW('Hygiene Data'!G127))="","",OFFSET('Hygiene Data'!$G$12,0,10*ROW('Hygiene Data'!G127)))</f>
        <v/>
      </c>
      <c r="DZ133" s="319" t="str">
        <f ca="true">+IF(OFFSET('Hygiene Data'!$G$13,0,10*ROW('Hygiene Data'!G127))="","",OFFSET('Hygiene Data'!$G$13,0,10*ROW('Hygiene Data'!G127)))</f>
        <v/>
      </c>
      <c r="EA133" s="319" t="str">
        <f ca="true">+IF(OFFSET('Hygiene Data'!$H$11,0,10*ROW('Hygiene Data'!H127))="","",OFFSET('Hygiene Data'!$H$11,0,10*ROW('Hygiene Data'!H127)))</f>
        <v/>
      </c>
      <c r="EB133" s="319" t="str">
        <f ca="true">+IF(OFFSET('Hygiene Data'!$H$12,0,10*ROW('Hygiene Data'!H127))="","",OFFSET('Hygiene Data'!$H$12,0,10*ROW('Hygiene Data'!H127)))</f>
        <v/>
      </c>
      <c r="EC133" s="319" t="str">
        <f ca="true">+IF(OFFSET('Hygiene Data'!$H$13,0,10*ROW('Hygiene Data'!H127))="","",OFFSET('Hygiene Data'!$H$13,0,10*ROW('Hygiene Data'!H127)))</f>
        <v/>
      </c>
      <c r="ED133" s="319" t="str">
        <f ca="true">+IF(OFFSET('Hygiene Data'!$I$11,0,10*ROW('Hygiene Data'!I127))="","",OFFSET('Hygiene Data'!$I$11,0,10*ROW('Hygiene Data'!I127)))</f>
        <v/>
      </c>
      <c r="EE133" s="319" t="str">
        <f ca="true">+IF(OFFSET('Hygiene Data'!$I$12,0,10*ROW('Hygiene Data'!I127))="","",OFFSET('Hygiene Data'!$I$12,0,10*ROW('Hygiene Data'!I127)))</f>
        <v/>
      </c>
      <c r="EF133" s="319"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75"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19"/>
      <c r="BS134" s="319" t="str">
        <f ca="true">+IF(OFFSET('Water Data'!$D$27,0,10*ROW('Water Data'!D128))="","",OFFSET('Water Data'!$D$27,0,10*ROW('Water Data'!D128)))</f>
        <v/>
      </c>
      <c r="BT134" s="319" t="str">
        <f ca="true">+IF(OFFSET('Water Data'!$D$28,0,10*ROW('Water Data'!D128))="","",OFFSET('Water Data'!$D$28,0,10*ROW('Water Data'!D128)))</f>
        <v/>
      </c>
      <c r="BU134" s="319" t="str">
        <f ca="true">+IF(OFFSET('Water Data'!$D$29,0,10*ROW('Water Data'!D128))="","",OFFSET('Water Data'!$D$29,0,10*ROW('Water Data'!D128)))</f>
        <v/>
      </c>
      <c r="BV134" s="319" t="str">
        <f ca="true">+IF(OFFSET('Water Data'!$E$27,0,10*ROW('Water Data'!E128))="","",OFFSET('Water Data'!$E$27,0,10*ROW('Water Data'!E128)))</f>
        <v/>
      </c>
      <c r="BW134" s="319" t="str">
        <f ca="true">+IF(OFFSET('Water Data'!$E$28,0,10*ROW('Water Data'!E128))="","",OFFSET('Water Data'!$E$28,0,10*ROW('Water Data'!E128)))</f>
        <v/>
      </c>
      <c r="BX134" s="319" t="str">
        <f ca="true">+IF(OFFSET('Water Data'!$E$29,0,10*ROW('Water Data'!E128))="","",OFFSET('Water Data'!$E$29,0,10*ROW('Water Data'!E128)))</f>
        <v/>
      </c>
      <c r="BY134" s="319" t="str">
        <f ca="true">+IF(OFFSET('Water Data'!$F$27,0,10*ROW('Water Data'!F128))="","",OFFSET('Water Data'!$F$27,0,10*ROW('Water Data'!F128)))</f>
        <v/>
      </c>
      <c r="BZ134" s="319" t="str">
        <f ca="true">+IF(OFFSET('Water Data'!$F$28,0,10*ROW('Water Data'!F128))="","",OFFSET('Water Data'!$F$28,0,10*ROW('Water Data'!F128)))</f>
        <v/>
      </c>
      <c r="CA134" s="319" t="str">
        <f ca="true">+IF(OFFSET('Water Data'!$F$29,0,10*ROW('Water Data'!F128))="","",OFFSET('Water Data'!$F$29,0,10*ROW('Water Data'!F128)))</f>
        <v/>
      </c>
      <c r="CB134" s="319" t="str">
        <f ca="true">+IF(OFFSET('Water Data'!$G$27,0,10*ROW('Water Data'!G128))="","",OFFSET('Water Data'!$G$27,0,10*ROW('Water Data'!G128)))</f>
        <v/>
      </c>
      <c r="CC134" s="319" t="str">
        <f ca="true">+IF(OFFSET('Water Data'!$G$28,0,10*ROW('Water Data'!G128))="","",OFFSET('Water Data'!$G$28,0,10*ROW('Water Data'!G128)))</f>
        <v/>
      </c>
      <c r="CD134" s="319" t="str">
        <f ca="true">+IF(OFFSET('Water Data'!$G$29,0,10*ROW('Water Data'!G128))="","",OFFSET('Water Data'!$G$29,0,10*ROW('Water Data'!G128)))</f>
        <v/>
      </c>
      <c r="CE134" s="319" t="str">
        <f ca="true">+IF(OFFSET('Water Data'!$H$27,0,10*ROW('Water Data'!H128))="","",OFFSET('Water Data'!$H$27,0,10*ROW('Water Data'!H128)))</f>
        <v/>
      </c>
      <c r="CF134" s="319" t="str">
        <f ca="true">+IF(OFFSET('Water Data'!$H$28,0,10*ROW('Water Data'!H128))="","",OFFSET('Water Data'!$H$28,0,10*ROW('Water Data'!H128)))</f>
        <v/>
      </c>
      <c r="CG134" s="319" t="str">
        <f ca="true">+IF(OFFSET('Water Data'!$H$29,0,10*ROW('Water Data'!H128))="","",OFFSET('Water Data'!$H$29,0,10*ROW('Water Data'!H128)))</f>
        <v/>
      </c>
      <c r="CH134" s="319" t="str">
        <f ca="true">+IF(OFFSET('Water Data'!$I$27,0,10*ROW('Water Data'!I128))="","",OFFSET('Water Data'!$I$27,0,10*ROW('Water Data'!I128)))</f>
        <v/>
      </c>
      <c r="CI134" s="319" t="str">
        <f ca="true">+IF(OFFSET('Water Data'!$I$28,0,10*ROW('Water Data'!I128))="","",OFFSET('Water Data'!$I$28,0,10*ROW('Water Data'!I128)))</f>
        <v/>
      </c>
      <c r="CJ134" s="319" t="str">
        <f ca="true">+IF(OFFSET('Water Data'!$I$29,0,10*ROW('Water Data'!I128))="","",OFFSET('Water Data'!$I$29,0,10*ROW('Water Data'!I128)))</f>
        <v/>
      </c>
      <c r="CK134" s="319" t="str">
        <f ca="true">+IF(OFFSET('Sanitation Data'!$D$28,0,10*ROW('Sanitation Data'!D128))="","",OFFSET('Sanitation Data'!$D$28,0,10*ROW('Sanitation Data'!D128)))</f>
        <v/>
      </c>
      <c r="CL134" s="319" t="str">
        <f ca="true">+IF(OFFSET('Sanitation Data'!$D$29,0,10*ROW('Sanitation Data'!D128))="","",OFFSET('Sanitation Data'!$D$29,0,10*ROW('Sanitation Data'!D128)))</f>
        <v/>
      </c>
      <c r="CM134" s="319" t="str">
        <f ca="true">+IF(OFFSET('Sanitation Data'!$D$30,0,10*ROW('Sanitation Data'!D128))="","",OFFSET('Sanitation Data'!$D$30,0,10*ROW('Sanitation Data'!D128)))</f>
        <v/>
      </c>
      <c r="CN134" s="319" t="str">
        <f ca="true">+IF(OFFSET('Sanitation Data'!$D$31,0,10*ROW('Sanitation Data'!D128))="","",OFFSET('Sanitation Data'!$D$31,0,10*ROW('Sanitation Data'!D128)))</f>
        <v/>
      </c>
      <c r="CO134" s="319" t="str">
        <f ca="true">+IF(OFFSET('Sanitation Data'!$D$32,0,10*ROW('Sanitation Data'!D128))="","",OFFSET('Sanitation Data'!$D$32,0,10*ROW('Sanitation Data'!D128)))</f>
        <v/>
      </c>
      <c r="CP134" s="319" t="str">
        <f ca="true">+IF(OFFSET('Sanitation Data'!$E$28,0,10*ROW('Sanitation Data'!E128))="","",OFFSET('Sanitation Data'!$E$28,0,10*ROW('Sanitation Data'!E128)))</f>
        <v/>
      </c>
      <c r="CQ134" s="319" t="str">
        <f ca="true">+IF(OFFSET('Sanitation Data'!$E$29,0,10*ROW('Sanitation Data'!E128))="","",OFFSET('Sanitation Data'!$E$29,0,10*ROW('Sanitation Data'!E128)))</f>
        <v/>
      </c>
      <c r="CR134" s="319" t="str">
        <f ca="true">+IF(OFFSET('Sanitation Data'!$E$30,0,10*ROW('Sanitation Data'!E128))="","",OFFSET('Sanitation Data'!$E$30,0,10*ROW('Sanitation Data'!E128)))</f>
        <v/>
      </c>
      <c r="CS134" s="319" t="str">
        <f ca="true">+IF(OFFSET('Sanitation Data'!$E$31,0,10*ROW('Sanitation Data'!E128))="","",OFFSET('Sanitation Data'!$E$31,0,10*ROW('Sanitation Data'!E128)))</f>
        <v/>
      </c>
      <c r="CT134" s="319" t="str">
        <f ca="true">+IF(OFFSET('Sanitation Data'!$E$32,0,10*ROW('Sanitation Data'!E128))="","",OFFSET('Sanitation Data'!$E$32,0,10*ROW('Sanitation Data'!E128)))</f>
        <v/>
      </c>
      <c r="CU134" s="319" t="str">
        <f ca="true">+IF(OFFSET('Sanitation Data'!$F$28,0,10*ROW('Sanitation Data'!F128))="","",OFFSET('Sanitation Data'!$F$28,0,10*ROW('Sanitation Data'!F128)))</f>
        <v/>
      </c>
      <c r="CV134" s="319" t="str">
        <f ca="true">+IF(OFFSET('Sanitation Data'!$F$29,0,10*ROW('Sanitation Data'!F128))="","",OFFSET('Sanitation Data'!$F$29,0,10*ROW('Sanitation Data'!F128)))</f>
        <v/>
      </c>
      <c r="CW134" s="319" t="str">
        <f ca="true">+IF(OFFSET('Sanitation Data'!$F$30,0,10*ROW('Sanitation Data'!F128))="","",OFFSET('Sanitation Data'!$F$30,0,10*ROW('Sanitation Data'!F128)))</f>
        <v/>
      </c>
      <c r="CX134" s="319" t="str">
        <f ca="true">+IF(OFFSET('Sanitation Data'!$F$31,0,10*ROW('Sanitation Data'!F128))="","",OFFSET('Sanitation Data'!$F$31,0,10*ROW('Sanitation Data'!F128)))</f>
        <v/>
      </c>
      <c r="CY134" s="319" t="str">
        <f ca="true">+IF(OFFSET('Sanitation Data'!$F$32,0,10*ROW('Sanitation Data'!F128))="","",OFFSET('Sanitation Data'!$F$32,0,10*ROW('Sanitation Data'!F128)))</f>
        <v/>
      </c>
      <c r="CZ134" s="319" t="str">
        <f ca="true">+IF(OFFSET('Sanitation Data'!$G$28,0,10*ROW('Sanitation Data'!G128))="","",OFFSET('Sanitation Data'!$G$28,0,10*ROW('Sanitation Data'!G128)))</f>
        <v/>
      </c>
      <c r="DA134" s="319" t="str">
        <f ca="true">+IF(OFFSET('Sanitation Data'!$G$29,0,10*ROW('Sanitation Data'!G128))="","",OFFSET('Sanitation Data'!$G$29,0,10*ROW('Sanitation Data'!G128)))</f>
        <v/>
      </c>
      <c r="DB134" s="319" t="str">
        <f ca="true">+IF(OFFSET('Sanitation Data'!$G$30,0,10*ROW('Sanitation Data'!G128))="","",OFFSET('Sanitation Data'!$G$30,0,10*ROW('Sanitation Data'!G128)))</f>
        <v/>
      </c>
      <c r="DC134" s="319" t="str">
        <f ca="true">+IF(OFFSET('Sanitation Data'!$G$31,0,10*ROW('Sanitation Data'!G128))="","",OFFSET('Sanitation Data'!$G$31,0,10*ROW('Sanitation Data'!G128)))</f>
        <v/>
      </c>
      <c r="DD134" s="319" t="str">
        <f ca="true">+IF(OFFSET('Sanitation Data'!$G$32,0,10*ROW('Sanitation Data'!G128))="","",OFFSET('Sanitation Data'!$G$32,0,10*ROW('Sanitation Data'!G128)))</f>
        <v/>
      </c>
      <c r="DE134" s="319" t="str">
        <f ca="true">+IF(OFFSET('Sanitation Data'!$H$28,0,10*ROW('Sanitation Data'!H128))="","",OFFSET('Sanitation Data'!$H$28,0,10*ROW('Sanitation Data'!H128)))</f>
        <v/>
      </c>
      <c r="DF134" s="319" t="str">
        <f ca="true">+IF(OFFSET('Sanitation Data'!$H$29,0,10*ROW('Sanitation Data'!H128))="","",OFFSET('Sanitation Data'!$H$29,0,10*ROW('Sanitation Data'!H128)))</f>
        <v/>
      </c>
      <c r="DG134" s="319" t="str">
        <f ca="true">+IF(OFFSET('Sanitation Data'!$H$30,0,10*ROW('Sanitation Data'!H128))="","",OFFSET('Sanitation Data'!$H$30,0,10*ROW('Sanitation Data'!H128)))</f>
        <v/>
      </c>
      <c r="DH134" s="319" t="str">
        <f ca="true">+IF(OFFSET('Sanitation Data'!$H$31,0,10*ROW('Sanitation Data'!H128))="","",OFFSET('Sanitation Data'!$H$31,0,10*ROW('Sanitation Data'!H128)))</f>
        <v/>
      </c>
      <c r="DI134" s="319" t="str">
        <f ca="true">+IF(OFFSET('Sanitation Data'!$H$32,0,10*ROW('Sanitation Data'!H128))="","",OFFSET('Sanitation Data'!$H$32,0,10*ROW('Sanitation Data'!H128)))</f>
        <v/>
      </c>
      <c r="DJ134" s="319" t="str">
        <f ca="true">+IF(OFFSET('Sanitation Data'!$I$28,0,10*ROW('Sanitation Data'!I128))="","",OFFSET('Sanitation Data'!$I$28,0,10*ROW('Sanitation Data'!I128)))</f>
        <v/>
      </c>
      <c r="DK134" s="319" t="str">
        <f ca="true">+IF(OFFSET('Sanitation Data'!$I$29,0,10*ROW('Sanitation Data'!I128))="","",OFFSET('Sanitation Data'!$I$29,0,10*ROW('Sanitation Data'!I128)))</f>
        <v/>
      </c>
      <c r="DL134" s="319" t="str">
        <f ca="true">+IF(OFFSET('Sanitation Data'!$I$30,0,10*ROW('Sanitation Data'!I128))="","",OFFSET('Sanitation Data'!$I$30,0,10*ROW('Sanitation Data'!I128)))</f>
        <v/>
      </c>
      <c r="DM134" s="319" t="str">
        <f ca="true">+IF(OFFSET('Sanitation Data'!$I$31,0,10*ROW('Sanitation Data'!I128))="","",OFFSET('Sanitation Data'!$I$31,0,10*ROW('Sanitation Data'!I128)))</f>
        <v/>
      </c>
      <c r="DN134" s="319" t="str">
        <f ca="true">+IF(OFFSET('Sanitation Data'!$I$32,0,10*ROW('Sanitation Data'!I128))="","",OFFSET('Sanitation Data'!$I$32,0,10*ROW('Sanitation Data'!I128)))</f>
        <v/>
      </c>
      <c r="DO134" s="319" t="str">
        <f ca="true">+IF(OFFSET('Hygiene Data'!$D$11,0,10*ROW('Hygiene Data'!D128))="","",OFFSET('Hygiene Data'!$D$11,0,10*ROW('Hygiene Data'!D128)))</f>
        <v/>
      </c>
      <c r="DP134" s="319" t="str">
        <f ca="true">+IF(OFFSET('Hygiene Data'!$D$12,0,10*ROW('Hygiene Data'!D128))="","",OFFSET('Hygiene Data'!$D$12,0,10*ROW('Hygiene Data'!D128)))</f>
        <v/>
      </c>
      <c r="DQ134" s="319" t="str">
        <f ca="true">+IF(OFFSET('Hygiene Data'!$D$13,0,10*ROW('Hygiene Data'!D128))="","",OFFSET('Hygiene Data'!$D$13,0,10*ROW('Hygiene Data'!D128)))</f>
        <v/>
      </c>
      <c r="DR134" s="319" t="str">
        <f ca="true">+IF(OFFSET('Hygiene Data'!$E$11,0,10*ROW('Hygiene Data'!E128))="","",OFFSET('Hygiene Data'!$E$11,0,10*ROW('Hygiene Data'!E128)))</f>
        <v/>
      </c>
      <c r="DS134" s="319" t="str">
        <f ca="true">+IF(OFFSET('Hygiene Data'!$E$12,0,10*ROW('Hygiene Data'!E128))="","",OFFSET('Hygiene Data'!$E$12,0,10*ROW('Hygiene Data'!E128)))</f>
        <v/>
      </c>
      <c r="DT134" s="319" t="str">
        <f ca="true">+IF(OFFSET('Hygiene Data'!$E$13,0,10*ROW('Hygiene Data'!E128))="","",OFFSET('Hygiene Data'!$E$13,0,10*ROW('Hygiene Data'!E128)))</f>
        <v/>
      </c>
      <c r="DU134" s="319" t="str">
        <f ca="true">+IF(OFFSET('Hygiene Data'!$F$11,0,10*ROW('Hygiene Data'!F128))="","",OFFSET('Hygiene Data'!$F$11,0,10*ROW('Hygiene Data'!F128)))</f>
        <v/>
      </c>
      <c r="DV134" s="319" t="str">
        <f ca="true">+IF(OFFSET('Hygiene Data'!$F$12,0,10*ROW('Hygiene Data'!F128))="","",OFFSET('Hygiene Data'!$F$12,0,10*ROW('Hygiene Data'!F128)))</f>
        <v/>
      </c>
      <c r="DW134" s="319" t="str">
        <f ca="true">+IF(OFFSET('Hygiene Data'!$F$13,0,10*ROW('Hygiene Data'!F128))="","",OFFSET('Hygiene Data'!$F$13,0,10*ROW('Hygiene Data'!F128)))</f>
        <v/>
      </c>
      <c r="DX134" s="319" t="str">
        <f ca="true">+IF(OFFSET('Hygiene Data'!$G$11,0,10*ROW('Hygiene Data'!G128))="","",OFFSET('Hygiene Data'!$G$11,0,10*ROW('Hygiene Data'!G128)))</f>
        <v/>
      </c>
      <c r="DY134" s="319" t="str">
        <f ca="true">+IF(OFFSET('Hygiene Data'!$G$12,0,10*ROW('Hygiene Data'!G128))="","",OFFSET('Hygiene Data'!$G$12,0,10*ROW('Hygiene Data'!G128)))</f>
        <v/>
      </c>
      <c r="DZ134" s="319" t="str">
        <f ca="true">+IF(OFFSET('Hygiene Data'!$G$13,0,10*ROW('Hygiene Data'!G128))="","",OFFSET('Hygiene Data'!$G$13,0,10*ROW('Hygiene Data'!G128)))</f>
        <v/>
      </c>
      <c r="EA134" s="319" t="str">
        <f ca="true">+IF(OFFSET('Hygiene Data'!$H$11,0,10*ROW('Hygiene Data'!H128))="","",OFFSET('Hygiene Data'!$H$11,0,10*ROW('Hygiene Data'!H128)))</f>
        <v/>
      </c>
      <c r="EB134" s="319" t="str">
        <f ca="true">+IF(OFFSET('Hygiene Data'!$H$12,0,10*ROW('Hygiene Data'!H128))="","",OFFSET('Hygiene Data'!$H$12,0,10*ROW('Hygiene Data'!H128)))</f>
        <v/>
      </c>
      <c r="EC134" s="319" t="str">
        <f ca="true">+IF(OFFSET('Hygiene Data'!$H$13,0,10*ROW('Hygiene Data'!H128))="","",OFFSET('Hygiene Data'!$H$13,0,10*ROW('Hygiene Data'!H128)))</f>
        <v/>
      </c>
      <c r="ED134" s="319" t="str">
        <f ca="true">+IF(OFFSET('Hygiene Data'!$I$11,0,10*ROW('Hygiene Data'!I128))="","",OFFSET('Hygiene Data'!$I$11,0,10*ROW('Hygiene Data'!I128)))</f>
        <v/>
      </c>
      <c r="EE134" s="319" t="str">
        <f ca="true">+IF(OFFSET('Hygiene Data'!$I$12,0,10*ROW('Hygiene Data'!I128))="","",OFFSET('Hygiene Data'!$I$12,0,10*ROW('Hygiene Data'!I128)))</f>
        <v/>
      </c>
      <c r="EF134" s="319"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75"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19"/>
      <c r="BS135" s="319" t="str">
        <f ca="true">+IF(OFFSET('Water Data'!$D$27,0,10*ROW('Water Data'!D129))="","",OFFSET('Water Data'!$D$27,0,10*ROW('Water Data'!D129)))</f>
        <v/>
      </c>
      <c r="BT135" s="319" t="str">
        <f ca="true">+IF(OFFSET('Water Data'!$D$28,0,10*ROW('Water Data'!D129))="","",OFFSET('Water Data'!$D$28,0,10*ROW('Water Data'!D129)))</f>
        <v/>
      </c>
      <c r="BU135" s="319" t="str">
        <f ca="true">+IF(OFFSET('Water Data'!$D$29,0,10*ROW('Water Data'!D129))="","",OFFSET('Water Data'!$D$29,0,10*ROW('Water Data'!D129)))</f>
        <v/>
      </c>
      <c r="BV135" s="319" t="str">
        <f ca="true">+IF(OFFSET('Water Data'!$E$27,0,10*ROW('Water Data'!E129))="","",OFFSET('Water Data'!$E$27,0,10*ROW('Water Data'!E129)))</f>
        <v/>
      </c>
      <c r="BW135" s="319" t="str">
        <f ca="true">+IF(OFFSET('Water Data'!$E$28,0,10*ROW('Water Data'!E129))="","",OFFSET('Water Data'!$E$28,0,10*ROW('Water Data'!E129)))</f>
        <v/>
      </c>
      <c r="BX135" s="319" t="str">
        <f ca="true">+IF(OFFSET('Water Data'!$E$29,0,10*ROW('Water Data'!E129))="","",OFFSET('Water Data'!$E$29,0,10*ROW('Water Data'!E129)))</f>
        <v/>
      </c>
      <c r="BY135" s="319" t="str">
        <f ca="true">+IF(OFFSET('Water Data'!$F$27,0,10*ROW('Water Data'!F129))="","",OFFSET('Water Data'!$F$27,0,10*ROW('Water Data'!F129)))</f>
        <v/>
      </c>
      <c r="BZ135" s="319" t="str">
        <f ca="true">+IF(OFFSET('Water Data'!$F$28,0,10*ROW('Water Data'!F129))="","",OFFSET('Water Data'!$F$28,0,10*ROW('Water Data'!F129)))</f>
        <v/>
      </c>
      <c r="CA135" s="319" t="str">
        <f ca="true">+IF(OFFSET('Water Data'!$F$29,0,10*ROW('Water Data'!F129))="","",OFFSET('Water Data'!$F$29,0,10*ROW('Water Data'!F129)))</f>
        <v/>
      </c>
      <c r="CB135" s="319" t="str">
        <f ca="true">+IF(OFFSET('Water Data'!$G$27,0,10*ROW('Water Data'!G129))="","",OFFSET('Water Data'!$G$27,0,10*ROW('Water Data'!G129)))</f>
        <v/>
      </c>
      <c r="CC135" s="319" t="str">
        <f ca="true">+IF(OFFSET('Water Data'!$G$28,0,10*ROW('Water Data'!G129))="","",OFFSET('Water Data'!$G$28,0,10*ROW('Water Data'!G129)))</f>
        <v/>
      </c>
      <c r="CD135" s="319" t="str">
        <f ca="true">+IF(OFFSET('Water Data'!$G$29,0,10*ROW('Water Data'!G129))="","",OFFSET('Water Data'!$G$29,0,10*ROW('Water Data'!G129)))</f>
        <v/>
      </c>
      <c r="CE135" s="319" t="str">
        <f ca="true">+IF(OFFSET('Water Data'!$H$27,0,10*ROW('Water Data'!H129))="","",OFFSET('Water Data'!$H$27,0,10*ROW('Water Data'!H129)))</f>
        <v/>
      </c>
      <c r="CF135" s="319" t="str">
        <f ca="true">+IF(OFFSET('Water Data'!$H$28,0,10*ROW('Water Data'!H129))="","",OFFSET('Water Data'!$H$28,0,10*ROW('Water Data'!H129)))</f>
        <v/>
      </c>
      <c r="CG135" s="319" t="str">
        <f ca="true">+IF(OFFSET('Water Data'!$H$29,0,10*ROW('Water Data'!H129))="","",OFFSET('Water Data'!$H$29,0,10*ROW('Water Data'!H129)))</f>
        <v/>
      </c>
      <c r="CH135" s="319" t="str">
        <f ca="true">+IF(OFFSET('Water Data'!$I$27,0,10*ROW('Water Data'!I129))="","",OFFSET('Water Data'!$I$27,0,10*ROW('Water Data'!I129)))</f>
        <v/>
      </c>
      <c r="CI135" s="319" t="str">
        <f ca="true">+IF(OFFSET('Water Data'!$I$28,0,10*ROW('Water Data'!I129))="","",OFFSET('Water Data'!$I$28,0,10*ROW('Water Data'!I129)))</f>
        <v/>
      </c>
      <c r="CJ135" s="319" t="str">
        <f ca="true">+IF(OFFSET('Water Data'!$I$29,0,10*ROW('Water Data'!I129))="","",OFFSET('Water Data'!$I$29,0,10*ROW('Water Data'!I129)))</f>
        <v/>
      </c>
      <c r="CK135" s="319" t="str">
        <f ca="true">+IF(OFFSET('Sanitation Data'!$D$28,0,10*ROW('Sanitation Data'!D129))="","",OFFSET('Sanitation Data'!$D$28,0,10*ROW('Sanitation Data'!D129)))</f>
        <v/>
      </c>
      <c r="CL135" s="319" t="str">
        <f ca="true">+IF(OFFSET('Sanitation Data'!$D$29,0,10*ROW('Sanitation Data'!D129))="","",OFFSET('Sanitation Data'!$D$29,0,10*ROW('Sanitation Data'!D129)))</f>
        <v/>
      </c>
      <c r="CM135" s="319" t="str">
        <f ca="true">+IF(OFFSET('Sanitation Data'!$D$30,0,10*ROW('Sanitation Data'!D129))="","",OFFSET('Sanitation Data'!$D$30,0,10*ROW('Sanitation Data'!D129)))</f>
        <v/>
      </c>
      <c r="CN135" s="319" t="str">
        <f ca="true">+IF(OFFSET('Sanitation Data'!$D$31,0,10*ROW('Sanitation Data'!D129))="","",OFFSET('Sanitation Data'!$D$31,0,10*ROW('Sanitation Data'!D129)))</f>
        <v/>
      </c>
      <c r="CO135" s="319" t="str">
        <f ca="true">+IF(OFFSET('Sanitation Data'!$D$32,0,10*ROW('Sanitation Data'!D129))="","",OFFSET('Sanitation Data'!$D$32,0,10*ROW('Sanitation Data'!D129)))</f>
        <v/>
      </c>
      <c r="CP135" s="319" t="str">
        <f ca="true">+IF(OFFSET('Sanitation Data'!$E$28,0,10*ROW('Sanitation Data'!E129))="","",OFFSET('Sanitation Data'!$E$28,0,10*ROW('Sanitation Data'!E129)))</f>
        <v/>
      </c>
      <c r="CQ135" s="319" t="str">
        <f ca="true">+IF(OFFSET('Sanitation Data'!$E$29,0,10*ROW('Sanitation Data'!E129))="","",OFFSET('Sanitation Data'!$E$29,0,10*ROW('Sanitation Data'!E129)))</f>
        <v/>
      </c>
      <c r="CR135" s="319" t="str">
        <f ca="true">+IF(OFFSET('Sanitation Data'!$E$30,0,10*ROW('Sanitation Data'!E129))="","",OFFSET('Sanitation Data'!$E$30,0,10*ROW('Sanitation Data'!E129)))</f>
        <v/>
      </c>
      <c r="CS135" s="319" t="str">
        <f ca="true">+IF(OFFSET('Sanitation Data'!$E$31,0,10*ROW('Sanitation Data'!E129))="","",OFFSET('Sanitation Data'!$E$31,0,10*ROW('Sanitation Data'!E129)))</f>
        <v/>
      </c>
      <c r="CT135" s="319" t="str">
        <f ca="true">+IF(OFFSET('Sanitation Data'!$E$32,0,10*ROW('Sanitation Data'!E129))="","",OFFSET('Sanitation Data'!$E$32,0,10*ROW('Sanitation Data'!E129)))</f>
        <v/>
      </c>
      <c r="CU135" s="319" t="str">
        <f ca="true">+IF(OFFSET('Sanitation Data'!$F$28,0,10*ROW('Sanitation Data'!F129))="","",OFFSET('Sanitation Data'!$F$28,0,10*ROW('Sanitation Data'!F129)))</f>
        <v/>
      </c>
      <c r="CV135" s="319" t="str">
        <f ca="true">+IF(OFFSET('Sanitation Data'!$F$29,0,10*ROW('Sanitation Data'!F129))="","",OFFSET('Sanitation Data'!$F$29,0,10*ROW('Sanitation Data'!F129)))</f>
        <v/>
      </c>
      <c r="CW135" s="319" t="str">
        <f ca="true">+IF(OFFSET('Sanitation Data'!$F$30,0,10*ROW('Sanitation Data'!F129))="","",OFFSET('Sanitation Data'!$F$30,0,10*ROW('Sanitation Data'!F129)))</f>
        <v/>
      </c>
      <c r="CX135" s="319" t="str">
        <f ca="true">+IF(OFFSET('Sanitation Data'!$F$31,0,10*ROW('Sanitation Data'!F129))="","",OFFSET('Sanitation Data'!$F$31,0,10*ROW('Sanitation Data'!F129)))</f>
        <v/>
      </c>
      <c r="CY135" s="319" t="str">
        <f ca="true">+IF(OFFSET('Sanitation Data'!$F$32,0,10*ROW('Sanitation Data'!F129))="","",OFFSET('Sanitation Data'!$F$32,0,10*ROW('Sanitation Data'!F129)))</f>
        <v/>
      </c>
      <c r="CZ135" s="319" t="str">
        <f ca="true">+IF(OFFSET('Sanitation Data'!$G$28,0,10*ROW('Sanitation Data'!G129))="","",OFFSET('Sanitation Data'!$G$28,0,10*ROW('Sanitation Data'!G129)))</f>
        <v/>
      </c>
      <c r="DA135" s="319" t="str">
        <f ca="true">+IF(OFFSET('Sanitation Data'!$G$29,0,10*ROW('Sanitation Data'!G129))="","",OFFSET('Sanitation Data'!$G$29,0,10*ROW('Sanitation Data'!G129)))</f>
        <v/>
      </c>
      <c r="DB135" s="319" t="str">
        <f ca="true">+IF(OFFSET('Sanitation Data'!$G$30,0,10*ROW('Sanitation Data'!G129))="","",OFFSET('Sanitation Data'!$G$30,0,10*ROW('Sanitation Data'!G129)))</f>
        <v/>
      </c>
      <c r="DC135" s="319" t="str">
        <f ca="true">+IF(OFFSET('Sanitation Data'!$G$31,0,10*ROW('Sanitation Data'!G129))="","",OFFSET('Sanitation Data'!$G$31,0,10*ROW('Sanitation Data'!G129)))</f>
        <v/>
      </c>
      <c r="DD135" s="319" t="str">
        <f ca="true">+IF(OFFSET('Sanitation Data'!$G$32,0,10*ROW('Sanitation Data'!G129))="","",OFFSET('Sanitation Data'!$G$32,0,10*ROW('Sanitation Data'!G129)))</f>
        <v/>
      </c>
      <c r="DE135" s="319" t="str">
        <f ca="true">+IF(OFFSET('Sanitation Data'!$H$28,0,10*ROW('Sanitation Data'!H129))="","",OFFSET('Sanitation Data'!$H$28,0,10*ROW('Sanitation Data'!H129)))</f>
        <v/>
      </c>
      <c r="DF135" s="319" t="str">
        <f ca="true">+IF(OFFSET('Sanitation Data'!$H$29,0,10*ROW('Sanitation Data'!H129))="","",OFFSET('Sanitation Data'!$H$29,0,10*ROW('Sanitation Data'!H129)))</f>
        <v/>
      </c>
      <c r="DG135" s="319" t="str">
        <f ca="true">+IF(OFFSET('Sanitation Data'!$H$30,0,10*ROW('Sanitation Data'!H129))="","",OFFSET('Sanitation Data'!$H$30,0,10*ROW('Sanitation Data'!H129)))</f>
        <v/>
      </c>
      <c r="DH135" s="319" t="str">
        <f ca="true">+IF(OFFSET('Sanitation Data'!$H$31,0,10*ROW('Sanitation Data'!H129))="","",OFFSET('Sanitation Data'!$H$31,0,10*ROW('Sanitation Data'!H129)))</f>
        <v/>
      </c>
      <c r="DI135" s="319" t="str">
        <f ca="true">+IF(OFFSET('Sanitation Data'!$H$32,0,10*ROW('Sanitation Data'!H129))="","",OFFSET('Sanitation Data'!$H$32,0,10*ROW('Sanitation Data'!H129)))</f>
        <v/>
      </c>
      <c r="DJ135" s="319" t="str">
        <f ca="true">+IF(OFFSET('Sanitation Data'!$I$28,0,10*ROW('Sanitation Data'!I129))="","",OFFSET('Sanitation Data'!$I$28,0,10*ROW('Sanitation Data'!I129)))</f>
        <v/>
      </c>
      <c r="DK135" s="319" t="str">
        <f ca="true">+IF(OFFSET('Sanitation Data'!$I$29,0,10*ROW('Sanitation Data'!I129))="","",OFFSET('Sanitation Data'!$I$29,0,10*ROW('Sanitation Data'!I129)))</f>
        <v/>
      </c>
      <c r="DL135" s="319" t="str">
        <f ca="true">+IF(OFFSET('Sanitation Data'!$I$30,0,10*ROW('Sanitation Data'!I129))="","",OFFSET('Sanitation Data'!$I$30,0,10*ROW('Sanitation Data'!I129)))</f>
        <v/>
      </c>
      <c r="DM135" s="319" t="str">
        <f ca="true">+IF(OFFSET('Sanitation Data'!$I$31,0,10*ROW('Sanitation Data'!I129))="","",OFFSET('Sanitation Data'!$I$31,0,10*ROW('Sanitation Data'!I129)))</f>
        <v/>
      </c>
      <c r="DN135" s="319" t="str">
        <f ca="true">+IF(OFFSET('Sanitation Data'!$I$32,0,10*ROW('Sanitation Data'!I129))="","",OFFSET('Sanitation Data'!$I$32,0,10*ROW('Sanitation Data'!I129)))</f>
        <v/>
      </c>
      <c r="DO135" s="319" t="str">
        <f ca="true">+IF(OFFSET('Hygiene Data'!$D$11,0,10*ROW('Hygiene Data'!D129))="","",OFFSET('Hygiene Data'!$D$11,0,10*ROW('Hygiene Data'!D129)))</f>
        <v/>
      </c>
      <c r="DP135" s="319" t="str">
        <f ca="true">+IF(OFFSET('Hygiene Data'!$D$12,0,10*ROW('Hygiene Data'!D129))="","",OFFSET('Hygiene Data'!$D$12,0,10*ROW('Hygiene Data'!D129)))</f>
        <v/>
      </c>
      <c r="DQ135" s="319" t="str">
        <f ca="true">+IF(OFFSET('Hygiene Data'!$D$13,0,10*ROW('Hygiene Data'!D129))="","",OFFSET('Hygiene Data'!$D$13,0,10*ROW('Hygiene Data'!D129)))</f>
        <v/>
      </c>
      <c r="DR135" s="319" t="str">
        <f ca="true">+IF(OFFSET('Hygiene Data'!$E$11,0,10*ROW('Hygiene Data'!E129))="","",OFFSET('Hygiene Data'!$E$11,0,10*ROW('Hygiene Data'!E129)))</f>
        <v/>
      </c>
      <c r="DS135" s="319" t="str">
        <f ca="true">+IF(OFFSET('Hygiene Data'!$E$12,0,10*ROW('Hygiene Data'!E129))="","",OFFSET('Hygiene Data'!$E$12,0,10*ROW('Hygiene Data'!E129)))</f>
        <v/>
      </c>
      <c r="DT135" s="319" t="str">
        <f ca="true">+IF(OFFSET('Hygiene Data'!$E$13,0,10*ROW('Hygiene Data'!E129))="","",OFFSET('Hygiene Data'!$E$13,0,10*ROW('Hygiene Data'!E129)))</f>
        <v/>
      </c>
      <c r="DU135" s="319" t="str">
        <f ca="true">+IF(OFFSET('Hygiene Data'!$F$11,0,10*ROW('Hygiene Data'!F129))="","",OFFSET('Hygiene Data'!$F$11,0,10*ROW('Hygiene Data'!F129)))</f>
        <v/>
      </c>
      <c r="DV135" s="319" t="str">
        <f ca="true">+IF(OFFSET('Hygiene Data'!$F$12,0,10*ROW('Hygiene Data'!F129))="","",OFFSET('Hygiene Data'!$F$12,0,10*ROW('Hygiene Data'!F129)))</f>
        <v/>
      </c>
      <c r="DW135" s="319" t="str">
        <f ca="true">+IF(OFFSET('Hygiene Data'!$F$13,0,10*ROW('Hygiene Data'!F129))="","",OFFSET('Hygiene Data'!$F$13,0,10*ROW('Hygiene Data'!F129)))</f>
        <v/>
      </c>
      <c r="DX135" s="319" t="str">
        <f ca="true">+IF(OFFSET('Hygiene Data'!$G$11,0,10*ROW('Hygiene Data'!G129))="","",OFFSET('Hygiene Data'!$G$11,0,10*ROW('Hygiene Data'!G129)))</f>
        <v/>
      </c>
      <c r="DY135" s="319" t="str">
        <f ca="true">+IF(OFFSET('Hygiene Data'!$G$12,0,10*ROW('Hygiene Data'!G129))="","",OFFSET('Hygiene Data'!$G$12,0,10*ROW('Hygiene Data'!G129)))</f>
        <v/>
      </c>
      <c r="DZ135" s="319" t="str">
        <f ca="true">+IF(OFFSET('Hygiene Data'!$G$13,0,10*ROW('Hygiene Data'!G129))="","",OFFSET('Hygiene Data'!$G$13,0,10*ROW('Hygiene Data'!G129)))</f>
        <v/>
      </c>
      <c r="EA135" s="319" t="str">
        <f ca="true">+IF(OFFSET('Hygiene Data'!$H$11,0,10*ROW('Hygiene Data'!H129))="","",OFFSET('Hygiene Data'!$H$11,0,10*ROW('Hygiene Data'!H129)))</f>
        <v/>
      </c>
      <c r="EB135" s="319" t="str">
        <f ca="true">+IF(OFFSET('Hygiene Data'!$H$12,0,10*ROW('Hygiene Data'!H129))="","",OFFSET('Hygiene Data'!$H$12,0,10*ROW('Hygiene Data'!H129)))</f>
        <v/>
      </c>
      <c r="EC135" s="319" t="str">
        <f ca="true">+IF(OFFSET('Hygiene Data'!$H$13,0,10*ROW('Hygiene Data'!H129))="","",OFFSET('Hygiene Data'!$H$13,0,10*ROW('Hygiene Data'!H129)))</f>
        <v/>
      </c>
      <c r="ED135" s="319" t="str">
        <f ca="true">+IF(OFFSET('Hygiene Data'!$I$11,0,10*ROW('Hygiene Data'!I129))="","",OFFSET('Hygiene Data'!$I$11,0,10*ROW('Hygiene Data'!I129)))</f>
        <v/>
      </c>
      <c r="EE135" s="319" t="str">
        <f ca="true">+IF(OFFSET('Hygiene Data'!$I$12,0,10*ROW('Hygiene Data'!I129))="","",OFFSET('Hygiene Data'!$I$12,0,10*ROW('Hygiene Data'!I129)))</f>
        <v/>
      </c>
      <c r="EF135" s="319"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75"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19"/>
      <c r="BS136" s="319" t="str">
        <f ca="true">+IF(OFFSET('Water Data'!$D$27,0,10*ROW('Water Data'!D130))="","",OFFSET('Water Data'!$D$27,0,10*ROW('Water Data'!D130)))</f>
        <v/>
      </c>
      <c r="BT136" s="319" t="str">
        <f ca="true">+IF(OFFSET('Water Data'!$D$28,0,10*ROW('Water Data'!D130))="","",OFFSET('Water Data'!$D$28,0,10*ROW('Water Data'!D130)))</f>
        <v/>
      </c>
      <c r="BU136" s="319" t="str">
        <f ca="true">+IF(OFFSET('Water Data'!$D$29,0,10*ROW('Water Data'!D130))="","",OFFSET('Water Data'!$D$29,0,10*ROW('Water Data'!D130)))</f>
        <v/>
      </c>
      <c r="BV136" s="319" t="str">
        <f ca="true">+IF(OFFSET('Water Data'!$E$27,0,10*ROW('Water Data'!E130))="","",OFFSET('Water Data'!$E$27,0,10*ROW('Water Data'!E130)))</f>
        <v/>
      </c>
      <c r="BW136" s="319" t="str">
        <f ca="true">+IF(OFFSET('Water Data'!$E$28,0,10*ROW('Water Data'!E130))="","",OFFSET('Water Data'!$E$28,0,10*ROW('Water Data'!E130)))</f>
        <v/>
      </c>
      <c r="BX136" s="319" t="str">
        <f ca="true">+IF(OFFSET('Water Data'!$E$29,0,10*ROW('Water Data'!E130))="","",OFFSET('Water Data'!$E$29,0,10*ROW('Water Data'!E130)))</f>
        <v/>
      </c>
      <c r="BY136" s="319" t="str">
        <f ca="true">+IF(OFFSET('Water Data'!$F$27,0,10*ROW('Water Data'!F130))="","",OFFSET('Water Data'!$F$27,0,10*ROW('Water Data'!F130)))</f>
        <v/>
      </c>
      <c r="BZ136" s="319" t="str">
        <f ca="true">+IF(OFFSET('Water Data'!$F$28,0,10*ROW('Water Data'!F130))="","",OFFSET('Water Data'!$F$28,0,10*ROW('Water Data'!F130)))</f>
        <v/>
      </c>
      <c r="CA136" s="319" t="str">
        <f ca="true">+IF(OFFSET('Water Data'!$F$29,0,10*ROW('Water Data'!F130))="","",OFFSET('Water Data'!$F$29,0,10*ROW('Water Data'!F130)))</f>
        <v/>
      </c>
      <c r="CB136" s="319" t="str">
        <f ca="true">+IF(OFFSET('Water Data'!$G$27,0,10*ROW('Water Data'!G130))="","",OFFSET('Water Data'!$G$27,0,10*ROW('Water Data'!G130)))</f>
        <v/>
      </c>
      <c r="CC136" s="319" t="str">
        <f ca="true">+IF(OFFSET('Water Data'!$G$28,0,10*ROW('Water Data'!G130))="","",OFFSET('Water Data'!$G$28,0,10*ROW('Water Data'!G130)))</f>
        <v/>
      </c>
      <c r="CD136" s="319" t="str">
        <f ca="true">+IF(OFFSET('Water Data'!$G$29,0,10*ROW('Water Data'!G130))="","",OFFSET('Water Data'!$G$29,0,10*ROW('Water Data'!G130)))</f>
        <v/>
      </c>
      <c r="CE136" s="319" t="str">
        <f ca="true">+IF(OFFSET('Water Data'!$H$27,0,10*ROW('Water Data'!H130))="","",OFFSET('Water Data'!$H$27,0,10*ROW('Water Data'!H130)))</f>
        <v/>
      </c>
      <c r="CF136" s="319" t="str">
        <f ca="true">+IF(OFFSET('Water Data'!$H$28,0,10*ROW('Water Data'!H130))="","",OFFSET('Water Data'!$H$28,0,10*ROW('Water Data'!H130)))</f>
        <v/>
      </c>
      <c r="CG136" s="319" t="str">
        <f ca="true">+IF(OFFSET('Water Data'!$H$29,0,10*ROW('Water Data'!H130))="","",OFFSET('Water Data'!$H$29,0,10*ROW('Water Data'!H130)))</f>
        <v/>
      </c>
      <c r="CH136" s="319" t="str">
        <f ca="true">+IF(OFFSET('Water Data'!$I$27,0,10*ROW('Water Data'!I130))="","",OFFSET('Water Data'!$I$27,0,10*ROW('Water Data'!I130)))</f>
        <v/>
      </c>
      <c r="CI136" s="319" t="str">
        <f ca="true">+IF(OFFSET('Water Data'!$I$28,0,10*ROW('Water Data'!I130))="","",OFFSET('Water Data'!$I$28,0,10*ROW('Water Data'!I130)))</f>
        <v/>
      </c>
      <c r="CJ136" s="319" t="str">
        <f ca="true">+IF(OFFSET('Water Data'!$I$29,0,10*ROW('Water Data'!I130))="","",OFFSET('Water Data'!$I$29,0,10*ROW('Water Data'!I130)))</f>
        <v/>
      </c>
      <c r="CK136" s="319" t="str">
        <f ca="true">+IF(OFFSET('Sanitation Data'!$D$28,0,10*ROW('Sanitation Data'!D130))="","",OFFSET('Sanitation Data'!$D$28,0,10*ROW('Sanitation Data'!D130)))</f>
        <v/>
      </c>
      <c r="CL136" s="319" t="str">
        <f ca="true">+IF(OFFSET('Sanitation Data'!$D$29,0,10*ROW('Sanitation Data'!D130))="","",OFFSET('Sanitation Data'!$D$29,0,10*ROW('Sanitation Data'!D130)))</f>
        <v/>
      </c>
      <c r="CM136" s="319" t="str">
        <f ca="true">+IF(OFFSET('Sanitation Data'!$D$30,0,10*ROW('Sanitation Data'!D130))="","",OFFSET('Sanitation Data'!$D$30,0,10*ROW('Sanitation Data'!D130)))</f>
        <v/>
      </c>
      <c r="CN136" s="319" t="str">
        <f ca="true">+IF(OFFSET('Sanitation Data'!$D$31,0,10*ROW('Sanitation Data'!D130))="","",OFFSET('Sanitation Data'!$D$31,0,10*ROW('Sanitation Data'!D130)))</f>
        <v/>
      </c>
      <c r="CO136" s="319" t="str">
        <f ca="true">+IF(OFFSET('Sanitation Data'!$D$32,0,10*ROW('Sanitation Data'!D130))="","",OFFSET('Sanitation Data'!$D$32,0,10*ROW('Sanitation Data'!D130)))</f>
        <v/>
      </c>
      <c r="CP136" s="319" t="str">
        <f ca="true">+IF(OFFSET('Sanitation Data'!$E$28,0,10*ROW('Sanitation Data'!E130))="","",OFFSET('Sanitation Data'!$E$28,0,10*ROW('Sanitation Data'!E130)))</f>
        <v/>
      </c>
      <c r="CQ136" s="319" t="str">
        <f ca="true">+IF(OFFSET('Sanitation Data'!$E$29,0,10*ROW('Sanitation Data'!E130))="","",OFFSET('Sanitation Data'!$E$29,0,10*ROW('Sanitation Data'!E130)))</f>
        <v/>
      </c>
      <c r="CR136" s="319" t="str">
        <f ca="true">+IF(OFFSET('Sanitation Data'!$E$30,0,10*ROW('Sanitation Data'!E130))="","",OFFSET('Sanitation Data'!$E$30,0,10*ROW('Sanitation Data'!E130)))</f>
        <v/>
      </c>
      <c r="CS136" s="319" t="str">
        <f ca="true">+IF(OFFSET('Sanitation Data'!$E$31,0,10*ROW('Sanitation Data'!E130))="","",OFFSET('Sanitation Data'!$E$31,0,10*ROW('Sanitation Data'!E130)))</f>
        <v/>
      </c>
      <c r="CT136" s="319" t="str">
        <f ca="true">+IF(OFFSET('Sanitation Data'!$E$32,0,10*ROW('Sanitation Data'!E130))="","",OFFSET('Sanitation Data'!$E$32,0,10*ROW('Sanitation Data'!E130)))</f>
        <v/>
      </c>
      <c r="CU136" s="319" t="str">
        <f ca="true">+IF(OFFSET('Sanitation Data'!$F$28,0,10*ROW('Sanitation Data'!F130))="","",OFFSET('Sanitation Data'!$F$28,0,10*ROW('Sanitation Data'!F130)))</f>
        <v/>
      </c>
      <c r="CV136" s="319" t="str">
        <f ca="true">+IF(OFFSET('Sanitation Data'!$F$29,0,10*ROW('Sanitation Data'!F130))="","",OFFSET('Sanitation Data'!$F$29,0,10*ROW('Sanitation Data'!F130)))</f>
        <v/>
      </c>
      <c r="CW136" s="319" t="str">
        <f ca="true">+IF(OFFSET('Sanitation Data'!$F$30,0,10*ROW('Sanitation Data'!F130))="","",OFFSET('Sanitation Data'!$F$30,0,10*ROW('Sanitation Data'!F130)))</f>
        <v/>
      </c>
      <c r="CX136" s="319" t="str">
        <f ca="true">+IF(OFFSET('Sanitation Data'!$F$31,0,10*ROW('Sanitation Data'!F130))="","",OFFSET('Sanitation Data'!$F$31,0,10*ROW('Sanitation Data'!F130)))</f>
        <v/>
      </c>
      <c r="CY136" s="319" t="str">
        <f ca="true">+IF(OFFSET('Sanitation Data'!$F$32,0,10*ROW('Sanitation Data'!F130))="","",OFFSET('Sanitation Data'!$F$32,0,10*ROW('Sanitation Data'!F130)))</f>
        <v/>
      </c>
      <c r="CZ136" s="319" t="str">
        <f ca="true">+IF(OFFSET('Sanitation Data'!$G$28,0,10*ROW('Sanitation Data'!G130))="","",OFFSET('Sanitation Data'!$G$28,0,10*ROW('Sanitation Data'!G130)))</f>
        <v/>
      </c>
      <c r="DA136" s="319" t="str">
        <f ca="true">+IF(OFFSET('Sanitation Data'!$G$29,0,10*ROW('Sanitation Data'!G130))="","",OFFSET('Sanitation Data'!$G$29,0,10*ROW('Sanitation Data'!G130)))</f>
        <v/>
      </c>
      <c r="DB136" s="319" t="str">
        <f ca="true">+IF(OFFSET('Sanitation Data'!$G$30,0,10*ROW('Sanitation Data'!G130))="","",OFFSET('Sanitation Data'!$G$30,0,10*ROW('Sanitation Data'!G130)))</f>
        <v/>
      </c>
      <c r="DC136" s="319" t="str">
        <f ca="true">+IF(OFFSET('Sanitation Data'!$G$31,0,10*ROW('Sanitation Data'!G130))="","",OFFSET('Sanitation Data'!$G$31,0,10*ROW('Sanitation Data'!G130)))</f>
        <v/>
      </c>
      <c r="DD136" s="319" t="str">
        <f ca="true">+IF(OFFSET('Sanitation Data'!$G$32,0,10*ROW('Sanitation Data'!G130))="","",OFFSET('Sanitation Data'!$G$32,0,10*ROW('Sanitation Data'!G130)))</f>
        <v/>
      </c>
      <c r="DE136" s="319" t="str">
        <f ca="true">+IF(OFFSET('Sanitation Data'!$H$28,0,10*ROW('Sanitation Data'!H130))="","",OFFSET('Sanitation Data'!$H$28,0,10*ROW('Sanitation Data'!H130)))</f>
        <v/>
      </c>
      <c r="DF136" s="319" t="str">
        <f ca="true">+IF(OFFSET('Sanitation Data'!$H$29,0,10*ROW('Sanitation Data'!H130))="","",OFFSET('Sanitation Data'!$H$29,0,10*ROW('Sanitation Data'!H130)))</f>
        <v/>
      </c>
      <c r="DG136" s="319" t="str">
        <f ca="true">+IF(OFFSET('Sanitation Data'!$H$30,0,10*ROW('Sanitation Data'!H130))="","",OFFSET('Sanitation Data'!$H$30,0,10*ROW('Sanitation Data'!H130)))</f>
        <v/>
      </c>
      <c r="DH136" s="319" t="str">
        <f ca="true">+IF(OFFSET('Sanitation Data'!$H$31,0,10*ROW('Sanitation Data'!H130))="","",OFFSET('Sanitation Data'!$H$31,0,10*ROW('Sanitation Data'!H130)))</f>
        <v/>
      </c>
      <c r="DI136" s="319" t="str">
        <f ca="true">+IF(OFFSET('Sanitation Data'!$H$32,0,10*ROW('Sanitation Data'!H130))="","",OFFSET('Sanitation Data'!$H$32,0,10*ROW('Sanitation Data'!H130)))</f>
        <v/>
      </c>
      <c r="DJ136" s="319" t="str">
        <f ca="true">+IF(OFFSET('Sanitation Data'!$I$28,0,10*ROW('Sanitation Data'!I130))="","",OFFSET('Sanitation Data'!$I$28,0,10*ROW('Sanitation Data'!I130)))</f>
        <v/>
      </c>
      <c r="DK136" s="319" t="str">
        <f ca="true">+IF(OFFSET('Sanitation Data'!$I$29,0,10*ROW('Sanitation Data'!I130))="","",OFFSET('Sanitation Data'!$I$29,0,10*ROW('Sanitation Data'!I130)))</f>
        <v/>
      </c>
      <c r="DL136" s="319" t="str">
        <f ca="true">+IF(OFFSET('Sanitation Data'!$I$30,0,10*ROW('Sanitation Data'!I130))="","",OFFSET('Sanitation Data'!$I$30,0,10*ROW('Sanitation Data'!I130)))</f>
        <v/>
      </c>
      <c r="DM136" s="319" t="str">
        <f ca="true">+IF(OFFSET('Sanitation Data'!$I$31,0,10*ROW('Sanitation Data'!I130))="","",OFFSET('Sanitation Data'!$I$31,0,10*ROW('Sanitation Data'!I130)))</f>
        <v/>
      </c>
      <c r="DN136" s="319" t="str">
        <f ca="true">+IF(OFFSET('Sanitation Data'!$I$32,0,10*ROW('Sanitation Data'!I130))="","",OFFSET('Sanitation Data'!$I$32,0,10*ROW('Sanitation Data'!I130)))</f>
        <v/>
      </c>
      <c r="DO136" s="319" t="str">
        <f ca="true">+IF(OFFSET('Hygiene Data'!$D$11,0,10*ROW('Hygiene Data'!D130))="","",OFFSET('Hygiene Data'!$D$11,0,10*ROW('Hygiene Data'!D130)))</f>
        <v/>
      </c>
      <c r="DP136" s="319" t="str">
        <f ca="true">+IF(OFFSET('Hygiene Data'!$D$12,0,10*ROW('Hygiene Data'!D130))="","",OFFSET('Hygiene Data'!$D$12,0,10*ROW('Hygiene Data'!D130)))</f>
        <v/>
      </c>
      <c r="DQ136" s="319" t="str">
        <f ca="true">+IF(OFFSET('Hygiene Data'!$D$13,0,10*ROW('Hygiene Data'!D130))="","",OFFSET('Hygiene Data'!$D$13,0,10*ROW('Hygiene Data'!D130)))</f>
        <v/>
      </c>
      <c r="DR136" s="319" t="str">
        <f ca="true">+IF(OFFSET('Hygiene Data'!$E$11,0,10*ROW('Hygiene Data'!E130))="","",OFFSET('Hygiene Data'!$E$11,0,10*ROW('Hygiene Data'!E130)))</f>
        <v/>
      </c>
      <c r="DS136" s="319" t="str">
        <f ca="true">+IF(OFFSET('Hygiene Data'!$E$12,0,10*ROW('Hygiene Data'!E130))="","",OFFSET('Hygiene Data'!$E$12,0,10*ROW('Hygiene Data'!E130)))</f>
        <v/>
      </c>
      <c r="DT136" s="319" t="str">
        <f ca="true">+IF(OFFSET('Hygiene Data'!$E$13,0,10*ROW('Hygiene Data'!E130))="","",OFFSET('Hygiene Data'!$E$13,0,10*ROW('Hygiene Data'!E130)))</f>
        <v/>
      </c>
      <c r="DU136" s="319" t="str">
        <f ca="true">+IF(OFFSET('Hygiene Data'!$F$11,0,10*ROW('Hygiene Data'!F130))="","",OFFSET('Hygiene Data'!$F$11,0,10*ROW('Hygiene Data'!F130)))</f>
        <v/>
      </c>
      <c r="DV136" s="319" t="str">
        <f ca="true">+IF(OFFSET('Hygiene Data'!$F$12,0,10*ROW('Hygiene Data'!F130))="","",OFFSET('Hygiene Data'!$F$12,0,10*ROW('Hygiene Data'!F130)))</f>
        <v/>
      </c>
      <c r="DW136" s="319" t="str">
        <f ca="true">+IF(OFFSET('Hygiene Data'!$F$13,0,10*ROW('Hygiene Data'!F130))="","",OFFSET('Hygiene Data'!$F$13,0,10*ROW('Hygiene Data'!F130)))</f>
        <v/>
      </c>
      <c r="DX136" s="319" t="str">
        <f ca="true">+IF(OFFSET('Hygiene Data'!$G$11,0,10*ROW('Hygiene Data'!G130))="","",OFFSET('Hygiene Data'!$G$11,0,10*ROW('Hygiene Data'!G130)))</f>
        <v/>
      </c>
      <c r="DY136" s="319" t="str">
        <f ca="true">+IF(OFFSET('Hygiene Data'!$G$12,0,10*ROW('Hygiene Data'!G130))="","",OFFSET('Hygiene Data'!$G$12,0,10*ROW('Hygiene Data'!G130)))</f>
        <v/>
      </c>
      <c r="DZ136" s="319" t="str">
        <f ca="true">+IF(OFFSET('Hygiene Data'!$G$13,0,10*ROW('Hygiene Data'!G130))="","",OFFSET('Hygiene Data'!$G$13,0,10*ROW('Hygiene Data'!G130)))</f>
        <v/>
      </c>
      <c r="EA136" s="319" t="str">
        <f ca="true">+IF(OFFSET('Hygiene Data'!$H$11,0,10*ROW('Hygiene Data'!H130))="","",OFFSET('Hygiene Data'!$H$11,0,10*ROW('Hygiene Data'!H130)))</f>
        <v/>
      </c>
      <c r="EB136" s="319" t="str">
        <f ca="true">+IF(OFFSET('Hygiene Data'!$H$12,0,10*ROW('Hygiene Data'!H130))="","",OFFSET('Hygiene Data'!$H$12,0,10*ROW('Hygiene Data'!H130)))</f>
        <v/>
      </c>
      <c r="EC136" s="319" t="str">
        <f ca="true">+IF(OFFSET('Hygiene Data'!$H$13,0,10*ROW('Hygiene Data'!H130))="","",OFFSET('Hygiene Data'!$H$13,0,10*ROW('Hygiene Data'!H130)))</f>
        <v/>
      </c>
      <c r="ED136" s="319" t="str">
        <f ca="true">+IF(OFFSET('Hygiene Data'!$I$11,0,10*ROW('Hygiene Data'!I130))="","",OFFSET('Hygiene Data'!$I$11,0,10*ROW('Hygiene Data'!I130)))</f>
        <v/>
      </c>
      <c r="EE136" s="319" t="str">
        <f ca="true">+IF(OFFSET('Hygiene Data'!$I$12,0,10*ROW('Hygiene Data'!I130))="","",OFFSET('Hygiene Data'!$I$12,0,10*ROW('Hygiene Data'!I130)))</f>
        <v/>
      </c>
      <c r="EF136" s="319"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75"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19"/>
      <c r="BS137" s="319" t="str">
        <f ca="true">+IF(OFFSET('Water Data'!$D$27,0,10*ROW('Water Data'!D131))="","",OFFSET('Water Data'!$D$27,0,10*ROW('Water Data'!D131)))</f>
        <v/>
      </c>
      <c r="BT137" s="319" t="str">
        <f ca="true">+IF(OFFSET('Water Data'!$D$28,0,10*ROW('Water Data'!D131))="","",OFFSET('Water Data'!$D$28,0,10*ROW('Water Data'!D131)))</f>
        <v/>
      </c>
      <c r="BU137" s="319" t="str">
        <f ca="true">+IF(OFFSET('Water Data'!$D$29,0,10*ROW('Water Data'!D131))="","",OFFSET('Water Data'!$D$29,0,10*ROW('Water Data'!D131)))</f>
        <v/>
      </c>
      <c r="BV137" s="319" t="str">
        <f ca="true">+IF(OFFSET('Water Data'!$E$27,0,10*ROW('Water Data'!E131))="","",OFFSET('Water Data'!$E$27,0,10*ROW('Water Data'!E131)))</f>
        <v/>
      </c>
      <c r="BW137" s="319" t="str">
        <f ca="true">+IF(OFFSET('Water Data'!$E$28,0,10*ROW('Water Data'!E131))="","",OFFSET('Water Data'!$E$28,0,10*ROW('Water Data'!E131)))</f>
        <v/>
      </c>
      <c r="BX137" s="319" t="str">
        <f ca="true">+IF(OFFSET('Water Data'!$E$29,0,10*ROW('Water Data'!E131))="","",OFFSET('Water Data'!$E$29,0,10*ROW('Water Data'!E131)))</f>
        <v/>
      </c>
      <c r="BY137" s="319" t="str">
        <f ca="true">+IF(OFFSET('Water Data'!$F$27,0,10*ROW('Water Data'!F131))="","",OFFSET('Water Data'!$F$27,0,10*ROW('Water Data'!F131)))</f>
        <v/>
      </c>
      <c r="BZ137" s="319" t="str">
        <f ca="true">+IF(OFFSET('Water Data'!$F$28,0,10*ROW('Water Data'!F131))="","",OFFSET('Water Data'!$F$28,0,10*ROW('Water Data'!F131)))</f>
        <v/>
      </c>
      <c r="CA137" s="319" t="str">
        <f ca="true">+IF(OFFSET('Water Data'!$F$29,0,10*ROW('Water Data'!F131))="","",OFFSET('Water Data'!$F$29,0,10*ROW('Water Data'!F131)))</f>
        <v/>
      </c>
      <c r="CB137" s="319" t="str">
        <f ca="true">+IF(OFFSET('Water Data'!$G$27,0,10*ROW('Water Data'!G131))="","",OFFSET('Water Data'!$G$27,0,10*ROW('Water Data'!G131)))</f>
        <v/>
      </c>
      <c r="CC137" s="319" t="str">
        <f ca="true">+IF(OFFSET('Water Data'!$G$28,0,10*ROW('Water Data'!G131))="","",OFFSET('Water Data'!$G$28,0,10*ROW('Water Data'!G131)))</f>
        <v/>
      </c>
      <c r="CD137" s="319" t="str">
        <f ca="true">+IF(OFFSET('Water Data'!$G$29,0,10*ROW('Water Data'!G131))="","",OFFSET('Water Data'!$G$29,0,10*ROW('Water Data'!G131)))</f>
        <v/>
      </c>
      <c r="CE137" s="319" t="str">
        <f ca="true">+IF(OFFSET('Water Data'!$H$27,0,10*ROW('Water Data'!H131))="","",OFFSET('Water Data'!$H$27,0,10*ROW('Water Data'!H131)))</f>
        <v/>
      </c>
      <c r="CF137" s="319" t="str">
        <f ca="true">+IF(OFFSET('Water Data'!$H$28,0,10*ROW('Water Data'!H131))="","",OFFSET('Water Data'!$H$28,0,10*ROW('Water Data'!H131)))</f>
        <v/>
      </c>
      <c r="CG137" s="319" t="str">
        <f ca="true">+IF(OFFSET('Water Data'!$H$29,0,10*ROW('Water Data'!H131))="","",OFFSET('Water Data'!$H$29,0,10*ROW('Water Data'!H131)))</f>
        <v/>
      </c>
      <c r="CH137" s="319" t="str">
        <f ca="true">+IF(OFFSET('Water Data'!$I$27,0,10*ROW('Water Data'!I131))="","",OFFSET('Water Data'!$I$27,0,10*ROW('Water Data'!I131)))</f>
        <v/>
      </c>
      <c r="CI137" s="319" t="str">
        <f ca="true">+IF(OFFSET('Water Data'!$I$28,0,10*ROW('Water Data'!I131))="","",OFFSET('Water Data'!$I$28,0,10*ROW('Water Data'!I131)))</f>
        <v/>
      </c>
      <c r="CJ137" s="319" t="str">
        <f ca="true">+IF(OFFSET('Water Data'!$I$29,0,10*ROW('Water Data'!I131))="","",OFFSET('Water Data'!$I$29,0,10*ROW('Water Data'!I131)))</f>
        <v/>
      </c>
      <c r="CK137" s="319" t="str">
        <f ca="true">+IF(OFFSET('Sanitation Data'!$D$28,0,10*ROW('Sanitation Data'!D131))="","",OFFSET('Sanitation Data'!$D$28,0,10*ROW('Sanitation Data'!D131)))</f>
        <v/>
      </c>
      <c r="CL137" s="319" t="str">
        <f ca="true">+IF(OFFSET('Sanitation Data'!$D$29,0,10*ROW('Sanitation Data'!D131))="","",OFFSET('Sanitation Data'!$D$29,0,10*ROW('Sanitation Data'!D131)))</f>
        <v/>
      </c>
      <c r="CM137" s="319" t="str">
        <f ca="true">+IF(OFFSET('Sanitation Data'!$D$30,0,10*ROW('Sanitation Data'!D131))="","",OFFSET('Sanitation Data'!$D$30,0,10*ROW('Sanitation Data'!D131)))</f>
        <v/>
      </c>
      <c r="CN137" s="319" t="str">
        <f ca="true">+IF(OFFSET('Sanitation Data'!$D$31,0,10*ROW('Sanitation Data'!D131))="","",OFFSET('Sanitation Data'!$D$31,0,10*ROW('Sanitation Data'!D131)))</f>
        <v/>
      </c>
      <c r="CO137" s="319" t="str">
        <f ca="true">+IF(OFFSET('Sanitation Data'!$D$32,0,10*ROW('Sanitation Data'!D131))="","",OFFSET('Sanitation Data'!$D$32,0,10*ROW('Sanitation Data'!D131)))</f>
        <v/>
      </c>
      <c r="CP137" s="319" t="str">
        <f ca="true">+IF(OFFSET('Sanitation Data'!$E$28,0,10*ROW('Sanitation Data'!E131))="","",OFFSET('Sanitation Data'!$E$28,0,10*ROW('Sanitation Data'!E131)))</f>
        <v/>
      </c>
      <c r="CQ137" s="319" t="str">
        <f ca="true">+IF(OFFSET('Sanitation Data'!$E$29,0,10*ROW('Sanitation Data'!E131))="","",OFFSET('Sanitation Data'!$E$29,0,10*ROW('Sanitation Data'!E131)))</f>
        <v/>
      </c>
      <c r="CR137" s="319" t="str">
        <f ca="true">+IF(OFFSET('Sanitation Data'!$E$30,0,10*ROW('Sanitation Data'!E131))="","",OFFSET('Sanitation Data'!$E$30,0,10*ROW('Sanitation Data'!E131)))</f>
        <v/>
      </c>
      <c r="CS137" s="319" t="str">
        <f ca="true">+IF(OFFSET('Sanitation Data'!$E$31,0,10*ROW('Sanitation Data'!E131))="","",OFFSET('Sanitation Data'!$E$31,0,10*ROW('Sanitation Data'!E131)))</f>
        <v/>
      </c>
      <c r="CT137" s="319" t="str">
        <f ca="true">+IF(OFFSET('Sanitation Data'!$E$32,0,10*ROW('Sanitation Data'!E131))="","",OFFSET('Sanitation Data'!$E$32,0,10*ROW('Sanitation Data'!E131)))</f>
        <v/>
      </c>
      <c r="CU137" s="319" t="str">
        <f ca="true">+IF(OFFSET('Sanitation Data'!$F$28,0,10*ROW('Sanitation Data'!F131))="","",OFFSET('Sanitation Data'!$F$28,0,10*ROW('Sanitation Data'!F131)))</f>
        <v/>
      </c>
      <c r="CV137" s="319" t="str">
        <f ca="true">+IF(OFFSET('Sanitation Data'!$F$29,0,10*ROW('Sanitation Data'!F131))="","",OFFSET('Sanitation Data'!$F$29,0,10*ROW('Sanitation Data'!F131)))</f>
        <v/>
      </c>
      <c r="CW137" s="319" t="str">
        <f ca="true">+IF(OFFSET('Sanitation Data'!$F$30,0,10*ROW('Sanitation Data'!F131))="","",OFFSET('Sanitation Data'!$F$30,0,10*ROW('Sanitation Data'!F131)))</f>
        <v/>
      </c>
      <c r="CX137" s="319" t="str">
        <f ca="true">+IF(OFFSET('Sanitation Data'!$F$31,0,10*ROW('Sanitation Data'!F131))="","",OFFSET('Sanitation Data'!$F$31,0,10*ROW('Sanitation Data'!F131)))</f>
        <v/>
      </c>
      <c r="CY137" s="319" t="str">
        <f ca="true">+IF(OFFSET('Sanitation Data'!$F$32,0,10*ROW('Sanitation Data'!F131))="","",OFFSET('Sanitation Data'!$F$32,0,10*ROW('Sanitation Data'!F131)))</f>
        <v/>
      </c>
      <c r="CZ137" s="319" t="str">
        <f ca="true">+IF(OFFSET('Sanitation Data'!$G$28,0,10*ROW('Sanitation Data'!G131))="","",OFFSET('Sanitation Data'!$G$28,0,10*ROW('Sanitation Data'!G131)))</f>
        <v/>
      </c>
      <c r="DA137" s="319" t="str">
        <f ca="true">+IF(OFFSET('Sanitation Data'!$G$29,0,10*ROW('Sanitation Data'!G131))="","",OFFSET('Sanitation Data'!$G$29,0,10*ROW('Sanitation Data'!G131)))</f>
        <v/>
      </c>
      <c r="DB137" s="319" t="str">
        <f ca="true">+IF(OFFSET('Sanitation Data'!$G$30,0,10*ROW('Sanitation Data'!G131))="","",OFFSET('Sanitation Data'!$G$30,0,10*ROW('Sanitation Data'!G131)))</f>
        <v/>
      </c>
      <c r="DC137" s="319" t="str">
        <f ca="true">+IF(OFFSET('Sanitation Data'!$G$31,0,10*ROW('Sanitation Data'!G131))="","",OFFSET('Sanitation Data'!$G$31,0,10*ROW('Sanitation Data'!G131)))</f>
        <v/>
      </c>
      <c r="DD137" s="319" t="str">
        <f ca="true">+IF(OFFSET('Sanitation Data'!$G$32,0,10*ROW('Sanitation Data'!G131))="","",OFFSET('Sanitation Data'!$G$32,0,10*ROW('Sanitation Data'!G131)))</f>
        <v/>
      </c>
      <c r="DE137" s="319" t="str">
        <f ca="true">+IF(OFFSET('Sanitation Data'!$H$28,0,10*ROW('Sanitation Data'!H131))="","",OFFSET('Sanitation Data'!$H$28,0,10*ROW('Sanitation Data'!H131)))</f>
        <v/>
      </c>
      <c r="DF137" s="319" t="str">
        <f ca="true">+IF(OFFSET('Sanitation Data'!$H$29,0,10*ROW('Sanitation Data'!H131))="","",OFFSET('Sanitation Data'!$H$29,0,10*ROW('Sanitation Data'!H131)))</f>
        <v/>
      </c>
      <c r="DG137" s="319" t="str">
        <f ca="true">+IF(OFFSET('Sanitation Data'!$H$30,0,10*ROW('Sanitation Data'!H131))="","",OFFSET('Sanitation Data'!$H$30,0,10*ROW('Sanitation Data'!H131)))</f>
        <v/>
      </c>
      <c r="DH137" s="319" t="str">
        <f ca="true">+IF(OFFSET('Sanitation Data'!$H$31,0,10*ROW('Sanitation Data'!H131))="","",OFFSET('Sanitation Data'!$H$31,0,10*ROW('Sanitation Data'!H131)))</f>
        <v/>
      </c>
      <c r="DI137" s="319" t="str">
        <f ca="true">+IF(OFFSET('Sanitation Data'!$H$32,0,10*ROW('Sanitation Data'!H131))="","",OFFSET('Sanitation Data'!$H$32,0,10*ROW('Sanitation Data'!H131)))</f>
        <v/>
      </c>
      <c r="DJ137" s="319" t="str">
        <f ca="true">+IF(OFFSET('Sanitation Data'!$I$28,0,10*ROW('Sanitation Data'!I131))="","",OFFSET('Sanitation Data'!$I$28,0,10*ROW('Sanitation Data'!I131)))</f>
        <v/>
      </c>
      <c r="DK137" s="319" t="str">
        <f ca="true">+IF(OFFSET('Sanitation Data'!$I$29,0,10*ROW('Sanitation Data'!I131))="","",OFFSET('Sanitation Data'!$I$29,0,10*ROW('Sanitation Data'!I131)))</f>
        <v/>
      </c>
      <c r="DL137" s="319" t="str">
        <f ca="true">+IF(OFFSET('Sanitation Data'!$I$30,0,10*ROW('Sanitation Data'!I131))="","",OFFSET('Sanitation Data'!$I$30,0,10*ROW('Sanitation Data'!I131)))</f>
        <v/>
      </c>
      <c r="DM137" s="319" t="str">
        <f ca="true">+IF(OFFSET('Sanitation Data'!$I$31,0,10*ROW('Sanitation Data'!I131))="","",OFFSET('Sanitation Data'!$I$31,0,10*ROW('Sanitation Data'!I131)))</f>
        <v/>
      </c>
      <c r="DN137" s="319" t="str">
        <f ca="true">+IF(OFFSET('Sanitation Data'!$I$32,0,10*ROW('Sanitation Data'!I131))="","",OFFSET('Sanitation Data'!$I$32,0,10*ROW('Sanitation Data'!I131)))</f>
        <v/>
      </c>
      <c r="DO137" s="319" t="str">
        <f ca="true">+IF(OFFSET('Hygiene Data'!$D$11,0,10*ROW('Hygiene Data'!D131))="","",OFFSET('Hygiene Data'!$D$11,0,10*ROW('Hygiene Data'!D131)))</f>
        <v/>
      </c>
      <c r="DP137" s="319" t="str">
        <f ca="true">+IF(OFFSET('Hygiene Data'!$D$12,0,10*ROW('Hygiene Data'!D131))="","",OFFSET('Hygiene Data'!$D$12,0,10*ROW('Hygiene Data'!D131)))</f>
        <v/>
      </c>
      <c r="DQ137" s="319" t="str">
        <f ca="true">+IF(OFFSET('Hygiene Data'!$D$13,0,10*ROW('Hygiene Data'!D131))="","",OFFSET('Hygiene Data'!$D$13,0,10*ROW('Hygiene Data'!D131)))</f>
        <v/>
      </c>
      <c r="DR137" s="319" t="str">
        <f ca="true">+IF(OFFSET('Hygiene Data'!$E$11,0,10*ROW('Hygiene Data'!E131))="","",OFFSET('Hygiene Data'!$E$11,0,10*ROW('Hygiene Data'!E131)))</f>
        <v/>
      </c>
      <c r="DS137" s="319" t="str">
        <f ca="true">+IF(OFFSET('Hygiene Data'!$E$12,0,10*ROW('Hygiene Data'!E131))="","",OFFSET('Hygiene Data'!$E$12,0,10*ROW('Hygiene Data'!E131)))</f>
        <v/>
      </c>
      <c r="DT137" s="319" t="str">
        <f ca="true">+IF(OFFSET('Hygiene Data'!$E$13,0,10*ROW('Hygiene Data'!E131))="","",OFFSET('Hygiene Data'!$E$13,0,10*ROW('Hygiene Data'!E131)))</f>
        <v/>
      </c>
      <c r="DU137" s="319" t="str">
        <f ca="true">+IF(OFFSET('Hygiene Data'!$F$11,0,10*ROW('Hygiene Data'!F131))="","",OFFSET('Hygiene Data'!$F$11,0,10*ROW('Hygiene Data'!F131)))</f>
        <v/>
      </c>
      <c r="DV137" s="319" t="str">
        <f ca="true">+IF(OFFSET('Hygiene Data'!$F$12,0,10*ROW('Hygiene Data'!F131))="","",OFFSET('Hygiene Data'!$F$12,0,10*ROW('Hygiene Data'!F131)))</f>
        <v/>
      </c>
      <c r="DW137" s="319" t="str">
        <f ca="true">+IF(OFFSET('Hygiene Data'!$F$13,0,10*ROW('Hygiene Data'!F131))="","",OFFSET('Hygiene Data'!$F$13,0,10*ROW('Hygiene Data'!F131)))</f>
        <v/>
      </c>
      <c r="DX137" s="319" t="str">
        <f ca="true">+IF(OFFSET('Hygiene Data'!$G$11,0,10*ROW('Hygiene Data'!G131))="","",OFFSET('Hygiene Data'!$G$11,0,10*ROW('Hygiene Data'!G131)))</f>
        <v/>
      </c>
      <c r="DY137" s="319" t="str">
        <f ca="true">+IF(OFFSET('Hygiene Data'!$G$12,0,10*ROW('Hygiene Data'!G131))="","",OFFSET('Hygiene Data'!$G$12,0,10*ROW('Hygiene Data'!G131)))</f>
        <v/>
      </c>
      <c r="DZ137" s="319" t="str">
        <f ca="true">+IF(OFFSET('Hygiene Data'!$G$13,0,10*ROW('Hygiene Data'!G131))="","",OFFSET('Hygiene Data'!$G$13,0,10*ROW('Hygiene Data'!G131)))</f>
        <v/>
      </c>
      <c r="EA137" s="319" t="str">
        <f ca="true">+IF(OFFSET('Hygiene Data'!$H$11,0,10*ROW('Hygiene Data'!H131))="","",OFFSET('Hygiene Data'!$H$11,0,10*ROW('Hygiene Data'!H131)))</f>
        <v/>
      </c>
      <c r="EB137" s="319" t="str">
        <f ca="true">+IF(OFFSET('Hygiene Data'!$H$12,0,10*ROW('Hygiene Data'!H131))="","",OFFSET('Hygiene Data'!$H$12,0,10*ROW('Hygiene Data'!H131)))</f>
        <v/>
      </c>
      <c r="EC137" s="319" t="str">
        <f ca="true">+IF(OFFSET('Hygiene Data'!$H$13,0,10*ROW('Hygiene Data'!H131))="","",OFFSET('Hygiene Data'!$H$13,0,10*ROW('Hygiene Data'!H131)))</f>
        <v/>
      </c>
      <c r="ED137" s="319" t="str">
        <f ca="true">+IF(OFFSET('Hygiene Data'!$I$11,0,10*ROW('Hygiene Data'!I131))="","",OFFSET('Hygiene Data'!$I$11,0,10*ROW('Hygiene Data'!I131)))</f>
        <v/>
      </c>
      <c r="EE137" s="319" t="str">
        <f ca="true">+IF(OFFSET('Hygiene Data'!$I$12,0,10*ROW('Hygiene Data'!I131))="","",OFFSET('Hygiene Data'!$I$12,0,10*ROW('Hygiene Data'!I131)))</f>
        <v/>
      </c>
      <c r="EF137" s="319"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75"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19"/>
      <c r="BS138" s="319" t="str">
        <f ca="true">+IF(OFFSET('Water Data'!$D$27,0,10*ROW('Water Data'!D132))="","",OFFSET('Water Data'!$D$27,0,10*ROW('Water Data'!D132)))</f>
        <v/>
      </c>
      <c r="BT138" s="319" t="str">
        <f ca="true">+IF(OFFSET('Water Data'!$D$28,0,10*ROW('Water Data'!D132))="","",OFFSET('Water Data'!$D$28,0,10*ROW('Water Data'!D132)))</f>
        <v/>
      </c>
      <c r="BU138" s="319" t="str">
        <f ca="true">+IF(OFFSET('Water Data'!$D$29,0,10*ROW('Water Data'!D132))="","",OFFSET('Water Data'!$D$29,0,10*ROW('Water Data'!D132)))</f>
        <v/>
      </c>
      <c r="BV138" s="319" t="str">
        <f ca="true">+IF(OFFSET('Water Data'!$E$27,0,10*ROW('Water Data'!E132))="","",OFFSET('Water Data'!$E$27,0,10*ROW('Water Data'!E132)))</f>
        <v/>
      </c>
      <c r="BW138" s="319" t="str">
        <f ca="true">+IF(OFFSET('Water Data'!$E$28,0,10*ROW('Water Data'!E132))="","",OFFSET('Water Data'!$E$28,0,10*ROW('Water Data'!E132)))</f>
        <v/>
      </c>
      <c r="BX138" s="319" t="str">
        <f ca="true">+IF(OFFSET('Water Data'!$E$29,0,10*ROW('Water Data'!E132))="","",OFFSET('Water Data'!$E$29,0,10*ROW('Water Data'!E132)))</f>
        <v/>
      </c>
      <c r="BY138" s="319" t="str">
        <f ca="true">+IF(OFFSET('Water Data'!$F$27,0,10*ROW('Water Data'!F132))="","",OFFSET('Water Data'!$F$27,0,10*ROW('Water Data'!F132)))</f>
        <v/>
      </c>
      <c r="BZ138" s="319" t="str">
        <f ca="true">+IF(OFFSET('Water Data'!$F$28,0,10*ROW('Water Data'!F132))="","",OFFSET('Water Data'!$F$28,0,10*ROW('Water Data'!F132)))</f>
        <v/>
      </c>
      <c r="CA138" s="319" t="str">
        <f ca="true">+IF(OFFSET('Water Data'!$F$29,0,10*ROW('Water Data'!F132))="","",OFFSET('Water Data'!$F$29,0,10*ROW('Water Data'!F132)))</f>
        <v/>
      </c>
      <c r="CB138" s="319" t="str">
        <f ca="true">+IF(OFFSET('Water Data'!$G$27,0,10*ROW('Water Data'!G132))="","",OFFSET('Water Data'!$G$27,0,10*ROW('Water Data'!G132)))</f>
        <v/>
      </c>
      <c r="CC138" s="319" t="str">
        <f ca="true">+IF(OFFSET('Water Data'!$G$28,0,10*ROW('Water Data'!G132))="","",OFFSET('Water Data'!$G$28,0,10*ROW('Water Data'!G132)))</f>
        <v/>
      </c>
      <c r="CD138" s="319" t="str">
        <f ca="true">+IF(OFFSET('Water Data'!$G$29,0,10*ROW('Water Data'!G132))="","",OFFSET('Water Data'!$G$29,0,10*ROW('Water Data'!G132)))</f>
        <v/>
      </c>
      <c r="CE138" s="319" t="str">
        <f ca="true">+IF(OFFSET('Water Data'!$H$27,0,10*ROW('Water Data'!H132))="","",OFFSET('Water Data'!$H$27,0,10*ROW('Water Data'!H132)))</f>
        <v/>
      </c>
      <c r="CF138" s="319" t="str">
        <f ca="true">+IF(OFFSET('Water Data'!$H$28,0,10*ROW('Water Data'!H132))="","",OFFSET('Water Data'!$H$28,0,10*ROW('Water Data'!H132)))</f>
        <v/>
      </c>
      <c r="CG138" s="319" t="str">
        <f ca="true">+IF(OFFSET('Water Data'!$H$29,0,10*ROW('Water Data'!H132))="","",OFFSET('Water Data'!$H$29,0,10*ROW('Water Data'!H132)))</f>
        <v/>
      </c>
      <c r="CH138" s="319" t="str">
        <f ca="true">+IF(OFFSET('Water Data'!$I$27,0,10*ROW('Water Data'!I132))="","",OFFSET('Water Data'!$I$27,0,10*ROW('Water Data'!I132)))</f>
        <v/>
      </c>
      <c r="CI138" s="319" t="str">
        <f ca="true">+IF(OFFSET('Water Data'!$I$28,0,10*ROW('Water Data'!I132))="","",OFFSET('Water Data'!$I$28,0,10*ROW('Water Data'!I132)))</f>
        <v/>
      </c>
      <c r="CJ138" s="319" t="str">
        <f ca="true">+IF(OFFSET('Water Data'!$I$29,0,10*ROW('Water Data'!I132))="","",OFFSET('Water Data'!$I$29,0,10*ROW('Water Data'!I132)))</f>
        <v/>
      </c>
      <c r="CK138" s="319" t="str">
        <f ca="true">+IF(OFFSET('Sanitation Data'!$D$28,0,10*ROW('Sanitation Data'!D132))="","",OFFSET('Sanitation Data'!$D$28,0,10*ROW('Sanitation Data'!D132)))</f>
        <v/>
      </c>
      <c r="CL138" s="319" t="str">
        <f ca="true">+IF(OFFSET('Sanitation Data'!$D$29,0,10*ROW('Sanitation Data'!D132))="","",OFFSET('Sanitation Data'!$D$29,0,10*ROW('Sanitation Data'!D132)))</f>
        <v/>
      </c>
      <c r="CM138" s="319" t="str">
        <f ca="true">+IF(OFFSET('Sanitation Data'!$D$30,0,10*ROW('Sanitation Data'!D132))="","",OFFSET('Sanitation Data'!$D$30,0,10*ROW('Sanitation Data'!D132)))</f>
        <v/>
      </c>
      <c r="CN138" s="319" t="str">
        <f ca="true">+IF(OFFSET('Sanitation Data'!$D$31,0,10*ROW('Sanitation Data'!D132))="","",OFFSET('Sanitation Data'!$D$31,0,10*ROW('Sanitation Data'!D132)))</f>
        <v/>
      </c>
      <c r="CO138" s="319" t="str">
        <f ca="true">+IF(OFFSET('Sanitation Data'!$D$32,0,10*ROW('Sanitation Data'!D132))="","",OFFSET('Sanitation Data'!$D$32,0,10*ROW('Sanitation Data'!D132)))</f>
        <v/>
      </c>
      <c r="CP138" s="319" t="str">
        <f ca="true">+IF(OFFSET('Sanitation Data'!$E$28,0,10*ROW('Sanitation Data'!E132))="","",OFFSET('Sanitation Data'!$E$28,0,10*ROW('Sanitation Data'!E132)))</f>
        <v/>
      </c>
      <c r="CQ138" s="319" t="str">
        <f ca="true">+IF(OFFSET('Sanitation Data'!$E$29,0,10*ROW('Sanitation Data'!E132))="","",OFFSET('Sanitation Data'!$E$29,0,10*ROW('Sanitation Data'!E132)))</f>
        <v/>
      </c>
      <c r="CR138" s="319" t="str">
        <f ca="true">+IF(OFFSET('Sanitation Data'!$E$30,0,10*ROW('Sanitation Data'!E132))="","",OFFSET('Sanitation Data'!$E$30,0,10*ROW('Sanitation Data'!E132)))</f>
        <v/>
      </c>
      <c r="CS138" s="319" t="str">
        <f ca="true">+IF(OFFSET('Sanitation Data'!$E$31,0,10*ROW('Sanitation Data'!E132))="","",OFFSET('Sanitation Data'!$E$31,0,10*ROW('Sanitation Data'!E132)))</f>
        <v/>
      </c>
      <c r="CT138" s="319" t="str">
        <f ca="true">+IF(OFFSET('Sanitation Data'!$E$32,0,10*ROW('Sanitation Data'!E132))="","",OFFSET('Sanitation Data'!$E$32,0,10*ROW('Sanitation Data'!E132)))</f>
        <v/>
      </c>
      <c r="CU138" s="319" t="str">
        <f ca="true">+IF(OFFSET('Sanitation Data'!$F$28,0,10*ROW('Sanitation Data'!F132))="","",OFFSET('Sanitation Data'!$F$28,0,10*ROW('Sanitation Data'!F132)))</f>
        <v/>
      </c>
      <c r="CV138" s="319" t="str">
        <f ca="true">+IF(OFFSET('Sanitation Data'!$F$29,0,10*ROW('Sanitation Data'!F132))="","",OFFSET('Sanitation Data'!$F$29,0,10*ROW('Sanitation Data'!F132)))</f>
        <v/>
      </c>
      <c r="CW138" s="319" t="str">
        <f ca="true">+IF(OFFSET('Sanitation Data'!$F$30,0,10*ROW('Sanitation Data'!F132))="","",OFFSET('Sanitation Data'!$F$30,0,10*ROW('Sanitation Data'!F132)))</f>
        <v/>
      </c>
      <c r="CX138" s="319" t="str">
        <f ca="true">+IF(OFFSET('Sanitation Data'!$F$31,0,10*ROW('Sanitation Data'!F132))="","",OFFSET('Sanitation Data'!$F$31,0,10*ROW('Sanitation Data'!F132)))</f>
        <v/>
      </c>
      <c r="CY138" s="319" t="str">
        <f ca="true">+IF(OFFSET('Sanitation Data'!$F$32,0,10*ROW('Sanitation Data'!F132))="","",OFFSET('Sanitation Data'!$F$32,0,10*ROW('Sanitation Data'!F132)))</f>
        <v/>
      </c>
      <c r="CZ138" s="319" t="str">
        <f ca="true">+IF(OFFSET('Sanitation Data'!$G$28,0,10*ROW('Sanitation Data'!G132))="","",OFFSET('Sanitation Data'!$G$28,0,10*ROW('Sanitation Data'!G132)))</f>
        <v/>
      </c>
      <c r="DA138" s="319" t="str">
        <f ca="true">+IF(OFFSET('Sanitation Data'!$G$29,0,10*ROW('Sanitation Data'!G132))="","",OFFSET('Sanitation Data'!$G$29,0,10*ROW('Sanitation Data'!G132)))</f>
        <v/>
      </c>
      <c r="DB138" s="319" t="str">
        <f ca="true">+IF(OFFSET('Sanitation Data'!$G$30,0,10*ROW('Sanitation Data'!G132))="","",OFFSET('Sanitation Data'!$G$30,0,10*ROW('Sanitation Data'!G132)))</f>
        <v/>
      </c>
      <c r="DC138" s="319" t="str">
        <f ca="true">+IF(OFFSET('Sanitation Data'!$G$31,0,10*ROW('Sanitation Data'!G132))="","",OFFSET('Sanitation Data'!$G$31,0,10*ROW('Sanitation Data'!G132)))</f>
        <v/>
      </c>
      <c r="DD138" s="319" t="str">
        <f ca="true">+IF(OFFSET('Sanitation Data'!$G$32,0,10*ROW('Sanitation Data'!G132))="","",OFFSET('Sanitation Data'!$G$32,0,10*ROW('Sanitation Data'!G132)))</f>
        <v/>
      </c>
      <c r="DE138" s="319" t="str">
        <f ca="true">+IF(OFFSET('Sanitation Data'!$H$28,0,10*ROW('Sanitation Data'!H132))="","",OFFSET('Sanitation Data'!$H$28,0,10*ROW('Sanitation Data'!H132)))</f>
        <v/>
      </c>
      <c r="DF138" s="319" t="str">
        <f ca="true">+IF(OFFSET('Sanitation Data'!$H$29,0,10*ROW('Sanitation Data'!H132))="","",OFFSET('Sanitation Data'!$H$29,0,10*ROW('Sanitation Data'!H132)))</f>
        <v/>
      </c>
      <c r="DG138" s="319" t="str">
        <f ca="true">+IF(OFFSET('Sanitation Data'!$H$30,0,10*ROW('Sanitation Data'!H132))="","",OFFSET('Sanitation Data'!$H$30,0,10*ROW('Sanitation Data'!H132)))</f>
        <v/>
      </c>
      <c r="DH138" s="319" t="str">
        <f ca="true">+IF(OFFSET('Sanitation Data'!$H$31,0,10*ROW('Sanitation Data'!H132))="","",OFFSET('Sanitation Data'!$H$31,0,10*ROW('Sanitation Data'!H132)))</f>
        <v/>
      </c>
      <c r="DI138" s="319" t="str">
        <f ca="true">+IF(OFFSET('Sanitation Data'!$H$32,0,10*ROW('Sanitation Data'!H132))="","",OFFSET('Sanitation Data'!$H$32,0,10*ROW('Sanitation Data'!H132)))</f>
        <v/>
      </c>
      <c r="DJ138" s="319" t="str">
        <f ca="true">+IF(OFFSET('Sanitation Data'!$I$28,0,10*ROW('Sanitation Data'!I132))="","",OFFSET('Sanitation Data'!$I$28,0,10*ROW('Sanitation Data'!I132)))</f>
        <v/>
      </c>
      <c r="DK138" s="319" t="str">
        <f ca="true">+IF(OFFSET('Sanitation Data'!$I$29,0,10*ROW('Sanitation Data'!I132))="","",OFFSET('Sanitation Data'!$I$29,0,10*ROW('Sanitation Data'!I132)))</f>
        <v/>
      </c>
      <c r="DL138" s="319" t="str">
        <f ca="true">+IF(OFFSET('Sanitation Data'!$I$30,0,10*ROW('Sanitation Data'!I132))="","",OFFSET('Sanitation Data'!$I$30,0,10*ROW('Sanitation Data'!I132)))</f>
        <v/>
      </c>
      <c r="DM138" s="319" t="str">
        <f ca="true">+IF(OFFSET('Sanitation Data'!$I$31,0,10*ROW('Sanitation Data'!I132))="","",OFFSET('Sanitation Data'!$I$31,0,10*ROW('Sanitation Data'!I132)))</f>
        <v/>
      </c>
      <c r="DN138" s="319" t="str">
        <f ca="true">+IF(OFFSET('Sanitation Data'!$I$32,0,10*ROW('Sanitation Data'!I132))="","",OFFSET('Sanitation Data'!$I$32,0,10*ROW('Sanitation Data'!I132)))</f>
        <v/>
      </c>
      <c r="DO138" s="319" t="str">
        <f ca="true">+IF(OFFSET('Hygiene Data'!$D$11,0,10*ROW('Hygiene Data'!D132))="","",OFFSET('Hygiene Data'!$D$11,0,10*ROW('Hygiene Data'!D132)))</f>
        <v/>
      </c>
      <c r="DP138" s="319" t="str">
        <f ca="true">+IF(OFFSET('Hygiene Data'!$D$12,0,10*ROW('Hygiene Data'!D132))="","",OFFSET('Hygiene Data'!$D$12,0,10*ROW('Hygiene Data'!D132)))</f>
        <v/>
      </c>
      <c r="DQ138" s="319" t="str">
        <f ca="true">+IF(OFFSET('Hygiene Data'!$D$13,0,10*ROW('Hygiene Data'!D132))="","",OFFSET('Hygiene Data'!$D$13,0,10*ROW('Hygiene Data'!D132)))</f>
        <v/>
      </c>
      <c r="DR138" s="319" t="str">
        <f ca="true">+IF(OFFSET('Hygiene Data'!$E$11,0,10*ROW('Hygiene Data'!E132))="","",OFFSET('Hygiene Data'!$E$11,0,10*ROW('Hygiene Data'!E132)))</f>
        <v/>
      </c>
      <c r="DS138" s="319" t="str">
        <f ca="true">+IF(OFFSET('Hygiene Data'!$E$12,0,10*ROW('Hygiene Data'!E132))="","",OFFSET('Hygiene Data'!$E$12,0,10*ROW('Hygiene Data'!E132)))</f>
        <v/>
      </c>
      <c r="DT138" s="319" t="str">
        <f ca="true">+IF(OFFSET('Hygiene Data'!$E$13,0,10*ROW('Hygiene Data'!E132))="","",OFFSET('Hygiene Data'!$E$13,0,10*ROW('Hygiene Data'!E132)))</f>
        <v/>
      </c>
      <c r="DU138" s="319" t="str">
        <f ca="true">+IF(OFFSET('Hygiene Data'!$F$11,0,10*ROW('Hygiene Data'!F132))="","",OFFSET('Hygiene Data'!$F$11,0,10*ROW('Hygiene Data'!F132)))</f>
        <v/>
      </c>
      <c r="DV138" s="319" t="str">
        <f ca="true">+IF(OFFSET('Hygiene Data'!$F$12,0,10*ROW('Hygiene Data'!F132))="","",OFFSET('Hygiene Data'!$F$12,0,10*ROW('Hygiene Data'!F132)))</f>
        <v/>
      </c>
      <c r="DW138" s="319" t="str">
        <f ca="true">+IF(OFFSET('Hygiene Data'!$F$13,0,10*ROW('Hygiene Data'!F132))="","",OFFSET('Hygiene Data'!$F$13,0,10*ROW('Hygiene Data'!F132)))</f>
        <v/>
      </c>
      <c r="DX138" s="319" t="str">
        <f ca="true">+IF(OFFSET('Hygiene Data'!$G$11,0,10*ROW('Hygiene Data'!G132))="","",OFFSET('Hygiene Data'!$G$11,0,10*ROW('Hygiene Data'!G132)))</f>
        <v/>
      </c>
      <c r="DY138" s="319" t="str">
        <f ca="true">+IF(OFFSET('Hygiene Data'!$G$12,0,10*ROW('Hygiene Data'!G132))="","",OFFSET('Hygiene Data'!$G$12,0,10*ROW('Hygiene Data'!G132)))</f>
        <v/>
      </c>
      <c r="DZ138" s="319" t="str">
        <f ca="true">+IF(OFFSET('Hygiene Data'!$G$13,0,10*ROW('Hygiene Data'!G132))="","",OFFSET('Hygiene Data'!$G$13,0,10*ROW('Hygiene Data'!G132)))</f>
        <v/>
      </c>
      <c r="EA138" s="319" t="str">
        <f ca="true">+IF(OFFSET('Hygiene Data'!$H$11,0,10*ROW('Hygiene Data'!H132))="","",OFFSET('Hygiene Data'!$H$11,0,10*ROW('Hygiene Data'!H132)))</f>
        <v/>
      </c>
      <c r="EB138" s="319" t="str">
        <f ca="true">+IF(OFFSET('Hygiene Data'!$H$12,0,10*ROW('Hygiene Data'!H132))="","",OFFSET('Hygiene Data'!$H$12,0,10*ROW('Hygiene Data'!H132)))</f>
        <v/>
      </c>
      <c r="EC138" s="319" t="str">
        <f ca="true">+IF(OFFSET('Hygiene Data'!$H$13,0,10*ROW('Hygiene Data'!H132))="","",OFFSET('Hygiene Data'!$H$13,0,10*ROW('Hygiene Data'!H132)))</f>
        <v/>
      </c>
      <c r="ED138" s="319" t="str">
        <f ca="true">+IF(OFFSET('Hygiene Data'!$I$11,0,10*ROW('Hygiene Data'!I132))="","",OFFSET('Hygiene Data'!$I$11,0,10*ROW('Hygiene Data'!I132)))</f>
        <v/>
      </c>
      <c r="EE138" s="319" t="str">
        <f ca="true">+IF(OFFSET('Hygiene Data'!$I$12,0,10*ROW('Hygiene Data'!I132))="","",OFFSET('Hygiene Data'!$I$12,0,10*ROW('Hygiene Data'!I132)))</f>
        <v/>
      </c>
      <c r="EF138" s="319"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75"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19"/>
      <c r="BS139" s="319" t="str">
        <f ca="true">+IF(OFFSET('Water Data'!$D$27,0,10*ROW('Water Data'!D133))="","",OFFSET('Water Data'!$D$27,0,10*ROW('Water Data'!D133)))</f>
        <v/>
      </c>
      <c r="BT139" s="319" t="str">
        <f ca="true">+IF(OFFSET('Water Data'!$D$28,0,10*ROW('Water Data'!D133))="","",OFFSET('Water Data'!$D$28,0,10*ROW('Water Data'!D133)))</f>
        <v/>
      </c>
      <c r="BU139" s="319" t="str">
        <f ca="true">+IF(OFFSET('Water Data'!$D$29,0,10*ROW('Water Data'!D133))="","",OFFSET('Water Data'!$D$29,0,10*ROW('Water Data'!D133)))</f>
        <v/>
      </c>
      <c r="BV139" s="319" t="str">
        <f ca="true">+IF(OFFSET('Water Data'!$E$27,0,10*ROW('Water Data'!E133))="","",OFFSET('Water Data'!$E$27,0,10*ROW('Water Data'!E133)))</f>
        <v/>
      </c>
      <c r="BW139" s="319" t="str">
        <f ca="true">+IF(OFFSET('Water Data'!$E$28,0,10*ROW('Water Data'!E133))="","",OFFSET('Water Data'!$E$28,0,10*ROW('Water Data'!E133)))</f>
        <v/>
      </c>
      <c r="BX139" s="319" t="str">
        <f ca="true">+IF(OFFSET('Water Data'!$E$29,0,10*ROW('Water Data'!E133))="","",OFFSET('Water Data'!$E$29,0,10*ROW('Water Data'!E133)))</f>
        <v/>
      </c>
      <c r="BY139" s="319" t="str">
        <f ca="true">+IF(OFFSET('Water Data'!$F$27,0,10*ROW('Water Data'!F133))="","",OFFSET('Water Data'!$F$27,0,10*ROW('Water Data'!F133)))</f>
        <v/>
      </c>
      <c r="BZ139" s="319" t="str">
        <f ca="true">+IF(OFFSET('Water Data'!$F$28,0,10*ROW('Water Data'!F133))="","",OFFSET('Water Data'!$F$28,0,10*ROW('Water Data'!F133)))</f>
        <v/>
      </c>
      <c r="CA139" s="319" t="str">
        <f ca="true">+IF(OFFSET('Water Data'!$F$29,0,10*ROW('Water Data'!F133))="","",OFFSET('Water Data'!$F$29,0,10*ROW('Water Data'!F133)))</f>
        <v/>
      </c>
      <c r="CB139" s="319" t="str">
        <f ca="true">+IF(OFFSET('Water Data'!$G$27,0,10*ROW('Water Data'!G133))="","",OFFSET('Water Data'!$G$27,0,10*ROW('Water Data'!G133)))</f>
        <v/>
      </c>
      <c r="CC139" s="319" t="str">
        <f ca="true">+IF(OFFSET('Water Data'!$G$28,0,10*ROW('Water Data'!G133))="","",OFFSET('Water Data'!$G$28,0,10*ROW('Water Data'!G133)))</f>
        <v/>
      </c>
      <c r="CD139" s="319" t="str">
        <f ca="true">+IF(OFFSET('Water Data'!$G$29,0,10*ROW('Water Data'!G133))="","",OFFSET('Water Data'!$G$29,0,10*ROW('Water Data'!G133)))</f>
        <v/>
      </c>
      <c r="CE139" s="319" t="str">
        <f ca="true">+IF(OFFSET('Water Data'!$H$27,0,10*ROW('Water Data'!H133))="","",OFFSET('Water Data'!$H$27,0,10*ROW('Water Data'!H133)))</f>
        <v/>
      </c>
      <c r="CF139" s="319" t="str">
        <f ca="true">+IF(OFFSET('Water Data'!$H$28,0,10*ROW('Water Data'!H133))="","",OFFSET('Water Data'!$H$28,0,10*ROW('Water Data'!H133)))</f>
        <v/>
      </c>
      <c r="CG139" s="319" t="str">
        <f ca="true">+IF(OFFSET('Water Data'!$H$29,0,10*ROW('Water Data'!H133))="","",OFFSET('Water Data'!$H$29,0,10*ROW('Water Data'!H133)))</f>
        <v/>
      </c>
      <c r="CH139" s="319" t="str">
        <f ca="true">+IF(OFFSET('Water Data'!$I$27,0,10*ROW('Water Data'!I133))="","",OFFSET('Water Data'!$I$27,0,10*ROW('Water Data'!I133)))</f>
        <v/>
      </c>
      <c r="CI139" s="319" t="str">
        <f ca="true">+IF(OFFSET('Water Data'!$I$28,0,10*ROW('Water Data'!I133))="","",OFFSET('Water Data'!$I$28,0,10*ROW('Water Data'!I133)))</f>
        <v/>
      </c>
      <c r="CJ139" s="319" t="str">
        <f ca="true">+IF(OFFSET('Water Data'!$I$29,0,10*ROW('Water Data'!I133))="","",OFFSET('Water Data'!$I$29,0,10*ROW('Water Data'!I133)))</f>
        <v/>
      </c>
      <c r="CK139" s="319" t="str">
        <f ca="true">+IF(OFFSET('Sanitation Data'!$D$28,0,10*ROW('Sanitation Data'!D133))="","",OFFSET('Sanitation Data'!$D$28,0,10*ROW('Sanitation Data'!D133)))</f>
        <v/>
      </c>
      <c r="CL139" s="319" t="str">
        <f ca="true">+IF(OFFSET('Sanitation Data'!$D$29,0,10*ROW('Sanitation Data'!D133))="","",OFFSET('Sanitation Data'!$D$29,0,10*ROW('Sanitation Data'!D133)))</f>
        <v/>
      </c>
      <c r="CM139" s="319" t="str">
        <f ca="true">+IF(OFFSET('Sanitation Data'!$D$30,0,10*ROW('Sanitation Data'!D133))="","",OFFSET('Sanitation Data'!$D$30,0,10*ROW('Sanitation Data'!D133)))</f>
        <v/>
      </c>
      <c r="CN139" s="319" t="str">
        <f ca="true">+IF(OFFSET('Sanitation Data'!$D$31,0,10*ROW('Sanitation Data'!D133))="","",OFFSET('Sanitation Data'!$D$31,0,10*ROW('Sanitation Data'!D133)))</f>
        <v/>
      </c>
      <c r="CO139" s="319" t="str">
        <f ca="true">+IF(OFFSET('Sanitation Data'!$D$32,0,10*ROW('Sanitation Data'!D133))="","",OFFSET('Sanitation Data'!$D$32,0,10*ROW('Sanitation Data'!D133)))</f>
        <v/>
      </c>
      <c r="CP139" s="319" t="str">
        <f ca="true">+IF(OFFSET('Sanitation Data'!$E$28,0,10*ROW('Sanitation Data'!E133))="","",OFFSET('Sanitation Data'!$E$28,0,10*ROW('Sanitation Data'!E133)))</f>
        <v/>
      </c>
      <c r="CQ139" s="319" t="str">
        <f ca="true">+IF(OFFSET('Sanitation Data'!$E$29,0,10*ROW('Sanitation Data'!E133))="","",OFFSET('Sanitation Data'!$E$29,0,10*ROW('Sanitation Data'!E133)))</f>
        <v/>
      </c>
      <c r="CR139" s="319" t="str">
        <f ca="true">+IF(OFFSET('Sanitation Data'!$E$30,0,10*ROW('Sanitation Data'!E133))="","",OFFSET('Sanitation Data'!$E$30,0,10*ROW('Sanitation Data'!E133)))</f>
        <v/>
      </c>
      <c r="CS139" s="319" t="str">
        <f ca="true">+IF(OFFSET('Sanitation Data'!$E$31,0,10*ROW('Sanitation Data'!E133))="","",OFFSET('Sanitation Data'!$E$31,0,10*ROW('Sanitation Data'!E133)))</f>
        <v/>
      </c>
      <c r="CT139" s="319" t="str">
        <f ca="true">+IF(OFFSET('Sanitation Data'!$E$32,0,10*ROW('Sanitation Data'!E133))="","",OFFSET('Sanitation Data'!$E$32,0,10*ROW('Sanitation Data'!E133)))</f>
        <v/>
      </c>
      <c r="CU139" s="319" t="str">
        <f ca="true">+IF(OFFSET('Sanitation Data'!$F$28,0,10*ROW('Sanitation Data'!F133))="","",OFFSET('Sanitation Data'!$F$28,0,10*ROW('Sanitation Data'!F133)))</f>
        <v/>
      </c>
      <c r="CV139" s="319" t="str">
        <f ca="true">+IF(OFFSET('Sanitation Data'!$F$29,0,10*ROW('Sanitation Data'!F133))="","",OFFSET('Sanitation Data'!$F$29,0,10*ROW('Sanitation Data'!F133)))</f>
        <v/>
      </c>
      <c r="CW139" s="319" t="str">
        <f ca="true">+IF(OFFSET('Sanitation Data'!$F$30,0,10*ROW('Sanitation Data'!F133))="","",OFFSET('Sanitation Data'!$F$30,0,10*ROW('Sanitation Data'!F133)))</f>
        <v/>
      </c>
      <c r="CX139" s="319" t="str">
        <f ca="true">+IF(OFFSET('Sanitation Data'!$F$31,0,10*ROW('Sanitation Data'!F133))="","",OFFSET('Sanitation Data'!$F$31,0,10*ROW('Sanitation Data'!F133)))</f>
        <v/>
      </c>
      <c r="CY139" s="319" t="str">
        <f ca="true">+IF(OFFSET('Sanitation Data'!$F$32,0,10*ROW('Sanitation Data'!F133))="","",OFFSET('Sanitation Data'!$F$32,0,10*ROW('Sanitation Data'!F133)))</f>
        <v/>
      </c>
      <c r="CZ139" s="319" t="str">
        <f ca="true">+IF(OFFSET('Sanitation Data'!$G$28,0,10*ROW('Sanitation Data'!G133))="","",OFFSET('Sanitation Data'!$G$28,0,10*ROW('Sanitation Data'!G133)))</f>
        <v/>
      </c>
      <c r="DA139" s="319" t="str">
        <f ca="true">+IF(OFFSET('Sanitation Data'!$G$29,0,10*ROW('Sanitation Data'!G133))="","",OFFSET('Sanitation Data'!$G$29,0,10*ROW('Sanitation Data'!G133)))</f>
        <v/>
      </c>
      <c r="DB139" s="319" t="str">
        <f ca="true">+IF(OFFSET('Sanitation Data'!$G$30,0,10*ROW('Sanitation Data'!G133))="","",OFFSET('Sanitation Data'!$G$30,0,10*ROW('Sanitation Data'!G133)))</f>
        <v/>
      </c>
      <c r="DC139" s="319" t="str">
        <f ca="true">+IF(OFFSET('Sanitation Data'!$G$31,0,10*ROW('Sanitation Data'!G133))="","",OFFSET('Sanitation Data'!$G$31,0,10*ROW('Sanitation Data'!G133)))</f>
        <v/>
      </c>
      <c r="DD139" s="319" t="str">
        <f ca="true">+IF(OFFSET('Sanitation Data'!$G$32,0,10*ROW('Sanitation Data'!G133))="","",OFFSET('Sanitation Data'!$G$32,0,10*ROW('Sanitation Data'!G133)))</f>
        <v/>
      </c>
      <c r="DE139" s="319" t="str">
        <f ca="true">+IF(OFFSET('Sanitation Data'!$H$28,0,10*ROW('Sanitation Data'!H133))="","",OFFSET('Sanitation Data'!$H$28,0,10*ROW('Sanitation Data'!H133)))</f>
        <v/>
      </c>
      <c r="DF139" s="319" t="str">
        <f ca="true">+IF(OFFSET('Sanitation Data'!$H$29,0,10*ROW('Sanitation Data'!H133))="","",OFFSET('Sanitation Data'!$H$29,0,10*ROW('Sanitation Data'!H133)))</f>
        <v/>
      </c>
      <c r="DG139" s="319" t="str">
        <f ca="true">+IF(OFFSET('Sanitation Data'!$H$30,0,10*ROW('Sanitation Data'!H133))="","",OFFSET('Sanitation Data'!$H$30,0,10*ROW('Sanitation Data'!H133)))</f>
        <v/>
      </c>
      <c r="DH139" s="319" t="str">
        <f ca="true">+IF(OFFSET('Sanitation Data'!$H$31,0,10*ROW('Sanitation Data'!H133))="","",OFFSET('Sanitation Data'!$H$31,0,10*ROW('Sanitation Data'!H133)))</f>
        <v/>
      </c>
      <c r="DI139" s="319" t="str">
        <f ca="true">+IF(OFFSET('Sanitation Data'!$H$32,0,10*ROW('Sanitation Data'!H133))="","",OFFSET('Sanitation Data'!$H$32,0,10*ROW('Sanitation Data'!H133)))</f>
        <v/>
      </c>
      <c r="DJ139" s="319" t="str">
        <f ca="true">+IF(OFFSET('Sanitation Data'!$I$28,0,10*ROW('Sanitation Data'!I133))="","",OFFSET('Sanitation Data'!$I$28,0,10*ROW('Sanitation Data'!I133)))</f>
        <v/>
      </c>
      <c r="DK139" s="319" t="str">
        <f ca="true">+IF(OFFSET('Sanitation Data'!$I$29,0,10*ROW('Sanitation Data'!I133))="","",OFFSET('Sanitation Data'!$I$29,0,10*ROW('Sanitation Data'!I133)))</f>
        <v/>
      </c>
      <c r="DL139" s="319" t="str">
        <f ca="true">+IF(OFFSET('Sanitation Data'!$I$30,0,10*ROW('Sanitation Data'!I133))="","",OFFSET('Sanitation Data'!$I$30,0,10*ROW('Sanitation Data'!I133)))</f>
        <v/>
      </c>
      <c r="DM139" s="319" t="str">
        <f ca="true">+IF(OFFSET('Sanitation Data'!$I$31,0,10*ROW('Sanitation Data'!I133))="","",OFFSET('Sanitation Data'!$I$31,0,10*ROW('Sanitation Data'!I133)))</f>
        <v/>
      </c>
      <c r="DN139" s="319" t="str">
        <f ca="true">+IF(OFFSET('Sanitation Data'!$I$32,0,10*ROW('Sanitation Data'!I133))="","",OFFSET('Sanitation Data'!$I$32,0,10*ROW('Sanitation Data'!I133)))</f>
        <v/>
      </c>
      <c r="DO139" s="319" t="str">
        <f ca="true">+IF(OFFSET('Hygiene Data'!$D$11,0,10*ROW('Hygiene Data'!D133))="","",OFFSET('Hygiene Data'!$D$11,0,10*ROW('Hygiene Data'!D133)))</f>
        <v/>
      </c>
      <c r="DP139" s="319" t="str">
        <f ca="true">+IF(OFFSET('Hygiene Data'!$D$12,0,10*ROW('Hygiene Data'!D133))="","",OFFSET('Hygiene Data'!$D$12,0,10*ROW('Hygiene Data'!D133)))</f>
        <v/>
      </c>
      <c r="DQ139" s="319" t="str">
        <f ca="true">+IF(OFFSET('Hygiene Data'!$D$13,0,10*ROW('Hygiene Data'!D133))="","",OFFSET('Hygiene Data'!$D$13,0,10*ROW('Hygiene Data'!D133)))</f>
        <v/>
      </c>
      <c r="DR139" s="319" t="str">
        <f ca="true">+IF(OFFSET('Hygiene Data'!$E$11,0,10*ROW('Hygiene Data'!E133))="","",OFFSET('Hygiene Data'!$E$11,0,10*ROW('Hygiene Data'!E133)))</f>
        <v/>
      </c>
      <c r="DS139" s="319" t="str">
        <f ca="true">+IF(OFFSET('Hygiene Data'!$E$12,0,10*ROW('Hygiene Data'!E133))="","",OFFSET('Hygiene Data'!$E$12,0,10*ROW('Hygiene Data'!E133)))</f>
        <v/>
      </c>
      <c r="DT139" s="319" t="str">
        <f ca="true">+IF(OFFSET('Hygiene Data'!$E$13,0,10*ROW('Hygiene Data'!E133))="","",OFFSET('Hygiene Data'!$E$13,0,10*ROW('Hygiene Data'!E133)))</f>
        <v/>
      </c>
      <c r="DU139" s="319" t="str">
        <f ca="true">+IF(OFFSET('Hygiene Data'!$F$11,0,10*ROW('Hygiene Data'!F133))="","",OFFSET('Hygiene Data'!$F$11,0,10*ROW('Hygiene Data'!F133)))</f>
        <v/>
      </c>
      <c r="DV139" s="319" t="str">
        <f ca="true">+IF(OFFSET('Hygiene Data'!$F$12,0,10*ROW('Hygiene Data'!F133))="","",OFFSET('Hygiene Data'!$F$12,0,10*ROW('Hygiene Data'!F133)))</f>
        <v/>
      </c>
      <c r="DW139" s="319" t="str">
        <f ca="true">+IF(OFFSET('Hygiene Data'!$F$13,0,10*ROW('Hygiene Data'!F133))="","",OFFSET('Hygiene Data'!$F$13,0,10*ROW('Hygiene Data'!F133)))</f>
        <v/>
      </c>
      <c r="DX139" s="319" t="str">
        <f ca="true">+IF(OFFSET('Hygiene Data'!$G$11,0,10*ROW('Hygiene Data'!G133))="","",OFFSET('Hygiene Data'!$G$11,0,10*ROW('Hygiene Data'!G133)))</f>
        <v/>
      </c>
      <c r="DY139" s="319" t="str">
        <f ca="true">+IF(OFFSET('Hygiene Data'!$G$12,0,10*ROW('Hygiene Data'!G133))="","",OFFSET('Hygiene Data'!$G$12,0,10*ROW('Hygiene Data'!G133)))</f>
        <v/>
      </c>
      <c r="DZ139" s="319" t="str">
        <f ca="true">+IF(OFFSET('Hygiene Data'!$G$13,0,10*ROW('Hygiene Data'!G133))="","",OFFSET('Hygiene Data'!$G$13,0,10*ROW('Hygiene Data'!G133)))</f>
        <v/>
      </c>
      <c r="EA139" s="319" t="str">
        <f ca="true">+IF(OFFSET('Hygiene Data'!$H$11,0,10*ROW('Hygiene Data'!H133))="","",OFFSET('Hygiene Data'!$H$11,0,10*ROW('Hygiene Data'!H133)))</f>
        <v/>
      </c>
      <c r="EB139" s="319" t="str">
        <f ca="true">+IF(OFFSET('Hygiene Data'!$H$12,0,10*ROW('Hygiene Data'!H133))="","",OFFSET('Hygiene Data'!$H$12,0,10*ROW('Hygiene Data'!H133)))</f>
        <v/>
      </c>
      <c r="EC139" s="319" t="str">
        <f ca="true">+IF(OFFSET('Hygiene Data'!$H$13,0,10*ROW('Hygiene Data'!H133))="","",OFFSET('Hygiene Data'!$H$13,0,10*ROW('Hygiene Data'!H133)))</f>
        <v/>
      </c>
      <c r="ED139" s="319" t="str">
        <f ca="true">+IF(OFFSET('Hygiene Data'!$I$11,0,10*ROW('Hygiene Data'!I133))="","",OFFSET('Hygiene Data'!$I$11,0,10*ROW('Hygiene Data'!I133)))</f>
        <v/>
      </c>
      <c r="EE139" s="319" t="str">
        <f ca="true">+IF(OFFSET('Hygiene Data'!$I$12,0,10*ROW('Hygiene Data'!I133))="","",OFFSET('Hygiene Data'!$I$12,0,10*ROW('Hygiene Data'!I133)))</f>
        <v/>
      </c>
      <c r="EF139" s="319"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75"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19"/>
      <c r="BS140" s="319" t="str">
        <f ca="true">+IF(OFFSET('Water Data'!$D$27,0,10*ROW('Water Data'!D134))="","",OFFSET('Water Data'!$D$27,0,10*ROW('Water Data'!D134)))</f>
        <v/>
      </c>
      <c r="BT140" s="319" t="str">
        <f ca="true">+IF(OFFSET('Water Data'!$D$28,0,10*ROW('Water Data'!D134))="","",OFFSET('Water Data'!$D$28,0,10*ROW('Water Data'!D134)))</f>
        <v/>
      </c>
      <c r="BU140" s="319" t="str">
        <f ca="true">+IF(OFFSET('Water Data'!$D$29,0,10*ROW('Water Data'!D134))="","",OFFSET('Water Data'!$D$29,0,10*ROW('Water Data'!D134)))</f>
        <v/>
      </c>
      <c r="BV140" s="319" t="str">
        <f ca="true">+IF(OFFSET('Water Data'!$E$27,0,10*ROW('Water Data'!E134))="","",OFFSET('Water Data'!$E$27,0,10*ROW('Water Data'!E134)))</f>
        <v/>
      </c>
      <c r="BW140" s="319" t="str">
        <f ca="true">+IF(OFFSET('Water Data'!$E$28,0,10*ROW('Water Data'!E134))="","",OFFSET('Water Data'!$E$28,0,10*ROW('Water Data'!E134)))</f>
        <v/>
      </c>
      <c r="BX140" s="319" t="str">
        <f ca="true">+IF(OFFSET('Water Data'!$E$29,0,10*ROW('Water Data'!E134))="","",OFFSET('Water Data'!$E$29,0,10*ROW('Water Data'!E134)))</f>
        <v/>
      </c>
      <c r="BY140" s="319" t="str">
        <f ca="true">+IF(OFFSET('Water Data'!$F$27,0,10*ROW('Water Data'!F134))="","",OFFSET('Water Data'!$F$27,0,10*ROW('Water Data'!F134)))</f>
        <v/>
      </c>
      <c r="BZ140" s="319" t="str">
        <f ca="true">+IF(OFFSET('Water Data'!$F$28,0,10*ROW('Water Data'!F134))="","",OFFSET('Water Data'!$F$28,0,10*ROW('Water Data'!F134)))</f>
        <v/>
      </c>
      <c r="CA140" s="319" t="str">
        <f ca="true">+IF(OFFSET('Water Data'!$F$29,0,10*ROW('Water Data'!F134))="","",OFFSET('Water Data'!$F$29,0,10*ROW('Water Data'!F134)))</f>
        <v/>
      </c>
      <c r="CB140" s="319" t="str">
        <f ca="true">+IF(OFFSET('Water Data'!$G$27,0,10*ROW('Water Data'!G134))="","",OFFSET('Water Data'!$G$27,0,10*ROW('Water Data'!G134)))</f>
        <v/>
      </c>
      <c r="CC140" s="319" t="str">
        <f ca="true">+IF(OFFSET('Water Data'!$G$28,0,10*ROW('Water Data'!G134))="","",OFFSET('Water Data'!$G$28,0,10*ROW('Water Data'!G134)))</f>
        <v/>
      </c>
      <c r="CD140" s="319" t="str">
        <f ca="true">+IF(OFFSET('Water Data'!$G$29,0,10*ROW('Water Data'!G134))="","",OFFSET('Water Data'!$G$29,0,10*ROW('Water Data'!G134)))</f>
        <v/>
      </c>
      <c r="CE140" s="319" t="str">
        <f ca="true">+IF(OFFSET('Water Data'!$H$27,0,10*ROW('Water Data'!H134))="","",OFFSET('Water Data'!$H$27,0,10*ROW('Water Data'!H134)))</f>
        <v/>
      </c>
      <c r="CF140" s="319" t="str">
        <f ca="true">+IF(OFFSET('Water Data'!$H$28,0,10*ROW('Water Data'!H134))="","",OFFSET('Water Data'!$H$28,0,10*ROW('Water Data'!H134)))</f>
        <v/>
      </c>
      <c r="CG140" s="319" t="str">
        <f ca="true">+IF(OFFSET('Water Data'!$H$29,0,10*ROW('Water Data'!H134))="","",OFFSET('Water Data'!$H$29,0,10*ROW('Water Data'!H134)))</f>
        <v/>
      </c>
      <c r="CH140" s="319" t="str">
        <f ca="true">+IF(OFFSET('Water Data'!$I$27,0,10*ROW('Water Data'!I134))="","",OFFSET('Water Data'!$I$27,0,10*ROW('Water Data'!I134)))</f>
        <v/>
      </c>
      <c r="CI140" s="319" t="str">
        <f ca="true">+IF(OFFSET('Water Data'!$I$28,0,10*ROW('Water Data'!I134))="","",OFFSET('Water Data'!$I$28,0,10*ROW('Water Data'!I134)))</f>
        <v/>
      </c>
      <c r="CJ140" s="319" t="str">
        <f ca="true">+IF(OFFSET('Water Data'!$I$29,0,10*ROW('Water Data'!I134))="","",OFFSET('Water Data'!$I$29,0,10*ROW('Water Data'!I134)))</f>
        <v/>
      </c>
      <c r="CK140" s="319" t="str">
        <f ca="true">+IF(OFFSET('Sanitation Data'!$D$28,0,10*ROW('Sanitation Data'!D134))="","",OFFSET('Sanitation Data'!$D$28,0,10*ROW('Sanitation Data'!D134)))</f>
        <v/>
      </c>
      <c r="CL140" s="319" t="str">
        <f ca="true">+IF(OFFSET('Sanitation Data'!$D$29,0,10*ROW('Sanitation Data'!D134))="","",OFFSET('Sanitation Data'!$D$29,0,10*ROW('Sanitation Data'!D134)))</f>
        <v/>
      </c>
      <c r="CM140" s="319" t="str">
        <f ca="true">+IF(OFFSET('Sanitation Data'!$D$30,0,10*ROW('Sanitation Data'!D134))="","",OFFSET('Sanitation Data'!$D$30,0,10*ROW('Sanitation Data'!D134)))</f>
        <v/>
      </c>
      <c r="CN140" s="319" t="str">
        <f ca="true">+IF(OFFSET('Sanitation Data'!$D$31,0,10*ROW('Sanitation Data'!D134))="","",OFFSET('Sanitation Data'!$D$31,0,10*ROW('Sanitation Data'!D134)))</f>
        <v/>
      </c>
      <c r="CO140" s="319" t="str">
        <f ca="true">+IF(OFFSET('Sanitation Data'!$D$32,0,10*ROW('Sanitation Data'!D134))="","",OFFSET('Sanitation Data'!$D$32,0,10*ROW('Sanitation Data'!D134)))</f>
        <v/>
      </c>
      <c r="CP140" s="319" t="str">
        <f ca="true">+IF(OFFSET('Sanitation Data'!$E$28,0,10*ROW('Sanitation Data'!E134))="","",OFFSET('Sanitation Data'!$E$28,0,10*ROW('Sanitation Data'!E134)))</f>
        <v/>
      </c>
      <c r="CQ140" s="319" t="str">
        <f ca="true">+IF(OFFSET('Sanitation Data'!$E$29,0,10*ROW('Sanitation Data'!E134))="","",OFFSET('Sanitation Data'!$E$29,0,10*ROW('Sanitation Data'!E134)))</f>
        <v/>
      </c>
      <c r="CR140" s="319" t="str">
        <f ca="true">+IF(OFFSET('Sanitation Data'!$E$30,0,10*ROW('Sanitation Data'!E134))="","",OFFSET('Sanitation Data'!$E$30,0,10*ROW('Sanitation Data'!E134)))</f>
        <v/>
      </c>
      <c r="CS140" s="319" t="str">
        <f ca="true">+IF(OFFSET('Sanitation Data'!$E$31,0,10*ROW('Sanitation Data'!E134))="","",OFFSET('Sanitation Data'!$E$31,0,10*ROW('Sanitation Data'!E134)))</f>
        <v/>
      </c>
      <c r="CT140" s="319" t="str">
        <f ca="true">+IF(OFFSET('Sanitation Data'!$E$32,0,10*ROW('Sanitation Data'!E134))="","",OFFSET('Sanitation Data'!$E$32,0,10*ROW('Sanitation Data'!E134)))</f>
        <v/>
      </c>
      <c r="CU140" s="319" t="str">
        <f ca="true">+IF(OFFSET('Sanitation Data'!$F$28,0,10*ROW('Sanitation Data'!F134))="","",OFFSET('Sanitation Data'!$F$28,0,10*ROW('Sanitation Data'!F134)))</f>
        <v/>
      </c>
      <c r="CV140" s="319" t="str">
        <f ca="true">+IF(OFFSET('Sanitation Data'!$F$29,0,10*ROW('Sanitation Data'!F134))="","",OFFSET('Sanitation Data'!$F$29,0,10*ROW('Sanitation Data'!F134)))</f>
        <v/>
      </c>
      <c r="CW140" s="319" t="str">
        <f ca="true">+IF(OFFSET('Sanitation Data'!$F$30,0,10*ROW('Sanitation Data'!F134))="","",OFFSET('Sanitation Data'!$F$30,0,10*ROW('Sanitation Data'!F134)))</f>
        <v/>
      </c>
      <c r="CX140" s="319" t="str">
        <f ca="true">+IF(OFFSET('Sanitation Data'!$F$31,0,10*ROW('Sanitation Data'!F134))="","",OFFSET('Sanitation Data'!$F$31,0,10*ROW('Sanitation Data'!F134)))</f>
        <v/>
      </c>
      <c r="CY140" s="319" t="str">
        <f ca="true">+IF(OFFSET('Sanitation Data'!$F$32,0,10*ROW('Sanitation Data'!F134))="","",OFFSET('Sanitation Data'!$F$32,0,10*ROW('Sanitation Data'!F134)))</f>
        <v/>
      </c>
      <c r="CZ140" s="319" t="str">
        <f ca="true">+IF(OFFSET('Sanitation Data'!$G$28,0,10*ROW('Sanitation Data'!G134))="","",OFFSET('Sanitation Data'!$G$28,0,10*ROW('Sanitation Data'!G134)))</f>
        <v/>
      </c>
      <c r="DA140" s="319" t="str">
        <f ca="true">+IF(OFFSET('Sanitation Data'!$G$29,0,10*ROW('Sanitation Data'!G134))="","",OFFSET('Sanitation Data'!$G$29,0,10*ROW('Sanitation Data'!G134)))</f>
        <v/>
      </c>
      <c r="DB140" s="319" t="str">
        <f ca="true">+IF(OFFSET('Sanitation Data'!$G$30,0,10*ROW('Sanitation Data'!G134))="","",OFFSET('Sanitation Data'!$G$30,0,10*ROW('Sanitation Data'!G134)))</f>
        <v/>
      </c>
      <c r="DC140" s="319" t="str">
        <f ca="true">+IF(OFFSET('Sanitation Data'!$G$31,0,10*ROW('Sanitation Data'!G134))="","",OFFSET('Sanitation Data'!$G$31,0,10*ROW('Sanitation Data'!G134)))</f>
        <v/>
      </c>
      <c r="DD140" s="319" t="str">
        <f ca="true">+IF(OFFSET('Sanitation Data'!$G$32,0,10*ROW('Sanitation Data'!G134))="","",OFFSET('Sanitation Data'!$G$32,0,10*ROW('Sanitation Data'!G134)))</f>
        <v/>
      </c>
      <c r="DE140" s="319" t="str">
        <f ca="true">+IF(OFFSET('Sanitation Data'!$H$28,0,10*ROW('Sanitation Data'!H134))="","",OFFSET('Sanitation Data'!$H$28,0,10*ROW('Sanitation Data'!H134)))</f>
        <v/>
      </c>
      <c r="DF140" s="319" t="str">
        <f ca="true">+IF(OFFSET('Sanitation Data'!$H$29,0,10*ROW('Sanitation Data'!H134))="","",OFFSET('Sanitation Data'!$H$29,0,10*ROW('Sanitation Data'!H134)))</f>
        <v/>
      </c>
      <c r="DG140" s="319" t="str">
        <f ca="true">+IF(OFFSET('Sanitation Data'!$H$30,0,10*ROW('Sanitation Data'!H134))="","",OFFSET('Sanitation Data'!$H$30,0,10*ROW('Sanitation Data'!H134)))</f>
        <v/>
      </c>
      <c r="DH140" s="319" t="str">
        <f ca="true">+IF(OFFSET('Sanitation Data'!$H$31,0,10*ROW('Sanitation Data'!H134))="","",OFFSET('Sanitation Data'!$H$31,0,10*ROW('Sanitation Data'!H134)))</f>
        <v/>
      </c>
      <c r="DI140" s="319" t="str">
        <f ca="true">+IF(OFFSET('Sanitation Data'!$H$32,0,10*ROW('Sanitation Data'!H134))="","",OFFSET('Sanitation Data'!$H$32,0,10*ROW('Sanitation Data'!H134)))</f>
        <v/>
      </c>
      <c r="DJ140" s="319" t="str">
        <f ca="true">+IF(OFFSET('Sanitation Data'!$I$28,0,10*ROW('Sanitation Data'!I134))="","",OFFSET('Sanitation Data'!$I$28,0,10*ROW('Sanitation Data'!I134)))</f>
        <v/>
      </c>
      <c r="DK140" s="319" t="str">
        <f ca="true">+IF(OFFSET('Sanitation Data'!$I$29,0,10*ROW('Sanitation Data'!I134))="","",OFFSET('Sanitation Data'!$I$29,0,10*ROW('Sanitation Data'!I134)))</f>
        <v/>
      </c>
      <c r="DL140" s="319" t="str">
        <f ca="true">+IF(OFFSET('Sanitation Data'!$I$30,0,10*ROW('Sanitation Data'!I134))="","",OFFSET('Sanitation Data'!$I$30,0,10*ROW('Sanitation Data'!I134)))</f>
        <v/>
      </c>
      <c r="DM140" s="319" t="str">
        <f ca="true">+IF(OFFSET('Sanitation Data'!$I$31,0,10*ROW('Sanitation Data'!I134))="","",OFFSET('Sanitation Data'!$I$31,0,10*ROW('Sanitation Data'!I134)))</f>
        <v/>
      </c>
      <c r="DN140" s="319" t="str">
        <f ca="true">+IF(OFFSET('Sanitation Data'!$I$32,0,10*ROW('Sanitation Data'!I134))="","",OFFSET('Sanitation Data'!$I$32,0,10*ROW('Sanitation Data'!I134)))</f>
        <v/>
      </c>
      <c r="DO140" s="319" t="str">
        <f ca="true">+IF(OFFSET('Hygiene Data'!$D$11,0,10*ROW('Hygiene Data'!D134))="","",OFFSET('Hygiene Data'!$D$11,0,10*ROW('Hygiene Data'!D134)))</f>
        <v/>
      </c>
      <c r="DP140" s="319" t="str">
        <f ca="true">+IF(OFFSET('Hygiene Data'!$D$12,0,10*ROW('Hygiene Data'!D134))="","",OFFSET('Hygiene Data'!$D$12,0,10*ROW('Hygiene Data'!D134)))</f>
        <v/>
      </c>
      <c r="DQ140" s="319" t="str">
        <f ca="true">+IF(OFFSET('Hygiene Data'!$D$13,0,10*ROW('Hygiene Data'!D134))="","",OFFSET('Hygiene Data'!$D$13,0,10*ROW('Hygiene Data'!D134)))</f>
        <v/>
      </c>
      <c r="DR140" s="319" t="str">
        <f ca="true">+IF(OFFSET('Hygiene Data'!$E$11,0,10*ROW('Hygiene Data'!E134))="","",OFFSET('Hygiene Data'!$E$11,0,10*ROW('Hygiene Data'!E134)))</f>
        <v/>
      </c>
      <c r="DS140" s="319" t="str">
        <f ca="true">+IF(OFFSET('Hygiene Data'!$E$12,0,10*ROW('Hygiene Data'!E134))="","",OFFSET('Hygiene Data'!$E$12,0,10*ROW('Hygiene Data'!E134)))</f>
        <v/>
      </c>
      <c r="DT140" s="319" t="str">
        <f ca="true">+IF(OFFSET('Hygiene Data'!$E$13,0,10*ROW('Hygiene Data'!E134))="","",OFFSET('Hygiene Data'!$E$13,0,10*ROW('Hygiene Data'!E134)))</f>
        <v/>
      </c>
      <c r="DU140" s="319" t="str">
        <f ca="true">+IF(OFFSET('Hygiene Data'!$F$11,0,10*ROW('Hygiene Data'!F134))="","",OFFSET('Hygiene Data'!$F$11,0,10*ROW('Hygiene Data'!F134)))</f>
        <v/>
      </c>
      <c r="DV140" s="319" t="str">
        <f ca="true">+IF(OFFSET('Hygiene Data'!$F$12,0,10*ROW('Hygiene Data'!F134))="","",OFFSET('Hygiene Data'!$F$12,0,10*ROW('Hygiene Data'!F134)))</f>
        <v/>
      </c>
      <c r="DW140" s="319" t="str">
        <f ca="true">+IF(OFFSET('Hygiene Data'!$F$13,0,10*ROW('Hygiene Data'!F134))="","",OFFSET('Hygiene Data'!$F$13,0,10*ROW('Hygiene Data'!F134)))</f>
        <v/>
      </c>
      <c r="DX140" s="319" t="str">
        <f ca="true">+IF(OFFSET('Hygiene Data'!$G$11,0,10*ROW('Hygiene Data'!G134))="","",OFFSET('Hygiene Data'!$G$11,0,10*ROW('Hygiene Data'!G134)))</f>
        <v/>
      </c>
      <c r="DY140" s="319" t="str">
        <f ca="true">+IF(OFFSET('Hygiene Data'!$G$12,0,10*ROW('Hygiene Data'!G134))="","",OFFSET('Hygiene Data'!$G$12,0,10*ROW('Hygiene Data'!G134)))</f>
        <v/>
      </c>
      <c r="DZ140" s="319" t="str">
        <f ca="true">+IF(OFFSET('Hygiene Data'!$G$13,0,10*ROW('Hygiene Data'!G134))="","",OFFSET('Hygiene Data'!$G$13,0,10*ROW('Hygiene Data'!G134)))</f>
        <v/>
      </c>
      <c r="EA140" s="319" t="str">
        <f ca="true">+IF(OFFSET('Hygiene Data'!$H$11,0,10*ROW('Hygiene Data'!H134))="","",OFFSET('Hygiene Data'!$H$11,0,10*ROW('Hygiene Data'!H134)))</f>
        <v/>
      </c>
      <c r="EB140" s="319" t="str">
        <f ca="true">+IF(OFFSET('Hygiene Data'!$H$12,0,10*ROW('Hygiene Data'!H134))="","",OFFSET('Hygiene Data'!$H$12,0,10*ROW('Hygiene Data'!H134)))</f>
        <v/>
      </c>
      <c r="EC140" s="319" t="str">
        <f ca="true">+IF(OFFSET('Hygiene Data'!$H$13,0,10*ROW('Hygiene Data'!H134))="","",OFFSET('Hygiene Data'!$H$13,0,10*ROW('Hygiene Data'!H134)))</f>
        <v/>
      </c>
      <c r="ED140" s="319" t="str">
        <f ca="true">+IF(OFFSET('Hygiene Data'!$I$11,0,10*ROW('Hygiene Data'!I134))="","",OFFSET('Hygiene Data'!$I$11,0,10*ROW('Hygiene Data'!I134)))</f>
        <v/>
      </c>
      <c r="EE140" s="319" t="str">
        <f ca="true">+IF(OFFSET('Hygiene Data'!$I$12,0,10*ROW('Hygiene Data'!I134))="","",OFFSET('Hygiene Data'!$I$12,0,10*ROW('Hygiene Data'!I134)))</f>
        <v/>
      </c>
      <c r="EF140" s="319"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75"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19"/>
      <c r="BS141" s="319" t="str">
        <f ca="true">+IF(OFFSET('Water Data'!$D$27,0,10*ROW('Water Data'!D135))="","",OFFSET('Water Data'!$D$27,0,10*ROW('Water Data'!D135)))</f>
        <v/>
      </c>
      <c r="BT141" s="319" t="str">
        <f ca="true">+IF(OFFSET('Water Data'!$D$28,0,10*ROW('Water Data'!D135))="","",OFFSET('Water Data'!$D$28,0,10*ROW('Water Data'!D135)))</f>
        <v/>
      </c>
      <c r="BU141" s="319" t="str">
        <f ca="true">+IF(OFFSET('Water Data'!$D$29,0,10*ROW('Water Data'!D135))="","",OFFSET('Water Data'!$D$29,0,10*ROW('Water Data'!D135)))</f>
        <v/>
      </c>
      <c r="BV141" s="319" t="str">
        <f ca="true">+IF(OFFSET('Water Data'!$E$27,0,10*ROW('Water Data'!E135))="","",OFFSET('Water Data'!$E$27,0,10*ROW('Water Data'!E135)))</f>
        <v/>
      </c>
      <c r="BW141" s="319" t="str">
        <f ca="true">+IF(OFFSET('Water Data'!$E$28,0,10*ROW('Water Data'!E135))="","",OFFSET('Water Data'!$E$28,0,10*ROW('Water Data'!E135)))</f>
        <v/>
      </c>
      <c r="BX141" s="319" t="str">
        <f ca="true">+IF(OFFSET('Water Data'!$E$29,0,10*ROW('Water Data'!E135))="","",OFFSET('Water Data'!$E$29,0,10*ROW('Water Data'!E135)))</f>
        <v/>
      </c>
      <c r="BY141" s="319" t="str">
        <f ca="true">+IF(OFFSET('Water Data'!$F$27,0,10*ROW('Water Data'!F135))="","",OFFSET('Water Data'!$F$27,0,10*ROW('Water Data'!F135)))</f>
        <v/>
      </c>
      <c r="BZ141" s="319" t="str">
        <f ca="true">+IF(OFFSET('Water Data'!$F$28,0,10*ROW('Water Data'!F135))="","",OFFSET('Water Data'!$F$28,0,10*ROW('Water Data'!F135)))</f>
        <v/>
      </c>
      <c r="CA141" s="319" t="str">
        <f ca="true">+IF(OFFSET('Water Data'!$F$29,0,10*ROW('Water Data'!F135))="","",OFFSET('Water Data'!$F$29,0,10*ROW('Water Data'!F135)))</f>
        <v/>
      </c>
      <c r="CB141" s="319" t="str">
        <f ca="true">+IF(OFFSET('Water Data'!$G$27,0,10*ROW('Water Data'!G135))="","",OFFSET('Water Data'!$G$27,0,10*ROW('Water Data'!G135)))</f>
        <v/>
      </c>
      <c r="CC141" s="319" t="str">
        <f ca="true">+IF(OFFSET('Water Data'!$G$28,0,10*ROW('Water Data'!G135))="","",OFFSET('Water Data'!$G$28,0,10*ROW('Water Data'!G135)))</f>
        <v/>
      </c>
      <c r="CD141" s="319" t="str">
        <f ca="true">+IF(OFFSET('Water Data'!$G$29,0,10*ROW('Water Data'!G135))="","",OFFSET('Water Data'!$G$29,0,10*ROW('Water Data'!G135)))</f>
        <v/>
      </c>
      <c r="CE141" s="319" t="str">
        <f ca="true">+IF(OFFSET('Water Data'!$H$27,0,10*ROW('Water Data'!H135))="","",OFFSET('Water Data'!$H$27,0,10*ROW('Water Data'!H135)))</f>
        <v/>
      </c>
      <c r="CF141" s="319" t="str">
        <f ca="true">+IF(OFFSET('Water Data'!$H$28,0,10*ROW('Water Data'!H135))="","",OFFSET('Water Data'!$H$28,0,10*ROW('Water Data'!H135)))</f>
        <v/>
      </c>
      <c r="CG141" s="319" t="str">
        <f ca="true">+IF(OFFSET('Water Data'!$H$29,0,10*ROW('Water Data'!H135))="","",OFFSET('Water Data'!$H$29,0,10*ROW('Water Data'!H135)))</f>
        <v/>
      </c>
      <c r="CH141" s="319" t="str">
        <f ca="true">+IF(OFFSET('Water Data'!$I$27,0,10*ROW('Water Data'!I135))="","",OFFSET('Water Data'!$I$27,0,10*ROW('Water Data'!I135)))</f>
        <v/>
      </c>
      <c r="CI141" s="319" t="str">
        <f ca="true">+IF(OFFSET('Water Data'!$I$28,0,10*ROW('Water Data'!I135))="","",OFFSET('Water Data'!$I$28,0,10*ROW('Water Data'!I135)))</f>
        <v/>
      </c>
      <c r="CJ141" s="319" t="str">
        <f ca="true">+IF(OFFSET('Water Data'!$I$29,0,10*ROW('Water Data'!I135))="","",OFFSET('Water Data'!$I$29,0,10*ROW('Water Data'!I135)))</f>
        <v/>
      </c>
      <c r="CK141" s="319" t="str">
        <f ca="true">+IF(OFFSET('Sanitation Data'!$D$28,0,10*ROW('Sanitation Data'!D135))="","",OFFSET('Sanitation Data'!$D$28,0,10*ROW('Sanitation Data'!D135)))</f>
        <v/>
      </c>
      <c r="CL141" s="319" t="str">
        <f ca="true">+IF(OFFSET('Sanitation Data'!$D$29,0,10*ROW('Sanitation Data'!D135))="","",OFFSET('Sanitation Data'!$D$29,0,10*ROW('Sanitation Data'!D135)))</f>
        <v/>
      </c>
      <c r="CM141" s="319" t="str">
        <f ca="true">+IF(OFFSET('Sanitation Data'!$D$30,0,10*ROW('Sanitation Data'!D135))="","",OFFSET('Sanitation Data'!$D$30,0,10*ROW('Sanitation Data'!D135)))</f>
        <v/>
      </c>
      <c r="CN141" s="319" t="str">
        <f ca="true">+IF(OFFSET('Sanitation Data'!$D$31,0,10*ROW('Sanitation Data'!D135))="","",OFFSET('Sanitation Data'!$D$31,0,10*ROW('Sanitation Data'!D135)))</f>
        <v/>
      </c>
      <c r="CO141" s="319" t="str">
        <f ca="true">+IF(OFFSET('Sanitation Data'!$D$32,0,10*ROW('Sanitation Data'!D135))="","",OFFSET('Sanitation Data'!$D$32,0,10*ROW('Sanitation Data'!D135)))</f>
        <v/>
      </c>
      <c r="CP141" s="319" t="str">
        <f ca="true">+IF(OFFSET('Sanitation Data'!$E$28,0,10*ROW('Sanitation Data'!E135))="","",OFFSET('Sanitation Data'!$E$28,0,10*ROW('Sanitation Data'!E135)))</f>
        <v/>
      </c>
      <c r="CQ141" s="319" t="str">
        <f ca="true">+IF(OFFSET('Sanitation Data'!$E$29,0,10*ROW('Sanitation Data'!E135))="","",OFFSET('Sanitation Data'!$E$29,0,10*ROW('Sanitation Data'!E135)))</f>
        <v/>
      </c>
      <c r="CR141" s="319" t="str">
        <f ca="true">+IF(OFFSET('Sanitation Data'!$E$30,0,10*ROW('Sanitation Data'!E135))="","",OFFSET('Sanitation Data'!$E$30,0,10*ROW('Sanitation Data'!E135)))</f>
        <v/>
      </c>
      <c r="CS141" s="319" t="str">
        <f ca="true">+IF(OFFSET('Sanitation Data'!$E$31,0,10*ROW('Sanitation Data'!E135))="","",OFFSET('Sanitation Data'!$E$31,0,10*ROW('Sanitation Data'!E135)))</f>
        <v/>
      </c>
      <c r="CT141" s="319" t="str">
        <f ca="true">+IF(OFFSET('Sanitation Data'!$E$32,0,10*ROW('Sanitation Data'!E135))="","",OFFSET('Sanitation Data'!$E$32,0,10*ROW('Sanitation Data'!E135)))</f>
        <v/>
      </c>
      <c r="CU141" s="319" t="str">
        <f ca="true">+IF(OFFSET('Sanitation Data'!$F$28,0,10*ROW('Sanitation Data'!F135))="","",OFFSET('Sanitation Data'!$F$28,0,10*ROW('Sanitation Data'!F135)))</f>
        <v/>
      </c>
      <c r="CV141" s="319" t="str">
        <f ca="true">+IF(OFFSET('Sanitation Data'!$F$29,0,10*ROW('Sanitation Data'!F135))="","",OFFSET('Sanitation Data'!$F$29,0,10*ROW('Sanitation Data'!F135)))</f>
        <v/>
      </c>
      <c r="CW141" s="319" t="str">
        <f ca="true">+IF(OFFSET('Sanitation Data'!$F$30,0,10*ROW('Sanitation Data'!F135))="","",OFFSET('Sanitation Data'!$F$30,0,10*ROW('Sanitation Data'!F135)))</f>
        <v/>
      </c>
      <c r="CX141" s="319" t="str">
        <f ca="true">+IF(OFFSET('Sanitation Data'!$F$31,0,10*ROW('Sanitation Data'!F135))="","",OFFSET('Sanitation Data'!$F$31,0,10*ROW('Sanitation Data'!F135)))</f>
        <v/>
      </c>
      <c r="CY141" s="319" t="str">
        <f ca="true">+IF(OFFSET('Sanitation Data'!$F$32,0,10*ROW('Sanitation Data'!F135))="","",OFFSET('Sanitation Data'!$F$32,0,10*ROW('Sanitation Data'!F135)))</f>
        <v/>
      </c>
      <c r="CZ141" s="319" t="str">
        <f ca="true">+IF(OFFSET('Sanitation Data'!$G$28,0,10*ROW('Sanitation Data'!G135))="","",OFFSET('Sanitation Data'!$G$28,0,10*ROW('Sanitation Data'!G135)))</f>
        <v/>
      </c>
      <c r="DA141" s="319" t="str">
        <f ca="true">+IF(OFFSET('Sanitation Data'!$G$29,0,10*ROW('Sanitation Data'!G135))="","",OFFSET('Sanitation Data'!$G$29,0,10*ROW('Sanitation Data'!G135)))</f>
        <v/>
      </c>
      <c r="DB141" s="319" t="str">
        <f ca="true">+IF(OFFSET('Sanitation Data'!$G$30,0,10*ROW('Sanitation Data'!G135))="","",OFFSET('Sanitation Data'!$G$30,0,10*ROW('Sanitation Data'!G135)))</f>
        <v/>
      </c>
      <c r="DC141" s="319" t="str">
        <f ca="true">+IF(OFFSET('Sanitation Data'!$G$31,0,10*ROW('Sanitation Data'!G135))="","",OFFSET('Sanitation Data'!$G$31,0,10*ROW('Sanitation Data'!G135)))</f>
        <v/>
      </c>
      <c r="DD141" s="319" t="str">
        <f ca="true">+IF(OFFSET('Sanitation Data'!$G$32,0,10*ROW('Sanitation Data'!G135))="","",OFFSET('Sanitation Data'!$G$32,0,10*ROW('Sanitation Data'!G135)))</f>
        <v/>
      </c>
      <c r="DE141" s="319" t="str">
        <f ca="true">+IF(OFFSET('Sanitation Data'!$H$28,0,10*ROW('Sanitation Data'!H135))="","",OFFSET('Sanitation Data'!$H$28,0,10*ROW('Sanitation Data'!H135)))</f>
        <v/>
      </c>
      <c r="DF141" s="319" t="str">
        <f ca="true">+IF(OFFSET('Sanitation Data'!$H$29,0,10*ROW('Sanitation Data'!H135))="","",OFFSET('Sanitation Data'!$H$29,0,10*ROW('Sanitation Data'!H135)))</f>
        <v/>
      </c>
      <c r="DG141" s="319" t="str">
        <f ca="true">+IF(OFFSET('Sanitation Data'!$H$30,0,10*ROW('Sanitation Data'!H135))="","",OFFSET('Sanitation Data'!$H$30,0,10*ROW('Sanitation Data'!H135)))</f>
        <v/>
      </c>
      <c r="DH141" s="319" t="str">
        <f ca="true">+IF(OFFSET('Sanitation Data'!$H$31,0,10*ROW('Sanitation Data'!H135))="","",OFFSET('Sanitation Data'!$H$31,0,10*ROW('Sanitation Data'!H135)))</f>
        <v/>
      </c>
      <c r="DI141" s="319" t="str">
        <f ca="true">+IF(OFFSET('Sanitation Data'!$H$32,0,10*ROW('Sanitation Data'!H135))="","",OFFSET('Sanitation Data'!$H$32,0,10*ROW('Sanitation Data'!H135)))</f>
        <v/>
      </c>
      <c r="DJ141" s="319" t="str">
        <f ca="true">+IF(OFFSET('Sanitation Data'!$I$28,0,10*ROW('Sanitation Data'!I135))="","",OFFSET('Sanitation Data'!$I$28,0,10*ROW('Sanitation Data'!I135)))</f>
        <v/>
      </c>
      <c r="DK141" s="319" t="str">
        <f ca="true">+IF(OFFSET('Sanitation Data'!$I$29,0,10*ROW('Sanitation Data'!I135))="","",OFFSET('Sanitation Data'!$I$29,0,10*ROW('Sanitation Data'!I135)))</f>
        <v/>
      </c>
      <c r="DL141" s="319" t="str">
        <f ca="true">+IF(OFFSET('Sanitation Data'!$I$30,0,10*ROW('Sanitation Data'!I135))="","",OFFSET('Sanitation Data'!$I$30,0,10*ROW('Sanitation Data'!I135)))</f>
        <v/>
      </c>
      <c r="DM141" s="319" t="str">
        <f ca="true">+IF(OFFSET('Sanitation Data'!$I$31,0,10*ROW('Sanitation Data'!I135))="","",OFFSET('Sanitation Data'!$I$31,0,10*ROW('Sanitation Data'!I135)))</f>
        <v/>
      </c>
      <c r="DN141" s="319" t="str">
        <f ca="true">+IF(OFFSET('Sanitation Data'!$I$32,0,10*ROW('Sanitation Data'!I135))="","",OFFSET('Sanitation Data'!$I$32,0,10*ROW('Sanitation Data'!I135)))</f>
        <v/>
      </c>
      <c r="DO141" s="319" t="str">
        <f ca="true">+IF(OFFSET('Hygiene Data'!$D$11,0,10*ROW('Hygiene Data'!D135))="","",OFFSET('Hygiene Data'!$D$11,0,10*ROW('Hygiene Data'!D135)))</f>
        <v/>
      </c>
      <c r="DP141" s="319" t="str">
        <f ca="true">+IF(OFFSET('Hygiene Data'!$D$12,0,10*ROW('Hygiene Data'!D135))="","",OFFSET('Hygiene Data'!$D$12,0,10*ROW('Hygiene Data'!D135)))</f>
        <v/>
      </c>
      <c r="DQ141" s="319" t="str">
        <f ca="true">+IF(OFFSET('Hygiene Data'!$D$13,0,10*ROW('Hygiene Data'!D135))="","",OFFSET('Hygiene Data'!$D$13,0,10*ROW('Hygiene Data'!D135)))</f>
        <v/>
      </c>
      <c r="DR141" s="319" t="str">
        <f ca="true">+IF(OFFSET('Hygiene Data'!$E$11,0,10*ROW('Hygiene Data'!E135))="","",OFFSET('Hygiene Data'!$E$11,0,10*ROW('Hygiene Data'!E135)))</f>
        <v/>
      </c>
      <c r="DS141" s="319" t="str">
        <f ca="true">+IF(OFFSET('Hygiene Data'!$E$12,0,10*ROW('Hygiene Data'!E135))="","",OFFSET('Hygiene Data'!$E$12,0,10*ROW('Hygiene Data'!E135)))</f>
        <v/>
      </c>
      <c r="DT141" s="319" t="str">
        <f ca="true">+IF(OFFSET('Hygiene Data'!$E$13,0,10*ROW('Hygiene Data'!E135))="","",OFFSET('Hygiene Data'!$E$13,0,10*ROW('Hygiene Data'!E135)))</f>
        <v/>
      </c>
      <c r="DU141" s="319" t="str">
        <f ca="true">+IF(OFFSET('Hygiene Data'!$F$11,0,10*ROW('Hygiene Data'!F135))="","",OFFSET('Hygiene Data'!$F$11,0,10*ROW('Hygiene Data'!F135)))</f>
        <v/>
      </c>
      <c r="DV141" s="319" t="str">
        <f ca="true">+IF(OFFSET('Hygiene Data'!$F$12,0,10*ROW('Hygiene Data'!F135))="","",OFFSET('Hygiene Data'!$F$12,0,10*ROW('Hygiene Data'!F135)))</f>
        <v/>
      </c>
      <c r="DW141" s="319" t="str">
        <f ca="true">+IF(OFFSET('Hygiene Data'!$F$13,0,10*ROW('Hygiene Data'!F135))="","",OFFSET('Hygiene Data'!$F$13,0,10*ROW('Hygiene Data'!F135)))</f>
        <v/>
      </c>
      <c r="DX141" s="319" t="str">
        <f ca="true">+IF(OFFSET('Hygiene Data'!$G$11,0,10*ROW('Hygiene Data'!G135))="","",OFFSET('Hygiene Data'!$G$11,0,10*ROW('Hygiene Data'!G135)))</f>
        <v/>
      </c>
      <c r="DY141" s="319" t="str">
        <f ca="true">+IF(OFFSET('Hygiene Data'!$G$12,0,10*ROW('Hygiene Data'!G135))="","",OFFSET('Hygiene Data'!$G$12,0,10*ROW('Hygiene Data'!G135)))</f>
        <v/>
      </c>
      <c r="DZ141" s="319" t="str">
        <f ca="true">+IF(OFFSET('Hygiene Data'!$G$13,0,10*ROW('Hygiene Data'!G135))="","",OFFSET('Hygiene Data'!$G$13,0,10*ROW('Hygiene Data'!G135)))</f>
        <v/>
      </c>
      <c r="EA141" s="319" t="str">
        <f ca="true">+IF(OFFSET('Hygiene Data'!$H$11,0,10*ROW('Hygiene Data'!H135))="","",OFFSET('Hygiene Data'!$H$11,0,10*ROW('Hygiene Data'!H135)))</f>
        <v/>
      </c>
      <c r="EB141" s="319" t="str">
        <f ca="true">+IF(OFFSET('Hygiene Data'!$H$12,0,10*ROW('Hygiene Data'!H135))="","",OFFSET('Hygiene Data'!$H$12,0,10*ROW('Hygiene Data'!H135)))</f>
        <v/>
      </c>
      <c r="EC141" s="319" t="str">
        <f ca="true">+IF(OFFSET('Hygiene Data'!$H$13,0,10*ROW('Hygiene Data'!H135))="","",OFFSET('Hygiene Data'!$H$13,0,10*ROW('Hygiene Data'!H135)))</f>
        <v/>
      </c>
      <c r="ED141" s="319" t="str">
        <f ca="true">+IF(OFFSET('Hygiene Data'!$I$11,0,10*ROW('Hygiene Data'!I135))="","",OFFSET('Hygiene Data'!$I$11,0,10*ROW('Hygiene Data'!I135)))</f>
        <v/>
      </c>
      <c r="EE141" s="319" t="str">
        <f ca="true">+IF(OFFSET('Hygiene Data'!$I$12,0,10*ROW('Hygiene Data'!I135))="","",OFFSET('Hygiene Data'!$I$12,0,10*ROW('Hygiene Data'!I135)))</f>
        <v/>
      </c>
      <c r="EF141" s="319"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75"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19"/>
      <c r="BS142" s="319" t="str">
        <f ca="true">+IF(OFFSET('Water Data'!$D$27,0,10*ROW('Water Data'!D136))="","",OFFSET('Water Data'!$D$27,0,10*ROW('Water Data'!D136)))</f>
        <v/>
      </c>
      <c r="BT142" s="319" t="str">
        <f ca="true">+IF(OFFSET('Water Data'!$D$28,0,10*ROW('Water Data'!D136))="","",OFFSET('Water Data'!$D$28,0,10*ROW('Water Data'!D136)))</f>
        <v/>
      </c>
      <c r="BU142" s="319" t="str">
        <f ca="true">+IF(OFFSET('Water Data'!$D$29,0,10*ROW('Water Data'!D136))="","",OFFSET('Water Data'!$D$29,0,10*ROW('Water Data'!D136)))</f>
        <v/>
      </c>
      <c r="BV142" s="319" t="str">
        <f ca="true">+IF(OFFSET('Water Data'!$E$27,0,10*ROW('Water Data'!E136))="","",OFFSET('Water Data'!$E$27,0,10*ROW('Water Data'!E136)))</f>
        <v/>
      </c>
      <c r="BW142" s="319" t="str">
        <f ca="true">+IF(OFFSET('Water Data'!$E$28,0,10*ROW('Water Data'!E136))="","",OFFSET('Water Data'!$E$28,0,10*ROW('Water Data'!E136)))</f>
        <v/>
      </c>
      <c r="BX142" s="319" t="str">
        <f ca="true">+IF(OFFSET('Water Data'!$E$29,0,10*ROW('Water Data'!E136))="","",OFFSET('Water Data'!$E$29,0,10*ROW('Water Data'!E136)))</f>
        <v/>
      </c>
      <c r="BY142" s="319" t="str">
        <f ca="true">+IF(OFFSET('Water Data'!$F$27,0,10*ROW('Water Data'!F136))="","",OFFSET('Water Data'!$F$27,0,10*ROW('Water Data'!F136)))</f>
        <v/>
      </c>
      <c r="BZ142" s="319" t="str">
        <f ca="true">+IF(OFFSET('Water Data'!$F$28,0,10*ROW('Water Data'!F136))="","",OFFSET('Water Data'!$F$28,0,10*ROW('Water Data'!F136)))</f>
        <v/>
      </c>
      <c r="CA142" s="319" t="str">
        <f ca="true">+IF(OFFSET('Water Data'!$F$29,0,10*ROW('Water Data'!F136))="","",OFFSET('Water Data'!$F$29,0,10*ROW('Water Data'!F136)))</f>
        <v/>
      </c>
      <c r="CB142" s="319" t="str">
        <f ca="true">+IF(OFFSET('Water Data'!$G$27,0,10*ROW('Water Data'!G136))="","",OFFSET('Water Data'!$G$27,0,10*ROW('Water Data'!G136)))</f>
        <v/>
      </c>
      <c r="CC142" s="319" t="str">
        <f ca="true">+IF(OFFSET('Water Data'!$G$28,0,10*ROW('Water Data'!G136))="","",OFFSET('Water Data'!$G$28,0,10*ROW('Water Data'!G136)))</f>
        <v/>
      </c>
      <c r="CD142" s="319" t="str">
        <f ca="true">+IF(OFFSET('Water Data'!$G$29,0,10*ROW('Water Data'!G136))="","",OFFSET('Water Data'!$G$29,0,10*ROW('Water Data'!G136)))</f>
        <v/>
      </c>
      <c r="CE142" s="319" t="str">
        <f ca="true">+IF(OFFSET('Water Data'!$H$27,0,10*ROW('Water Data'!H136))="","",OFFSET('Water Data'!$H$27,0,10*ROW('Water Data'!H136)))</f>
        <v/>
      </c>
      <c r="CF142" s="319" t="str">
        <f ca="true">+IF(OFFSET('Water Data'!$H$28,0,10*ROW('Water Data'!H136))="","",OFFSET('Water Data'!$H$28,0,10*ROW('Water Data'!H136)))</f>
        <v/>
      </c>
      <c r="CG142" s="319" t="str">
        <f ca="true">+IF(OFFSET('Water Data'!$H$29,0,10*ROW('Water Data'!H136))="","",OFFSET('Water Data'!$H$29,0,10*ROW('Water Data'!H136)))</f>
        <v/>
      </c>
      <c r="CH142" s="319" t="str">
        <f ca="true">+IF(OFFSET('Water Data'!$I$27,0,10*ROW('Water Data'!I136))="","",OFFSET('Water Data'!$I$27,0,10*ROW('Water Data'!I136)))</f>
        <v/>
      </c>
      <c r="CI142" s="319" t="str">
        <f ca="true">+IF(OFFSET('Water Data'!$I$28,0,10*ROW('Water Data'!I136))="","",OFFSET('Water Data'!$I$28,0,10*ROW('Water Data'!I136)))</f>
        <v/>
      </c>
      <c r="CJ142" s="319" t="str">
        <f ca="true">+IF(OFFSET('Water Data'!$I$29,0,10*ROW('Water Data'!I136))="","",OFFSET('Water Data'!$I$29,0,10*ROW('Water Data'!I136)))</f>
        <v/>
      </c>
      <c r="CK142" s="319" t="str">
        <f ca="true">+IF(OFFSET('Sanitation Data'!$D$28,0,10*ROW('Sanitation Data'!D136))="","",OFFSET('Sanitation Data'!$D$28,0,10*ROW('Sanitation Data'!D136)))</f>
        <v/>
      </c>
      <c r="CL142" s="319" t="str">
        <f ca="true">+IF(OFFSET('Sanitation Data'!$D$29,0,10*ROW('Sanitation Data'!D136))="","",OFFSET('Sanitation Data'!$D$29,0,10*ROW('Sanitation Data'!D136)))</f>
        <v/>
      </c>
      <c r="CM142" s="319" t="str">
        <f ca="true">+IF(OFFSET('Sanitation Data'!$D$30,0,10*ROW('Sanitation Data'!D136))="","",OFFSET('Sanitation Data'!$D$30,0,10*ROW('Sanitation Data'!D136)))</f>
        <v/>
      </c>
      <c r="CN142" s="319" t="str">
        <f ca="true">+IF(OFFSET('Sanitation Data'!$D$31,0,10*ROW('Sanitation Data'!D136))="","",OFFSET('Sanitation Data'!$D$31,0,10*ROW('Sanitation Data'!D136)))</f>
        <v/>
      </c>
      <c r="CO142" s="319" t="str">
        <f ca="true">+IF(OFFSET('Sanitation Data'!$D$32,0,10*ROW('Sanitation Data'!D136))="","",OFFSET('Sanitation Data'!$D$32,0,10*ROW('Sanitation Data'!D136)))</f>
        <v/>
      </c>
      <c r="CP142" s="319" t="str">
        <f ca="true">+IF(OFFSET('Sanitation Data'!$E$28,0,10*ROW('Sanitation Data'!E136))="","",OFFSET('Sanitation Data'!$E$28,0,10*ROW('Sanitation Data'!E136)))</f>
        <v/>
      </c>
      <c r="CQ142" s="319" t="str">
        <f ca="true">+IF(OFFSET('Sanitation Data'!$E$29,0,10*ROW('Sanitation Data'!E136))="","",OFFSET('Sanitation Data'!$E$29,0,10*ROW('Sanitation Data'!E136)))</f>
        <v/>
      </c>
      <c r="CR142" s="319" t="str">
        <f ca="true">+IF(OFFSET('Sanitation Data'!$E$30,0,10*ROW('Sanitation Data'!E136))="","",OFFSET('Sanitation Data'!$E$30,0,10*ROW('Sanitation Data'!E136)))</f>
        <v/>
      </c>
      <c r="CS142" s="319" t="str">
        <f ca="true">+IF(OFFSET('Sanitation Data'!$E$31,0,10*ROW('Sanitation Data'!E136))="","",OFFSET('Sanitation Data'!$E$31,0,10*ROW('Sanitation Data'!E136)))</f>
        <v/>
      </c>
      <c r="CT142" s="319" t="str">
        <f ca="true">+IF(OFFSET('Sanitation Data'!$E$32,0,10*ROW('Sanitation Data'!E136))="","",OFFSET('Sanitation Data'!$E$32,0,10*ROW('Sanitation Data'!E136)))</f>
        <v/>
      </c>
      <c r="CU142" s="319" t="str">
        <f ca="true">+IF(OFFSET('Sanitation Data'!$F$28,0,10*ROW('Sanitation Data'!F136))="","",OFFSET('Sanitation Data'!$F$28,0,10*ROW('Sanitation Data'!F136)))</f>
        <v/>
      </c>
      <c r="CV142" s="319" t="str">
        <f ca="true">+IF(OFFSET('Sanitation Data'!$F$29,0,10*ROW('Sanitation Data'!F136))="","",OFFSET('Sanitation Data'!$F$29,0,10*ROW('Sanitation Data'!F136)))</f>
        <v/>
      </c>
      <c r="CW142" s="319" t="str">
        <f ca="true">+IF(OFFSET('Sanitation Data'!$F$30,0,10*ROW('Sanitation Data'!F136))="","",OFFSET('Sanitation Data'!$F$30,0,10*ROW('Sanitation Data'!F136)))</f>
        <v/>
      </c>
      <c r="CX142" s="319" t="str">
        <f ca="true">+IF(OFFSET('Sanitation Data'!$F$31,0,10*ROW('Sanitation Data'!F136))="","",OFFSET('Sanitation Data'!$F$31,0,10*ROW('Sanitation Data'!F136)))</f>
        <v/>
      </c>
      <c r="CY142" s="319" t="str">
        <f ca="true">+IF(OFFSET('Sanitation Data'!$F$32,0,10*ROW('Sanitation Data'!F136))="","",OFFSET('Sanitation Data'!$F$32,0,10*ROW('Sanitation Data'!F136)))</f>
        <v/>
      </c>
      <c r="CZ142" s="319" t="str">
        <f ca="true">+IF(OFFSET('Sanitation Data'!$G$28,0,10*ROW('Sanitation Data'!G136))="","",OFFSET('Sanitation Data'!$G$28,0,10*ROW('Sanitation Data'!G136)))</f>
        <v/>
      </c>
      <c r="DA142" s="319" t="str">
        <f ca="true">+IF(OFFSET('Sanitation Data'!$G$29,0,10*ROW('Sanitation Data'!G136))="","",OFFSET('Sanitation Data'!$G$29,0,10*ROW('Sanitation Data'!G136)))</f>
        <v/>
      </c>
      <c r="DB142" s="319" t="str">
        <f ca="true">+IF(OFFSET('Sanitation Data'!$G$30,0,10*ROW('Sanitation Data'!G136))="","",OFFSET('Sanitation Data'!$G$30,0,10*ROW('Sanitation Data'!G136)))</f>
        <v/>
      </c>
      <c r="DC142" s="319" t="str">
        <f ca="true">+IF(OFFSET('Sanitation Data'!$G$31,0,10*ROW('Sanitation Data'!G136))="","",OFFSET('Sanitation Data'!$G$31,0,10*ROW('Sanitation Data'!G136)))</f>
        <v/>
      </c>
      <c r="DD142" s="319" t="str">
        <f ca="true">+IF(OFFSET('Sanitation Data'!$G$32,0,10*ROW('Sanitation Data'!G136))="","",OFFSET('Sanitation Data'!$G$32,0,10*ROW('Sanitation Data'!G136)))</f>
        <v/>
      </c>
      <c r="DE142" s="319" t="str">
        <f ca="true">+IF(OFFSET('Sanitation Data'!$H$28,0,10*ROW('Sanitation Data'!H136))="","",OFFSET('Sanitation Data'!$H$28,0,10*ROW('Sanitation Data'!H136)))</f>
        <v/>
      </c>
      <c r="DF142" s="319" t="str">
        <f ca="true">+IF(OFFSET('Sanitation Data'!$H$29,0,10*ROW('Sanitation Data'!H136))="","",OFFSET('Sanitation Data'!$H$29,0,10*ROW('Sanitation Data'!H136)))</f>
        <v/>
      </c>
      <c r="DG142" s="319" t="str">
        <f ca="true">+IF(OFFSET('Sanitation Data'!$H$30,0,10*ROW('Sanitation Data'!H136))="","",OFFSET('Sanitation Data'!$H$30,0,10*ROW('Sanitation Data'!H136)))</f>
        <v/>
      </c>
      <c r="DH142" s="319" t="str">
        <f ca="true">+IF(OFFSET('Sanitation Data'!$H$31,0,10*ROW('Sanitation Data'!H136))="","",OFFSET('Sanitation Data'!$H$31,0,10*ROW('Sanitation Data'!H136)))</f>
        <v/>
      </c>
      <c r="DI142" s="319" t="str">
        <f ca="true">+IF(OFFSET('Sanitation Data'!$H$32,0,10*ROW('Sanitation Data'!H136))="","",OFFSET('Sanitation Data'!$H$32,0,10*ROW('Sanitation Data'!H136)))</f>
        <v/>
      </c>
      <c r="DJ142" s="319" t="str">
        <f ca="true">+IF(OFFSET('Sanitation Data'!$I$28,0,10*ROW('Sanitation Data'!I136))="","",OFFSET('Sanitation Data'!$I$28,0,10*ROW('Sanitation Data'!I136)))</f>
        <v/>
      </c>
      <c r="DK142" s="319" t="str">
        <f ca="true">+IF(OFFSET('Sanitation Data'!$I$29,0,10*ROW('Sanitation Data'!I136))="","",OFFSET('Sanitation Data'!$I$29,0,10*ROW('Sanitation Data'!I136)))</f>
        <v/>
      </c>
      <c r="DL142" s="319" t="str">
        <f ca="true">+IF(OFFSET('Sanitation Data'!$I$30,0,10*ROW('Sanitation Data'!I136))="","",OFFSET('Sanitation Data'!$I$30,0,10*ROW('Sanitation Data'!I136)))</f>
        <v/>
      </c>
      <c r="DM142" s="319" t="str">
        <f ca="true">+IF(OFFSET('Sanitation Data'!$I$31,0,10*ROW('Sanitation Data'!I136))="","",OFFSET('Sanitation Data'!$I$31,0,10*ROW('Sanitation Data'!I136)))</f>
        <v/>
      </c>
      <c r="DN142" s="319" t="str">
        <f ca="true">+IF(OFFSET('Sanitation Data'!$I$32,0,10*ROW('Sanitation Data'!I136))="","",OFFSET('Sanitation Data'!$I$32,0,10*ROW('Sanitation Data'!I136)))</f>
        <v/>
      </c>
      <c r="DO142" s="319" t="str">
        <f ca="true">+IF(OFFSET('Hygiene Data'!$D$11,0,10*ROW('Hygiene Data'!D136))="","",OFFSET('Hygiene Data'!$D$11,0,10*ROW('Hygiene Data'!D136)))</f>
        <v/>
      </c>
      <c r="DP142" s="319" t="str">
        <f ca="true">+IF(OFFSET('Hygiene Data'!$D$12,0,10*ROW('Hygiene Data'!D136))="","",OFFSET('Hygiene Data'!$D$12,0,10*ROW('Hygiene Data'!D136)))</f>
        <v/>
      </c>
      <c r="DQ142" s="319" t="str">
        <f ca="true">+IF(OFFSET('Hygiene Data'!$D$13,0,10*ROW('Hygiene Data'!D136))="","",OFFSET('Hygiene Data'!$D$13,0,10*ROW('Hygiene Data'!D136)))</f>
        <v/>
      </c>
      <c r="DR142" s="319" t="str">
        <f ca="true">+IF(OFFSET('Hygiene Data'!$E$11,0,10*ROW('Hygiene Data'!E136))="","",OFFSET('Hygiene Data'!$E$11,0,10*ROW('Hygiene Data'!E136)))</f>
        <v/>
      </c>
      <c r="DS142" s="319" t="str">
        <f ca="true">+IF(OFFSET('Hygiene Data'!$E$12,0,10*ROW('Hygiene Data'!E136))="","",OFFSET('Hygiene Data'!$E$12,0,10*ROW('Hygiene Data'!E136)))</f>
        <v/>
      </c>
      <c r="DT142" s="319" t="str">
        <f ca="true">+IF(OFFSET('Hygiene Data'!$E$13,0,10*ROW('Hygiene Data'!E136))="","",OFFSET('Hygiene Data'!$E$13,0,10*ROW('Hygiene Data'!E136)))</f>
        <v/>
      </c>
      <c r="DU142" s="319" t="str">
        <f ca="true">+IF(OFFSET('Hygiene Data'!$F$11,0,10*ROW('Hygiene Data'!F136))="","",OFFSET('Hygiene Data'!$F$11,0,10*ROW('Hygiene Data'!F136)))</f>
        <v/>
      </c>
      <c r="DV142" s="319" t="str">
        <f ca="true">+IF(OFFSET('Hygiene Data'!$F$12,0,10*ROW('Hygiene Data'!F136))="","",OFFSET('Hygiene Data'!$F$12,0,10*ROW('Hygiene Data'!F136)))</f>
        <v/>
      </c>
      <c r="DW142" s="319" t="str">
        <f ca="true">+IF(OFFSET('Hygiene Data'!$F$13,0,10*ROW('Hygiene Data'!F136))="","",OFFSET('Hygiene Data'!$F$13,0,10*ROW('Hygiene Data'!F136)))</f>
        <v/>
      </c>
      <c r="DX142" s="319" t="str">
        <f ca="true">+IF(OFFSET('Hygiene Data'!$G$11,0,10*ROW('Hygiene Data'!G136))="","",OFFSET('Hygiene Data'!$G$11,0,10*ROW('Hygiene Data'!G136)))</f>
        <v/>
      </c>
      <c r="DY142" s="319" t="str">
        <f ca="true">+IF(OFFSET('Hygiene Data'!$G$12,0,10*ROW('Hygiene Data'!G136))="","",OFFSET('Hygiene Data'!$G$12,0,10*ROW('Hygiene Data'!G136)))</f>
        <v/>
      </c>
      <c r="DZ142" s="319" t="str">
        <f ca="true">+IF(OFFSET('Hygiene Data'!$G$13,0,10*ROW('Hygiene Data'!G136))="","",OFFSET('Hygiene Data'!$G$13,0,10*ROW('Hygiene Data'!G136)))</f>
        <v/>
      </c>
      <c r="EA142" s="319" t="str">
        <f ca="true">+IF(OFFSET('Hygiene Data'!$H$11,0,10*ROW('Hygiene Data'!H136))="","",OFFSET('Hygiene Data'!$H$11,0,10*ROW('Hygiene Data'!H136)))</f>
        <v/>
      </c>
      <c r="EB142" s="319" t="str">
        <f ca="true">+IF(OFFSET('Hygiene Data'!$H$12,0,10*ROW('Hygiene Data'!H136))="","",OFFSET('Hygiene Data'!$H$12,0,10*ROW('Hygiene Data'!H136)))</f>
        <v/>
      </c>
      <c r="EC142" s="319" t="str">
        <f ca="true">+IF(OFFSET('Hygiene Data'!$H$13,0,10*ROW('Hygiene Data'!H136))="","",OFFSET('Hygiene Data'!$H$13,0,10*ROW('Hygiene Data'!H136)))</f>
        <v/>
      </c>
      <c r="ED142" s="319" t="str">
        <f ca="true">+IF(OFFSET('Hygiene Data'!$I$11,0,10*ROW('Hygiene Data'!I136))="","",OFFSET('Hygiene Data'!$I$11,0,10*ROW('Hygiene Data'!I136)))</f>
        <v/>
      </c>
      <c r="EE142" s="319" t="str">
        <f ca="true">+IF(OFFSET('Hygiene Data'!$I$12,0,10*ROW('Hygiene Data'!I136))="","",OFFSET('Hygiene Data'!$I$12,0,10*ROW('Hygiene Data'!I136)))</f>
        <v/>
      </c>
      <c r="EF142" s="319"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75"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19"/>
      <c r="BS143" s="319" t="str">
        <f ca="true">+IF(OFFSET('Water Data'!$D$27,0,10*ROW('Water Data'!D137))="","",OFFSET('Water Data'!$D$27,0,10*ROW('Water Data'!D137)))</f>
        <v/>
      </c>
      <c r="BT143" s="319" t="str">
        <f ca="true">+IF(OFFSET('Water Data'!$D$28,0,10*ROW('Water Data'!D137))="","",OFFSET('Water Data'!$D$28,0,10*ROW('Water Data'!D137)))</f>
        <v/>
      </c>
      <c r="BU143" s="319" t="str">
        <f ca="true">+IF(OFFSET('Water Data'!$D$29,0,10*ROW('Water Data'!D137))="","",OFFSET('Water Data'!$D$29,0,10*ROW('Water Data'!D137)))</f>
        <v/>
      </c>
      <c r="BV143" s="319" t="str">
        <f ca="true">+IF(OFFSET('Water Data'!$E$27,0,10*ROW('Water Data'!E137))="","",OFFSET('Water Data'!$E$27,0,10*ROW('Water Data'!E137)))</f>
        <v/>
      </c>
      <c r="BW143" s="319" t="str">
        <f ca="true">+IF(OFFSET('Water Data'!$E$28,0,10*ROW('Water Data'!E137))="","",OFFSET('Water Data'!$E$28,0,10*ROW('Water Data'!E137)))</f>
        <v/>
      </c>
      <c r="BX143" s="319" t="str">
        <f ca="true">+IF(OFFSET('Water Data'!$E$29,0,10*ROW('Water Data'!E137))="","",OFFSET('Water Data'!$E$29,0,10*ROW('Water Data'!E137)))</f>
        <v/>
      </c>
      <c r="BY143" s="319" t="str">
        <f ca="true">+IF(OFFSET('Water Data'!$F$27,0,10*ROW('Water Data'!F137))="","",OFFSET('Water Data'!$F$27,0,10*ROW('Water Data'!F137)))</f>
        <v/>
      </c>
      <c r="BZ143" s="319" t="str">
        <f ca="true">+IF(OFFSET('Water Data'!$F$28,0,10*ROW('Water Data'!F137))="","",OFFSET('Water Data'!$F$28,0,10*ROW('Water Data'!F137)))</f>
        <v/>
      </c>
      <c r="CA143" s="319" t="str">
        <f ca="true">+IF(OFFSET('Water Data'!$F$29,0,10*ROW('Water Data'!F137))="","",OFFSET('Water Data'!$F$29,0,10*ROW('Water Data'!F137)))</f>
        <v/>
      </c>
      <c r="CB143" s="319" t="str">
        <f ca="true">+IF(OFFSET('Water Data'!$G$27,0,10*ROW('Water Data'!G137))="","",OFFSET('Water Data'!$G$27,0,10*ROW('Water Data'!G137)))</f>
        <v/>
      </c>
      <c r="CC143" s="319" t="str">
        <f ca="true">+IF(OFFSET('Water Data'!$G$28,0,10*ROW('Water Data'!G137))="","",OFFSET('Water Data'!$G$28,0,10*ROW('Water Data'!G137)))</f>
        <v/>
      </c>
      <c r="CD143" s="319" t="str">
        <f ca="true">+IF(OFFSET('Water Data'!$G$29,0,10*ROW('Water Data'!G137))="","",OFFSET('Water Data'!$G$29,0,10*ROW('Water Data'!G137)))</f>
        <v/>
      </c>
      <c r="CE143" s="319" t="str">
        <f ca="true">+IF(OFFSET('Water Data'!$H$27,0,10*ROW('Water Data'!H137))="","",OFFSET('Water Data'!$H$27,0,10*ROW('Water Data'!H137)))</f>
        <v/>
      </c>
      <c r="CF143" s="319" t="str">
        <f ca="true">+IF(OFFSET('Water Data'!$H$28,0,10*ROW('Water Data'!H137))="","",OFFSET('Water Data'!$H$28,0,10*ROW('Water Data'!H137)))</f>
        <v/>
      </c>
      <c r="CG143" s="319" t="str">
        <f ca="true">+IF(OFFSET('Water Data'!$H$29,0,10*ROW('Water Data'!H137))="","",OFFSET('Water Data'!$H$29,0,10*ROW('Water Data'!H137)))</f>
        <v/>
      </c>
      <c r="CH143" s="319" t="str">
        <f ca="true">+IF(OFFSET('Water Data'!$I$27,0,10*ROW('Water Data'!I137))="","",OFFSET('Water Data'!$I$27,0,10*ROW('Water Data'!I137)))</f>
        <v/>
      </c>
      <c r="CI143" s="319" t="str">
        <f ca="true">+IF(OFFSET('Water Data'!$I$28,0,10*ROW('Water Data'!I137))="","",OFFSET('Water Data'!$I$28,0,10*ROW('Water Data'!I137)))</f>
        <v/>
      </c>
      <c r="CJ143" s="319" t="str">
        <f ca="true">+IF(OFFSET('Water Data'!$I$29,0,10*ROW('Water Data'!I137))="","",OFFSET('Water Data'!$I$29,0,10*ROW('Water Data'!I137)))</f>
        <v/>
      </c>
      <c r="CK143" s="319" t="str">
        <f ca="true">+IF(OFFSET('Sanitation Data'!$D$28,0,10*ROW('Sanitation Data'!D137))="","",OFFSET('Sanitation Data'!$D$28,0,10*ROW('Sanitation Data'!D137)))</f>
        <v/>
      </c>
      <c r="CL143" s="319" t="str">
        <f ca="true">+IF(OFFSET('Sanitation Data'!$D$29,0,10*ROW('Sanitation Data'!D137))="","",OFFSET('Sanitation Data'!$D$29,0,10*ROW('Sanitation Data'!D137)))</f>
        <v/>
      </c>
      <c r="CM143" s="319" t="str">
        <f ca="true">+IF(OFFSET('Sanitation Data'!$D$30,0,10*ROW('Sanitation Data'!D137))="","",OFFSET('Sanitation Data'!$D$30,0,10*ROW('Sanitation Data'!D137)))</f>
        <v/>
      </c>
      <c r="CN143" s="319" t="str">
        <f ca="true">+IF(OFFSET('Sanitation Data'!$D$31,0,10*ROW('Sanitation Data'!D137))="","",OFFSET('Sanitation Data'!$D$31,0,10*ROW('Sanitation Data'!D137)))</f>
        <v/>
      </c>
      <c r="CO143" s="319" t="str">
        <f ca="true">+IF(OFFSET('Sanitation Data'!$D$32,0,10*ROW('Sanitation Data'!D137))="","",OFFSET('Sanitation Data'!$D$32,0,10*ROW('Sanitation Data'!D137)))</f>
        <v/>
      </c>
      <c r="CP143" s="319" t="str">
        <f ca="true">+IF(OFFSET('Sanitation Data'!$E$28,0,10*ROW('Sanitation Data'!E137))="","",OFFSET('Sanitation Data'!$E$28,0,10*ROW('Sanitation Data'!E137)))</f>
        <v/>
      </c>
      <c r="CQ143" s="319" t="str">
        <f ca="true">+IF(OFFSET('Sanitation Data'!$E$29,0,10*ROW('Sanitation Data'!E137))="","",OFFSET('Sanitation Data'!$E$29,0,10*ROW('Sanitation Data'!E137)))</f>
        <v/>
      </c>
      <c r="CR143" s="319" t="str">
        <f ca="true">+IF(OFFSET('Sanitation Data'!$E$30,0,10*ROW('Sanitation Data'!E137))="","",OFFSET('Sanitation Data'!$E$30,0,10*ROW('Sanitation Data'!E137)))</f>
        <v/>
      </c>
      <c r="CS143" s="319" t="str">
        <f ca="true">+IF(OFFSET('Sanitation Data'!$E$31,0,10*ROW('Sanitation Data'!E137))="","",OFFSET('Sanitation Data'!$E$31,0,10*ROW('Sanitation Data'!E137)))</f>
        <v/>
      </c>
      <c r="CT143" s="319" t="str">
        <f ca="true">+IF(OFFSET('Sanitation Data'!$E$32,0,10*ROW('Sanitation Data'!E137))="","",OFFSET('Sanitation Data'!$E$32,0,10*ROW('Sanitation Data'!E137)))</f>
        <v/>
      </c>
      <c r="CU143" s="319" t="str">
        <f ca="true">+IF(OFFSET('Sanitation Data'!$F$28,0,10*ROW('Sanitation Data'!F137))="","",OFFSET('Sanitation Data'!$F$28,0,10*ROW('Sanitation Data'!F137)))</f>
        <v/>
      </c>
      <c r="CV143" s="319" t="str">
        <f ca="true">+IF(OFFSET('Sanitation Data'!$F$29,0,10*ROW('Sanitation Data'!F137))="","",OFFSET('Sanitation Data'!$F$29,0,10*ROW('Sanitation Data'!F137)))</f>
        <v/>
      </c>
      <c r="CW143" s="319" t="str">
        <f ca="true">+IF(OFFSET('Sanitation Data'!$F$30,0,10*ROW('Sanitation Data'!F137))="","",OFFSET('Sanitation Data'!$F$30,0,10*ROW('Sanitation Data'!F137)))</f>
        <v/>
      </c>
      <c r="CX143" s="319" t="str">
        <f ca="true">+IF(OFFSET('Sanitation Data'!$F$31,0,10*ROW('Sanitation Data'!F137))="","",OFFSET('Sanitation Data'!$F$31,0,10*ROW('Sanitation Data'!F137)))</f>
        <v/>
      </c>
      <c r="CY143" s="319" t="str">
        <f ca="true">+IF(OFFSET('Sanitation Data'!$F$32,0,10*ROW('Sanitation Data'!F137))="","",OFFSET('Sanitation Data'!$F$32,0,10*ROW('Sanitation Data'!F137)))</f>
        <v/>
      </c>
      <c r="CZ143" s="319" t="str">
        <f ca="true">+IF(OFFSET('Sanitation Data'!$G$28,0,10*ROW('Sanitation Data'!G137))="","",OFFSET('Sanitation Data'!$G$28,0,10*ROW('Sanitation Data'!G137)))</f>
        <v/>
      </c>
      <c r="DA143" s="319" t="str">
        <f ca="true">+IF(OFFSET('Sanitation Data'!$G$29,0,10*ROW('Sanitation Data'!G137))="","",OFFSET('Sanitation Data'!$G$29,0,10*ROW('Sanitation Data'!G137)))</f>
        <v/>
      </c>
      <c r="DB143" s="319" t="str">
        <f ca="true">+IF(OFFSET('Sanitation Data'!$G$30,0,10*ROW('Sanitation Data'!G137))="","",OFFSET('Sanitation Data'!$G$30,0,10*ROW('Sanitation Data'!G137)))</f>
        <v/>
      </c>
      <c r="DC143" s="319" t="str">
        <f ca="true">+IF(OFFSET('Sanitation Data'!$G$31,0,10*ROW('Sanitation Data'!G137))="","",OFFSET('Sanitation Data'!$G$31,0,10*ROW('Sanitation Data'!G137)))</f>
        <v/>
      </c>
      <c r="DD143" s="319" t="str">
        <f ca="true">+IF(OFFSET('Sanitation Data'!$G$32,0,10*ROW('Sanitation Data'!G137))="","",OFFSET('Sanitation Data'!$G$32,0,10*ROW('Sanitation Data'!G137)))</f>
        <v/>
      </c>
      <c r="DE143" s="319" t="str">
        <f ca="true">+IF(OFFSET('Sanitation Data'!$H$28,0,10*ROW('Sanitation Data'!H137))="","",OFFSET('Sanitation Data'!$H$28,0,10*ROW('Sanitation Data'!H137)))</f>
        <v/>
      </c>
      <c r="DF143" s="319" t="str">
        <f ca="true">+IF(OFFSET('Sanitation Data'!$H$29,0,10*ROW('Sanitation Data'!H137))="","",OFFSET('Sanitation Data'!$H$29,0,10*ROW('Sanitation Data'!H137)))</f>
        <v/>
      </c>
      <c r="DG143" s="319" t="str">
        <f ca="true">+IF(OFFSET('Sanitation Data'!$H$30,0,10*ROW('Sanitation Data'!H137))="","",OFFSET('Sanitation Data'!$H$30,0,10*ROW('Sanitation Data'!H137)))</f>
        <v/>
      </c>
      <c r="DH143" s="319" t="str">
        <f ca="true">+IF(OFFSET('Sanitation Data'!$H$31,0,10*ROW('Sanitation Data'!H137))="","",OFFSET('Sanitation Data'!$H$31,0,10*ROW('Sanitation Data'!H137)))</f>
        <v/>
      </c>
      <c r="DI143" s="319" t="str">
        <f ca="true">+IF(OFFSET('Sanitation Data'!$H$32,0,10*ROW('Sanitation Data'!H137))="","",OFFSET('Sanitation Data'!$H$32,0,10*ROW('Sanitation Data'!H137)))</f>
        <v/>
      </c>
      <c r="DJ143" s="319" t="str">
        <f ca="true">+IF(OFFSET('Sanitation Data'!$I$28,0,10*ROW('Sanitation Data'!I137))="","",OFFSET('Sanitation Data'!$I$28,0,10*ROW('Sanitation Data'!I137)))</f>
        <v/>
      </c>
      <c r="DK143" s="319" t="str">
        <f ca="true">+IF(OFFSET('Sanitation Data'!$I$29,0,10*ROW('Sanitation Data'!I137))="","",OFFSET('Sanitation Data'!$I$29,0,10*ROW('Sanitation Data'!I137)))</f>
        <v/>
      </c>
      <c r="DL143" s="319" t="str">
        <f ca="true">+IF(OFFSET('Sanitation Data'!$I$30,0,10*ROW('Sanitation Data'!I137))="","",OFFSET('Sanitation Data'!$I$30,0,10*ROW('Sanitation Data'!I137)))</f>
        <v/>
      </c>
      <c r="DM143" s="319" t="str">
        <f ca="true">+IF(OFFSET('Sanitation Data'!$I$31,0,10*ROW('Sanitation Data'!I137))="","",OFFSET('Sanitation Data'!$I$31,0,10*ROW('Sanitation Data'!I137)))</f>
        <v/>
      </c>
      <c r="DN143" s="319" t="str">
        <f ca="true">+IF(OFFSET('Sanitation Data'!$I$32,0,10*ROW('Sanitation Data'!I137))="","",OFFSET('Sanitation Data'!$I$32,0,10*ROW('Sanitation Data'!I137)))</f>
        <v/>
      </c>
      <c r="DO143" s="319" t="str">
        <f ca="true">+IF(OFFSET('Hygiene Data'!$D$11,0,10*ROW('Hygiene Data'!D137))="","",OFFSET('Hygiene Data'!$D$11,0,10*ROW('Hygiene Data'!D137)))</f>
        <v/>
      </c>
      <c r="DP143" s="319" t="str">
        <f ca="true">+IF(OFFSET('Hygiene Data'!$D$12,0,10*ROW('Hygiene Data'!D137))="","",OFFSET('Hygiene Data'!$D$12,0,10*ROW('Hygiene Data'!D137)))</f>
        <v/>
      </c>
      <c r="DQ143" s="319" t="str">
        <f ca="true">+IF(OFFSET('Hygiene Data'!$D$13,0,10*ROW('Hygiene Data'!D137))="","",OFFSET('Hygiene Data'!$D$13,0,10*ROW('Hygiene Data'!D137)))</f>
        <v/>
      </c>
      <c r="DR143" s="319" t="str">
        <f ca="true">+IF(OFFSET('Hygiene Data'!$E$11,0,10*ROW('Hygiene Data'!E137))="","",OFFSET('Hygiene Data'!$E$11,0,10*ROW('Hygiene Data'!E137)))</f>
        <v/>
      </c>
      <c r="DS143" s="319" t="str">
        <f ca="true">+IF(OFFSET('Hygiene Data'!$E$12,0,10*ROW('Hygiene Data'!E137))="","",OFFSET('Hygiene Data'!$E$12,0,10*ROW('Hygiene Data'!E137)))</f>
        <v/>
      </c>
      <c r="DT143" s="319" t="str">
        <f ca="true">+IF(OFFSET('Hygiene Data'!$E$13,0,10*ROW('Hygiene Data'!E137))="","",OFFSET('Hygiene Data'!$E$13,0,10*ROW('Hygiene Data'!E137)))</f>
        <v/>
      </c>
      <c r="DU143" s="319" t="str">
        <f ca="true">+IF(OFFSET('Hygiene Data'!$F$11,0,10*ROW('Hygiene Data'!F137))="","",OFFSET('Hygiene Data'!$F$11,0,10*ROW('Hygiene Data'!F137)))</f>
        <v/>
      </c>
      <c r="DV143" s="319" t="str">
        <f ca="true">+IF(OFFSET('Hygiene Data'!$F$12,0,10*ROW('Hygiene Data'!F137))="","",OFFSET('Hygiene Data'!$F$12,0,10*ROW('Hygiene Data'!F137)))</f>
        <v/>
      </c>
      <c r="DW143" s="319" t="str">
        <f ca="true">+IF(OFFSET('Hygiene Data'!$F$13,0,10*ROW('Hygiene Data'!F137))="","",OFFSET('Hygiene Data'!$F$13,0,10*ROW('Hygiene Data'!F137)))</f>
        <v/>
      </c>
      <c r="DX143" s="319" t="str">
        <f ca="true">+IF(OFFSET('Hygiene Data'!$G$11,0,10*ROW('Hygiene Data'!G137))="","",OFFSET('Hygiene Data'!$G$11,0,10*ROW('Hygiene Data'!G137)))</f>
        <v/>
      </c>
      <c r="DY143" s="319" t="str">
        <f ca="true">+IF(OFFSET('Hygiene Data'!$G$12,0,10*ROW('Hygiene Data'!G137))="","",OFFSET('Hygiene Data'!$G$12,0,10*ROW('Hygiene Data'!G137)))</f>
        <v/>
      </c>
      <c r="DZ143" s="319" t="str">
        <f ca="true">+IF(OFFSET('Hygiene Data'!$G$13,0,10*ROW('Hygiene Data'!G137))="","",OFFSET('Hygiene Data'!$G$13,0,10*ROW('Hygiene Data'!G137)))</f>
        <v/>
      </c>
      <c r="EA143" s="319" t="str">
        <f ca="true">+IF(OFFSET('Hygiene Data'!$H$11,0,10*ROW('Hygiene Data'!H137))="","",OFFSET('Hygiene Data'!$H$11,0,10*ROW('Hygiene Data'!H137)))</f>
        <v/>
      </c>
      <c r="EB143" s="319" t="str">
        <f ca="true">+IF(OFFSET('Hygiene Data'!$H$12,0,10*ROW('Hygiene Data'!H137))="","",OFFSET('Hygiene Data'!$H$12,0,10*ROW('Hygiene Data'!H137)))</f>
        <v/>
      </c>
      <c r="EC143" s="319" t="str">
        <f ca="true">+IF(OFFSET('Hygiene Data'!$H$13,0,10*ROW('Hygiene Data'!H137))="","",OFFSET('Hygiene Data'!$H$13,0,10*ROW('Hygiene Data'!H137)))</f>
        <v/>
      </c>
      <c r="ED143" s="319" t="str">
        <f ca="true">+IF(OFFSET('Hygiene Data'!$I$11,0,10*ROW('Hygiene Data'!I137))="","",OFFSET('Hygiene Data'!$I$11,0,10*ROW('Hygiene Data'!I137)))</f>
        <v/>
      </c>
      <c r="EE143" s="319" t="str">
        <f ca="true">+IF(OFFSET('Hygiene Data'!$I$12,0,10*ROW('Hygiene Data'!I137))="","",OFFSET('Hygiene Data'!$I$12,0,10*ROW('Hygiene Data'!I137)))</f>
        <v/>
      </c>
      <c r="EF143" s="319"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75"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19"/>
      <c r="BS144" s="319" t="str">
        <f ca="true">+IF(OFFSET('Water Data'!$D$27,0,10*ROW('Water Data'!D138))="","",OFFSET('Water Data'!$D$27,0,10*ROW('Water Data'!D138)))</f>
        <v/>
      </c>
      <c r="BT144" s="319" t="str">
        <f ca="true">+IF(OFFSET('Water Data'!$D$28,0,10*ROW('Water Data'!D138))="","",OFFSET('Water Data'!$D$28,0,10*ROW('Water Data'!D138)))</f>
        <v/>
      </c>
      <c r="BU144" s="319" t="str">
        <f ca="true">+IF(OFFSET('Water Data'!$D$29,0,10*ROW('Water Data'!D138))="","",OFFSET('Water Data'!$D$29,0,10*ROW('Water Data'!D138)))</f>
        <v/>
      </c>
      <c r="BV144" s="319" t="str">
        <f ca="true">+IF(OFFSET('Water Data'!$E$27,0,10*ROW('Water Data'!E138))="","",OFFSET('Water Data'!$E$27,0,10*ROW('Water Data'!E138)))</f>
        <v/>
      </c>
      <c r="BW144" s="319" t="str">
        <f ca="true">+IF(OFFSET('Water Data'!$E$28,0,10*ROW('Water Data'!E138))="","",OFFSET('Water Data'!$E$28,0,10*ROW('Water Data'!E138)))</f>
        <v/>
      </c>
      <c r="BX144" s="319" t="str">
        <f ca="true">+IF(OFFSET('Water Data'!$E$29,0,10*ROW('Water Data'!E138))="","",OFFSET('Water Data'!$E$29,0,10*ROW('Water Data'!E138)))</f>
        <v/>
      </c>
      <c r="BY144" s="319" t="str">
        <f ca="true">+IF(OFFSET('Water Data'!$F$27,0,10*ROW('Water Data'!F138))="","",OFFSET('Water Data'!$F$27,0,10*ROW('Water Data'!F138)))</f>
        <v/>
      </c>
      <c r="BZ144" s="319" t="str">
        <f ca="true">+IF(OFFSET('Water Data'!$F$28,0,10*ROW('Water Data'!F138))="","",OFFSET('Water Data'!$F$28,0,10*ROW('Water Data'!F138)))</f>
        <v/>
      </c>
      <c r="CA144" s="319" t="str">
        <f ca="true">+IF(OFFSET('Water Data'!$F$29,0,10*ROW('Water Data'!F138))="","",OFFSET('Water Data'!$F$29,0,10*ROW('Water Data'!F138)))</f>
        <v/>
      </c>
      <c r="CB144" s="319" t="str">
        <f ca="true">+IF(OFFSET('Water Data'!$G$27,0,10*ROW('Water Data'!G138))="","",OFFSET('Water Data'!$G$27,0,10*ROW('Water Data'!G138)))</f>
        <v/>
      </c>
      <c r="CC144" s="319" t="str">
        <f ca="true">+IF(OFFSET('Water Data'!$G$28,0,10*ROW('Water Data'!G138))="","",OFFSET('Water Data'!$G$28,0,10*ROW('Water Data'!G138)))</f>
        <v/>
      </c>
      <c r="CD144" s="319" t="str">
        <f ca="true">+IF(OFFSET('Water Data'!$G$29,0,10*ROW('Water Data'!G138))="","",OFFSET('Water Data'!$G$29,0,10*ROW('Water Data'!G138)))</f>
        <v/>
      </c>
      <c r="CE144" s="319" t="str">
        <f ca="true">+IF(OFFSET('Water Data'!$H$27,0,10*ROW('Water Data'!H138))="","",OFFSET('Water Data'!$H$27,0,10*ROW('Water Data'!H138)))</f>
        <v/>
      </c>
      <c r="CF144" s="319" t="str">
        <f ca="true">+IF(OFFSET('Water Data'!$H$28,0,10*ROW('Water Data'!H138))="","",OFFSET('Water Data'!$H$28,0,10*ROW('Water Data'!H138)))</f>
        <v/>
      </c>
      <c r="CG144" s="319" t="str">
        <f ca="true">+IF(OFFSET('Water Data'!$H$29,0,10*ROW('Water Data'!H138))="","",OFFSET('Water Data'!$H$29,0,10*ROW('Water Data'!H138)))</f>
        <v/>
      </c>
      <c r="CH144" s="319" t="str">
        <f ca="true">+IF(OFFSET('Water Data'!$I$27,0,10*ROW('Water Data'!I138))="","",OFFSET('Water Data'!$I$27,0,10*ROW('Water Data'!I138)))</f>
        <v/>
      </c>
      <c r="CI144" s="319" t="str">
        <f ca="true">+IF(OFFSET('Water Data'!$I$28,0,10*ROW('Water Data'!I138))="","",OFFSET('Water Data'!$I$28,0,10*ROW('Water Data'!I138)))</f>
        <v/>
      </c>
      <c r="CJ144" s="319" t="str">
        <f ca="true">+IF(OFFSET('Water Data'!$I$29,0,10*ROW('Water Data'!I138))="","",OFFSET('Water Data'!$I$29,0,10*ROW('Water Data'!I138)))</f>
        <v/>
      </c>
      <c r="CK144" s="319" t="str">
        <f ca="true">+IF(OFFSET('Sanitation Data'!$D$28,0,10*ROW('Sanitation Data'!D138))="","",OFFSET('Sanitation Data'!$D$28,0,10*ROW('Sanitation Data'!D138)))</f>
        <v/>
      </c>
      <c r="CL144" s="319" t="str">
        <f ca="true">+IF(OFFSET('Sanitation Data'!$D$29,0,10*ROW('Sanitation Data'!D138))="","",OFFSET('Sanitation Data'!$D$29,0,10*ROW('Sanitation Data'!D138)))</f>
        <v/>
      </c>
      <c r="CM144" s="319" t="str">
        <f ca="true">+IF(OFFSET('Sanitation Data'!$D$30,0,10*ROW('Sanitation Data'!D138))="","",OFFSET('Sanitation Data'!$D$30,0,10*ROW('Sanitation Data'!D138)))</f>
        <v/>
      </c>
      <c r="CN144" s="319" t="str">
        <f ca="true">+IF(OFFSET('Sanitation Data'!$D$31,0,10*ROW('Sanitation Data'!D138))="","",OFFSET('Sanitation Data'!$D$31,0,10*ROW('Sanitation Data'!D138)))</f>
        <v/>
      </c>
      <c r="CO144" s="319" t="str">
        <f ca="true">+IF(OFFSET('Sanitation Data'!$D$32,0,10*ROW('Sanitation Data'!D138))="","",OFFSET('Sanitation Data'!$D$32,0,10*ROW('Sanitation Data'!D138)))</f>
        <v/>
      </c>
      <c r="CP144" s="319" t="str">
        <f ca="true">+IF(OFFSET('Sanitation Data'!$E$28,0,10*ROW('Sanitation Data'!E138))="","",OFFSET('Sanitation Data'!$E$28,0,10*ROW('Sanitation Data'!E138)))</f>
        <v/>
      </c>
      <c r="CQ144" s="319" t="str">
        <f ca="true">+IF(OFFSET('Sanitation Data'!$E$29,0,10*ROW('Sanitation Data'!E138))="","",OFFSET('Sanitation Data'!$E$29,0,10*ROW('Sanitation Data'!E138)))</f>
        <v/>
      </c>
      <c r="CR144" s="319" t="str">
        <f ca="true">+IF(OFFSET('Sanitation Data'!$E$30,0,10*ROW('Sanitation Data'!E138))="","",OFFSET('Sanitation Data'!$E$30,0,10*ROW('Sanitation Data'!E138)))</f>
        <v/>
      </c>
      <c r="CS144" s="319" t="str">
        <f ca="true">+IF(OFFSET('Sanitation Data'!$E$31,0,10*ROW('Sanitation Data'!E138))="","",OFFSET('Sanitation Data'!$E$31,0,10*ROW('Sanitation Data'!E138)))</f>
        <v/>
      </c>
      <c r="CT144" s="319" t="str">
        <f ca="true">+IF(OFFSET('Sanitation Data'!$E$32,0,10*ROW('Sanitation Data'!E138))="","",OFFSET('Sanitation Data'!$E$32,0,10*ROW('Sanitation Data'!E138)))</f>
        <v/>
      </c>
      <c r="CU144" s="319" t="str">
        <f ca="true">+IF(OFFSET('Sanitation Data'!$F$28,0,10*ROW('Sanitation Data'!F138))="","",OFFSET('Sanitation Data'!$F$28,0,10*ROW('Sanitation Data'!F138)))</f>
        <v/>
      </c>
      <c r="CV144" s="319" t="str">
        <f ca="true">+IF(OFFSET('Sanitation Data'!$F$29,0,10*ROW('Sanitation Data'!F138))="","",OFFSET('Sanitation Data'!$F$29,0,10*ROW('Sanitation Data'!F138)))</f>
        <v/>
      </c>
      <c r="CW144" s="319" t="str">
        <f ca="true">+IF(OFFSET('Sanitation Data'!$F$30,0,10*ROW('Sanitation Data'!F138))="","",OFFSET('Sanitation Data'!$F$30,0,10*ROW('Sanitation Data'!F138)))</f>
        <v/>
      </c>
      <c r="CX144" s="319" t="str">
        <f ca="true">+IF(OFFSET('Sanitation Data'!$F$31,0,10*ROW('Sanitation Data'!F138))="","",OFFSET('Sanitation Data'!$F$31,0,10*ROW('Sanitation Data'!F138)))</f>
        <v/>
      </c>
      <c r="CY144" s="319" t="str">
        <f ca="true">+IF(OFFSET('Sanitation Data'!$F$32,0,10*ROW('Sanitation Data'!F138))="","",OFFSET('Sanitation Data'!$F$32,0,10*ROW('Sanitation Data'!F138)))</f>
        <v/>
      </c>
      <c r="CZ144" s="319" t="str">
        <f ca="true">+IF(OFFSET('Sanitation Data'!$G$28,0,10*ROW('Sanitation Data'!G138))="","",OFFSET('Sanitation Data'!$G$28,0,10*ROW('Sanitation Data'!G138)))</f>
        <v/>
      </c>
      <c r="DA144" s="319" t="str">
        <f ca="true">+IF(OFFSET('Sanitation Data'!$G$29,0,10*ROW('Sanitation Data'!G138))="","",OFFSET('Sanitation Data'!$G$29,0,10*ROW('Sanitation Data'!G138)))</f>
        <v/>
      </c>
      <c r="DB144" s="319" t="str">
        <f ca="true">+IF(OFFSET('Sanitation Data'!$G$30,0,10*ROW('Sanitation Data'!G138))="","",OFFSET('Sanitation Data'!$G$30,0,10*ROW('Sanitation Data'!G138)))</f>
        <v/>
      </c>
      <c r="DC144" s="319" t="str">
        <f ca="true">+IF(OFFSET('Sanitation Data'!$G$31,0,10*ROW('Sanitation Data'!G138))="","",OFFSET('Sanitation Data'!$G$31,0,10*ROW('Sanitation Data'!G138)))</f>
        <v/>
      </c>
      <c r="DD144" s="319" t="str">
        <f ca="true">+IF(OFFSET('Sanitation Data'!$G$32,0,10*ROW('Sanitation Data'!G138))="","",OFFSET('Sanitation Data'!$G$32,0,10*ROW('Sanitation Data'!G138)))</f>
        <v/>
      </c>
      <c r="DE144" s="319" t="str">
        <f ca="true">+IF(OFFSET('Sanitation Data'!$H$28,0,10*ROW('Sanitation Data'!H138))="","",OFFSET('Sanitation Data'!$H$28,0,10*ROW('Sanitation Data'!H138)))</f>
        <v/>
      </c>
      <c r="DF144" s="319" t="str">
        <f ca="true">+IF(OFFSET('Sanitation Data'!$H$29,0,10*ROW('Sanitation Data'!H138))="","",OFFSET('Sanitation Data'!$H$29,0,10*ROW('Sanitation Data'!H138)))</f>
        <v/>
      </c>
      <c r="DG144" s="319" t="str">
        <f ca="true">+IF(OFFSET('Sanitation Data'!$H$30,0,10*ROW('Sanitation Data'!H138))="","",OFFSET('Sanitation Data'!$H$30,0,10*ROW('Sanitation Data'!H138)))</f>
        <v/>
      </c>
      <c r="DH144" s="319" t="str">
        <f ca="true">+IF(OFFSET('Sanitation Data'!$H$31,0,10*ROW('Sanitation Data'!H138))="","",OFFSET('Sanitation Data'!$H$31,0,10*ROW('Sanitation Data'!H138)))</f>
        <v/>
      </c>
      <c r="DI144" s="319" t="str">
        <f ca="true">+IF(OFFSET('Sanitation Data'!$H$32,0,10*ROW('Sanitation Data'!H138))="","",OFFSET('Sanitation Data'!$H$32,0,10*ROW('Sanitation Data'!H138)))</f>
        <v/>
      </c>
      <c r="DJ144" s="319" t="str">
        <f ca="true">+IF(OFFSET('Sanitation Data'!$I$28,0,10*ROW('Sanitation Data'!I138))="","",OFFSET('Sanitation Data'!$I$28,0,10*ROW('Sanitation Data'!I138)))</f>
        <v/>
      </c>
      <c r="DK144" s="319" t="str">
        <f ca="true">+IF(OFFSET('Sanitation Data'!$I$29,0,10*ROW('Sanitation Data'!I138))="","",OFFSET('Sanitation Data'!$I$29,0,10*ROW('Sanitation Data'!I138)))</f>
        <v/>
      </c>
      <c r="DL144" s="319" t="str">
        <f ca="true">+IF(OFFSET('Sanitation Data'!$I$30,0,10*ROW('Sanitation Data'!I138))="","",OFFSET('Sanitation Data'!$I$30,0,10*ROW('Sanitation Data'!I138)))</f>
        <v/>
      </c>
      <c r="DM144" s="319" t="str">
        <f ca="true">+IF(OFFSET('Sanitation Data'!$I$31,0,10*ROW('Sanitation Data'!I138))="","",OFFSET('Sanitation Data'!$I$31,0,10*ROW('Sanitation Data'!I138)))</f>
        <v/>
      </c>
      <c r="DN144" s="319" t="str">
        <f ca="true">+IF(OFFSET('Sanitation Data'!$I$32,0,10*ROW('Sanitation Data'!I138))="","",OFFSET('Sanitation Data'!$I$32,0,10*ROW('Sanitation Data'!I138)))</f>
        <v/>
      </c>
      <c r="DO144" s="319" t="str">
        <f ca="true">+IF(OFFSET('Hygiene Data'!$D$11,0,10*ROW('Hygiene Data'!D138))="","",OFFSET('Hygiene Data'!$D$11,0,10*ROW('Hygiene Data'!D138)))</f>
        <v/>
      </c>
      <c r="DP144" s="319" t="str">
        <f ca="true">+IF(OFFSET('Hygiene Data'!$D$12,0,10*ROW('Hygiene Data'!D138))="","",OFFSET('Hygiene Data'!$D$12,0,10*ROW('Hygiene Data'!D138)))</f>
        <v/>
      </c>
      <c r="DQ144" s="319" t="str">
        <f ca="true">+IF(OFFSET('Hygiene Data'!$D$13,0,10*ROW('Hygiene Data'!D138))="","",OFFSET('Hygiene Data'!$D$13,0,10*ROW('Hygiene Data'!D138)))</f>
        <v/>
      </c>
      <c r="DR144" s="319" t="str">
        <f ca="true">+IF(OFFSET('Hygiene Data'!$E$11,0,10*ROW('Hygiene Data'!E138))="","",OFFSET('Hygiene Data'!$E$11,0,10*ROW('Hygiene Data'!E138)))</f>
        <v/>
      </c>
      <c r="DS144" s="319" t="str">
        <f ca="true">+IF(OFFSET('Hygiene Data'!$E$12,0,10*ROW('Hygiene Data'!E138))="","",OFFSET('Hygiene Data'!$E$12,0,10*ROW('Hygiene Data'!E138)))</f>
        <v/>
      </c>
      <c r="DT144" s="319" t="str">
        <f ca="true">+IF(OFFSET('Hygiene Data'!$E$13,0,10*ROW('Hygiene Data'!E138))="","",OFFSET('Hygiene Data'!$E$13,0,10*ROW('Hygiene Data'!E138)))</f>
        <v/>
      </c>
      <c r="DU144" s="319" t="str">
        <f ca="true">+IF(OFFSET('Hygiene Data'!$F$11,0,10*ROW('Hygiene Data'!F138))="","",OFFSET('Hygiene Data'!$F$11,0,10*ROW('Hygiene Data'!F138)))</f>
        <v/>
      </c>
      <c r="DV144" s="319" t="str">
        <f ca="true">+IF(OFFSET('Hygiene Data'!$F$12,0,10*ROW('Hygiene Data'!F138))="","",OFFSET('Hygiene Data'!$F$12,0,10*ROW('Hygiene Data'!F138)))</f>
        <v/>
      </c>
      <c r="DW144" s="319" t="str">
        <f ca="true">+IF(OFFSET('Hygiene Data'!$F$13,0,10*ROW('Hygiene Data'!F138))="","",OFFSET('Hygiene Data'!$F$13,0,10*ROW('Hygiene Data'!F138)))</f>
        <v/>
      </c>
      <c r="DX144" s="319" t="str">
        <f ca="true">+IF(OFFSET('Hygiene Data'!$G$11,0,10*ROW('Hygiene Data'!G138))="","",OFFSET('Hygiene Data'!$G$11,0,10*ROW('Hygiene Data'!G138)))</f>
        <v/>
      </c>
      <c r="DY144" s="319" t="str">
        <f ca="true">+IF(OFFSET('Hygiene Data'!$G$12,0,10*ROW('Hygiene Data'!G138))="","",OFFSET('Hygiene Data'!$G$12,0,10*ROW('Hygiene Data'!G138)))</f>
        <v/>
      </c>
      <c r="DZ144" s="319" t="str">
        <f ca="true">+IF(OFFSET('Hygiene Data'!$G$13,0,10*ROW('Hygiene Data'!G138))="","",OFFSET('Hygiene Data'!$G$13,0,10*ROW('Hygiene Data'!G138)))</f>
        <v/>
      </c>
      <c r="EA144" s="319" t="str">
        <f ca="true">+IF(OFFSET('Hygiene Data'!$H$11,0,10*ROW('Hygiene Data'!H138))="","",OFFSET('Hygiene Data'!$H$11,0,10*ROW('Hygiene Data'!H138)))</f>
        <v/>
      </c>
      <c r="EB144" s="319" t="str">
        <f ca="true">+IF(OFFSET('Hygiene Data'!$H$12,0,10*ROW('Hygiene Data'!H138))="","",OFFSET('Hygiene Data'!$H$12,0,10*ROW('Hygiene Data'!H138)))</f>
        <v/>
      </c>
      <c r="EC144" s="319" t="str">
        <f ca="true">+IF(OFFSET('Hygiene Data'!$H$13,0,10*ROW('Hygiene Data'!H138))="","",OFFSET('Hygiene Data'!$H$13,0,10*ROW('Hygiene Data'!H138)))</f>
        <v/>
      </c>
      <c r="ED144" s="319" t="str">
        <f ca="true">+IF(OFFSET('Hygiene Data'!$I$11,0,10*ROW('Hygiene Data'!I138))="","",OFFSET('Hygiene Data'!$I$11,0,10*ROW('Hygiene Data'!I138)))</f>
        <v/>
      </c>
      <c r="EE144" s="319" t="str">
        <f ca="true">+IF(OFFSET('Hygiene Data'!$I$12,0,10*ROW('Hygiene Data'!I138))="","",OFFSET('Hygiene Data'!$I$12,0,10*ROW('Hygiene Data'!I138)))</f>
        <v/>
      </c>
      <c r="EF144" s="319"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75"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19"/>
      <c r="BS145" s="319" t="str">
        <f ca="true">+IF(OFFSET('Water Data'!$D$27,0,10*ROW('Water Data'!D139))="","",OFFSET('Water Data'!$D$27,0,10*ROW('Water Data'!D139)))</f>
        <v/>
      </c>
      <c r="BT145" s="319" t="str">
        <f ca="true">+IF(OFFSET('Water Data'!$D$28,0,10*ROW('Water Data'!D139))="","",OFFSET('Water Data'!$D$28,0,10*ROW('Water Data'!D139)))</f>
        <v/>
      </c>
      <c r="BU145" s="319" t="str">
        <f ca="true">+IF(OFFSET('Water Data'!$D$29,0,10*ROW('Water Data'!D139))="","",OFFSET('Water Data'!$D$29,0,10*ROW('Water Data'!D139)))</f>
        <v/>
      </c>
      <c r="BV145" s="319" t="str">
        <f ca="true">+IF(OFFSET('Water Data'!$E$27,0,10*ROW('Water Data'!E139))="","",OFFSET('Water Data'!$E$27,0,10*ROW('Water Data'!E139)))</f>
        <v/>
      </c>
      <c r="BW145" s="319" t="str">
        <f ca="true">+IF(OFFSET('Water Data'!$E$28,0,10*ROW('Water Data'!E139))="","",OFFSET('Water Data'!$E$28,0,10*ROW('Water Data'!E139)))</f>
        <v/>
      </c>
      <c r="BX145" s="319" t="str">
        <f ca="true">+IF(OFFSET('Water Data'!$E$29,0,10*ROW('Water Data'!E139))="","",OFFSET('Water Data'!$E$29,0,10*ROW('Water Data'!E139)))</f>
        <v/>
      </c>
      <c r="BY145" s="319" t="str">
        <f ca="true">+IF(OFFSET('Water Data'!$F$27,0,10*ROW('Water Data'!F139))="","",OFFSET('Water Data'!$F$27,0,10*ROW('Water Data'!F139)))</f>
        <v/>
      </c>
      <c r="BZ145" s="319" t="str">
        <f ca="true">+IF(OFFSET('Water Data'!$F$28,0,10*ROW('Water Data'!F139))="","",OFFSET('Water Data'!$F$28,0,10*ROW('Water Data'!F139)))</f>
        <v/>
      </c>
      <c r="CA145" s="319" t="str">
        <f ca="true">+IF(OFFSET('Water Data'!$F$29,0,10*ROW('Water Data'!F139))="","",OFFSET('Water Data'!$F$29,0,10*ROW('Water Data'!F139)))</f>
        <v/>
      </c>
      <c r="CB145" s="319" t="str">
        <f ca="true">+IF(OFFSET('Water Data'!$G$27,0,10*ROW('Water Data'!G139))="","",OFFSET('Water Data'!$G$27,0,10*ROW('Water Data'!G139)))</f>
        <v/>
      </c>
      <c r="CC145" s="319" t="str">
        <f ca="true">+IF(OFFSET('Water Data'!$G$28,0,10*ROW('Water Data'!G139))="","",OFFSET('Water Data'!$G$28,0,10*ROW('Water Data'!G139)))</f>
        <v/>
      </c>
      <c r="CD145" s="319" t="str">
        <f ca="true">+IF(OFFSET('Water Data'!$G$29,0,10*ROW('Water Data'!G139))="","",OFFSET('Water Data'!$G$29,0,10*ROW('Water Data'!G139)))</f>
        <v/>
      </c>
      <c r="CE145" s="319" t="str">
        <f ca="true">+IF(OFFSET('Water Data'!$H$27,0,10*ROW('Water Data'!H139))="","",OFFSET('Water Data'!$H$27,0,10*ROW('Water Data'!H139)))</f>
        <v/>
      </c>
      <c r="CF145" s="319" t="str">
        <f ca="true">+IF(OFFSET('Water Data'!$H$28,0,10*ROW('Water Data'!H139))="","",OFFSET('Water Data'!$H$28,0,10*ROW('Water Data'!H139)))</f>
        <v/>
      </c>
      <c r="CG145" s="319" t="str">
        <f ca="true">+IF(OFFSET('Water Data'!$H$29,0,10*ROW('Water Data'!H139))="","",OFFSET('Water Data'!$H$29,0,10*ROW('Water Data'!H139)))</f>
        <v/>
      </c>
      <c r="CH145" s="319" t="str">
        <f ca="true">+IF(OFFSET('Water Data'!$I$27,0,10*ROW('Water Data'!I139))="","",OFFSET('Water Data'!$I$27,0,10*ROW('Water Data'!I139)))</f>
        <v/>
      </c>
      <c r="CI145" s="319" t="str">
        <f ca="true">+IF(OFFSET('Water Data'!$I$28,0,10*ROW('Water Data'!I139))="","",OFFSET('Water Data'!$I$28,0,10*ROW('Water Data'!I139)))</f>
        <v/>
      </c>
      <c r="CJ145" s="319" t="str">
        <f ca="true">+IF(OFFSET('Water Data'!$I$29,0,10*ROW('Water Data'!I139))="","",OFFSET('Water Data'!$I$29,0,10*ROW('Water Data'!I139)))</f>
        <v/>
      </c>
      <c r="CK145" s="319" t="str">
        <f ca="true">+IF(OFFSET('Sanitation Data'!$D$28,0,10*ROW('Sanitation Data'!D139))="","",OFFSET('Sanitation Data'!$D$28,0,10*ROW('Sanitation Data'!D139)))</f>
        <v/>
      </c>
      <c r="CL145" s="319" t="str">
        <f ca="true">+IF(OFFSET('Sanitation Data'!$D$29,0,10*ROW('Sanitation Data'!D139))="","",OFFSET('Sanitation Data'!$D$29,0,10*ROW('Sanitation Data'!D139)))</f>
        <v/>
      </c>
      <c r="CM145" s="319" t="str">
        <f ca="true">+IF(OFFSET('Sanitation Data'!$D$30,0,10*ROW('Sanitation Data'!D139))="","",OFFSET('Sanitation Data'!$D$30,0,10*ROW('Sanitation Data'!D139)))</f>
        <v/>
      </c>
      <c r="CN145" s="319" t="str">
        <f ca="true">+IF(OFFSET('Sanitation Data'!$D$31,0,10*ROW('Sanitation Data'!D139))="","",OFFSET('Sanitation Data'!$D$31,0,10*ROW('Sanitation Data'!D139)))</f>
        <v/>
      </c>
      <c r="CO145" s="319" t="str">
        <f ca="true">+IF(OFFSET('Sanitation Data'!$D$32,0,10*ROW('Sanitation Data'!D139))="","",OFFSET('Sanitation Data'!$D$32,0,10*ROW('Sanitation Data'!D139)))</f>
        <v/>
      </c>
      <c r="CP145" s="319" t="str">
        <f ca="true">+IF(OFFSET('Sanitation Data'!$E$28,0,10*ROW('Sanitation Data'!E139))="","",OFFSET('Sanitation Data'!$E$28,0,10*ROW('Sanitation Data'!E139)))</f>
        <v/>
      </c>
      <c r="CQ145" s="319" t="str">
        <f ca="true">+IF(OFFSET('Sanitation Data'!$E$29,0,10*ROW('Sanitation Data'!E139))="","",OFFSET('Sanitation Data'!$E$29,0,10*ROW('Sanitation Data'!E139)))</f>
        <v/>
      </c>
      <c r="CR145" s="319" t="str">
        <f ca="true">+IF(OFFSET('Sanitation Data'!$E$30,0,10*ROW('Sanitation Data'!E139))="","",OFFSET('Sanitation Data'!$E$30,0,10*ROW('Sanitation Data'!E139)))</f>
        <v/>
      </c>
      <c r="CS145" s="319" t="str">
        <f ca="true">+IF(OFFSET('Sanitation Data'!$E$31,0,10*ROW('Sanitation Data'!E139))="","",OFFSET('Sanitation Data'!$E$31,0,10*ROW('Sanitation Data'!E139)))</f>
        <v/>
      </c>
      <c r="CT145" s="319" t="str">
        <f ca="true">+IF(OFFSET('Sanitation Data'!$E$32,0,10*ROW('Sanitation Data'!E139))="","",OFFSET('Sanitation Data'!$E$32,0,10*ROW('Sanitation Data'!E139)))</f>
        <v/>
      </c>
      <c r="CU145" s="319" t="str">
        <f ca="true">+IF(OFFSET('Sanitation Data'!$F$28,0,10*ROW('Sanitation Data'!F139))="","",OFFSET('Sanitation Data'!$F$28,0,10*ROW('Sanitation Data'!F139)))</f>
        <v/>
      </c>
      <c r="CV145" s="319" t="str">
        <f ca="true">+IF(OFFSET('Sanitation Data'!$F$29,0,10*ROW('Sanitation Data'!F139))="","",OFFSET('Sanitation Data'!$F$29,0,10*ROW('Sanitation Data'!F139)))</f>
        <v/>
      </c>
      <c r="CW145" s="319" t="str">
        <f ca="true">+IF(OFFSET('Sanitation Data'!$F$30,0,10*ROW('Sanitation Data'!F139))="","",OFFSET('Sanitation Data'!$F$30,0,10*ROW('Sanitation Data'!F139)))</f>
        <v/>
      </c>
      <c r="CX145" s="319" t="str">
        <f ca="true">+IF(OFFSET('Sanitation Data'!$F$31,0,10*ROW('Sanitation Data'!F139))="","",OFFSET('Sanitation Data'!$F$31,0,10*ROW('Sanitation Data'!F139)))</f>
        <v/>
      </c>
      <c r="CY145" s="319" t="str">
        <f ca="true">+IF(OFFSET('Sanitation Data'!$F$32,0,10*ROW('Sanitation Data'!F139))="","",OFFSET('Sanitation Data'!$F$32,0,10*ROW('Sanitation Data'!F139)))</f>
        <v/>
      </c>
      <c r="CZ145" s="319" t="str">
        <f ca="true">+IF(OFFSET('Sanitation Data'!$G$28,0,10*ROW('Sanitation Data'!G139))="","",OFFSET('Sanitation Data'!$G$28,0,10*ROW('Sanitation Data'!G139)))</f>
        <v/>
      </c>
      <c r="DA145" s="319" t="str">
        <f ca="true">+IF(OFFSET('Sanitation Data'!$G$29,0,10*ROW('Sanitation Data'!G139))="","",OFFSET('Sanitation Data'!$G$29,0,10*ROW('Sanitation Data'!G139)))</f>
        <v/>
      </c>
      <c r="DB145" s="319" t="str">
        <f ca="true">+IF(OFFSET('Sanitation Data'!$G$30,0,10*ROW('Sanitation Data'!G139))="","",OFFSET('Sanitation Data'!$G$30,0,10*ROW('Sanitation Data'!G139)))</f>
        <v/>
      </c>
      <c r="DC145" s="319" t="str">
        <f ca="true">+IF(OFFSET('Sanitation Data'!$G$31,0,10*ROW('Sanitation Data'!G139))="","",OFFSET('Sanitation Data'!$G$31,0,10*ROW('Sanitation Data'!G139)))</f>
        <v/>
      </c>
      <c r="DD145" s="319" t="str">
        <f ca="true">+IF(OFFSET('Sanitation Data'!$G$32,0,10*ROW('Sanitation Data'!G139))="","",OFFSET('Sanitation Data'!$G$32,0,10*ROW('Sanitation Data'!G139)))</f>
        <v/>
      </c>
      <c r="DE145" s="319" t="str">
        <f ca="true">+IF(OFFSET('Sanitation Data'!$H$28,0,10*ROW('Sanitation Data'!H139))="","",OFFSET('Sanitation Data'!$H$28,0,10*ROW('Sanitation Data'!H139)))</f>
        <v/>
      </c>
      <c r="DF145" s="319" t="str">
        <f ca="true">+IF(OFFSET('Sanitation Data'!$H$29,0,10*ROW('Sanitation Data'!H139))="","",OFFSET('Sanitation Data'!$H$29,0,10*ROW('Sanitation Data'!H139)))</f>
        <v/>
      </c>
      <c r="DG145" s="319" t="str">
        <f ca="true">+IF(OFFSET('Sanitation Data'!$H$30,0,10*ROW('Sanitation Data'!H139))="","",OFFSET('Sanitation Data'!$H$30,0,10*ROW('Sanitation Data'!H139)))</f>
        <v/>
      </c>
      <c r="DH145" s="319" t="str">
        <f ca="true">+IF(OFFSET('Sanitation Data'!$H$31,0,10*ROW('Sanitation Data'!H139))="","",OFFSET('Sanitation Data'!$H$31,0,10*ROW('Sanitation Data'!H139)))</f>
        <v/>
      </c>
      <c r="DI145" s="319" t="str">
        <f ca="true">+IF(OFFSET('Sanitation Data'!$H$32,0,10*ROW('Sanitation Data'!H139))="","",OFFSET('Sanitation Data'!$H$32,0,10*ROW('Sanitation Data'!H139)))</f>
        <v/>
      </c>
      <c r="DJ145" s="319" t="str">
        <f ca="true">+IF(OFFSET('Sanitation Data'!$I$28,0,10*ROW('Sanitation Data'!I139))="","",OFFSET('Sanitation Data'!$I$28,0,10*ROW('Sanitation Data'!I139)))</f>
        <v/>
      </c>
      <c r="DK145" s="319" t="str">
        <f ca="true">+IF(OFFSET('Sanitation Data'!$I$29,0,10*ROW('Sanitation Data'!I139))="","",OFFSET('Sanitation Data'!$I$29,0,10*ROW('Sanitation Data'!I139)))</f>
        <v/>
      </c>
      <c r="DL145" s="319" t="str">
        <f ca="true">+IF(OFFSET('Sanitation Data'!$I$30,0,10*ROW('Sanitation Data'!I139))="","",OFFSET('Sanitation Data'!$I$30,0,10*ROW('Sanitation Data'!I139)))</f>
        <v/>
      </c>
      <c r="DM145" s="319" t="str">
        <f ca="true">+IF(OFFSET('Sanitation Data'!$I$31,0,10*ROW('Sanitation Data'!I139))="","",OFFSET('Sanitation Data'!$I$31,0,10*ROW('Sanitation Data'!I139)))</f>
        <v/>
      </c>
      <c r="DN145" s="319" t="str">
        <f ca="true">+IF(OFFSET('Sanitation Data'!$I$32,0,10*ROW('Sanitation Data'!I139))="","",OFFSET('Sanitation Data'!$I$32,0,10*ROW('Sanitation Data'!I139)))</f>
        <v/>
      </c>
      <c r="DO145" s="319" t="str">
        <f ca="true">+IF(OFFSET('Hygiene Data'!$D$11,0,10*ROW('Hygiene Data'!D139))="","",OFFSET('Hygiene Data'!$D$11,0,10*ROW('Hygiene Data'!D139)))</f>
        <v/>
      </c>
      <c r="DP145" s="319" t="str">
        <f ca="true">+IF(OFFSET('Hygiene Data'!$D$12,0,10*ROW('Hygiene Data'!D139))="","",OFFSET('Hygiene Data'!$D$12,0,10*ROW('Hygiene Data'!D139)))</f>
        <v/>
      </c>
      <c r="DQ145" s="319" t="str">
        <f ca="true">+IF(OFFSET('Hygiene Data'!$D$13,0,10*ROW('Hygiene Data'!D139))="","",OFFSET('Hygiene Data'!$D$13,0,10*ROW('Hygiene Data'!D139)))</f>
        <v/>
      </c>
      <c r="DR145" s="319" t="str">
        <f ca="true">+IF(OFFSET('Hygiene Data'!$E$11,0,10*ROW('Hygiene Data'!E139))="","",OFFSET('Hygiene Data'!$E$11,0,10*ROW('Hygiene Data'!E139)))</f>
        <v/>
      </c>
      <c r="DS145" s="319" t="str">
        <f ca="true">+IF(OFFSET('Hygiene Data'!$E$12,0,10*ROW('Hygiene Data'!E139))="","",OFFSET('Hygiene Data'!$E$12,0,10*ROW('Hygiene Data'!E139)))</f>
        <v/>
      </c>
      <c r="DT145" s="319" t="str">
        <f ca="true">+IF(OFFSET('Hygiene Data'!$E$13,0,10*ROW('Hygiene Data'!E139))="","",OFFSET('Hygiene Data'!$E$13,0,10*ROW('Hygiene Data'!E139)))</f>
        <v/>
      </c>
      <c r="DU145" s="319" t="str">
        <f ca="true">+IF(OFFSET('Hygiene Data'!$F$11,0,10*ROW('Hygiene Data'!F139))="","",OFFSET('Hygiene Data'!$F$11,0,10*ROW('Hygiene Data'!F139)))</f>
        <v/>
      </c>
      <c r="DV145" s="319" t="str">
        <f ca="true">+IF(OFFSET('Hygiene Data'!$F$12,0,10*ROW('Hygiene Data'!F139))="","",OFFSET('Hygiene Data'!$F$12,0,10*ROW('Hygiene Data'!F139)))</f>
        <v/>
      </c>
      <c r="DW145" s="319" t="str">
        <f ca="true">+IF(OFFSET('Hygiene Data'!$F$13,0,10*ROW('Hygiene Data'!F139))="","",OFFSET('Hygiene Data'!$F$13,0,10*ROW('Hygiene Data'!F139)))</f>
        <v/>
      </c>
      <c r="DX145" s="319" t="str">
        <f ca="true">+IF(OFFSET('Hygiene Data'!$G$11,0,10*ROW('Hygiene Data'!G139))="","",OFFSET('Hygiene Data'!$G$11,0,10*ROW('Hygiene Data'!G139)))</f>
        <v/>
      </c>
      <c r="DY145" s="319" t="str">
        <f ca="true">+IF(OFFSET('Hygiene Data'!$G$12,0,10*ROW('Hygiene Data'!G139))="","",OFFSET('Hygiene Data'!$G$12,0,10*ROW('Hygiene Data'!G139)))</f>
        <v/>
      </c>
      <c r="DZ145" s="319" t="str">
        <f ca="true">+IF(OFFSET('Hygiene Data'!$G$13,0,10*ROW('Hygiene Data'!G139))="","",OFFSET('Hygiene Data'!$G$13,0,10*ROW('Hygiene Data'!G139)))</f>
        <v/>
      </c>
      <c r="EA145" s="319" t="str">
        <f ca="true">+IF(OFFSET('Hygiene Data'!$H$11,0,10*ROW('Hygiene Data'!H139))="","",OFFSET('Hygiene Data'!$H$11,0,10*ROW('Hygiene Data'!H139)))</f>
        <v/>
      </c>
      <c r="EB145" s="319" t="str">
        <f ca="true">+IF(OFFSET('Hygiene Data'!$H$12,0,10*ROW('Hygiene Data'!H139))="","",OFFSET('Hygiene Data'!$H$12,0,10*ROW('Hygiene Data'!H139)))</f>
        <v/>
      </c>
      <c r="EC145" s="319" t="str">
        <f ca="true">+IF(OFFSET('Hygiene Data'!$H$13,0,10*ROW('Hygiene Data'!H139))="","",OFFSET('Hygiene Data'!$H$13,0,10*ROW('Hygiene Data'!H139)))</f>
        <v/>
      </c>
      <c r="ED145" s="319" t="str">
        <f ca="true">+IF(OFFSET('Hygiene Data'!$I$11,0,10*ROW('Hygiene Data'!I139))="","",OFFSET('Hygiene Data'!$I$11,0,10*ROW('Hygiene Data'!I139)))</f>
        <v/>
      </c>
      <c r="EE145" s="319" t="str">
        <f ca="true">+IF(OFFSET('Hygiene Data'!$I$12,0,10*ROW('Hygiene Data'!I139))="","",OFFSET('Hygiene Data'!$I$12,0,10*ROW('Hygiene Data'!I139)))</f>
        <v/>
      </c>
      <c r="EF145" s="319"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75"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19"/>
      <c r="BS146" s="319" t="str">
        <f ca="true">+IF(OFFSET('Water Data'!$D$27,0,10*ROW('Water Data'!D140))="","",OFFSET('Water Data'!$D$27,0,10*ROW('Water Data'!D140)))</f>
        <v/>
      </c>
      <c r="BT146" s="319" t="str">
        <f ca="true">+IF(OFFSET('Water Data'!$D$28,0,10*ROW('Water Data'!D140))="","",OFFSET('Water Data'!$D$28,0,10*ROW('Water Data'!D140)))</f>
        <v/>
      </c>
      <c r="BU146" s="319" t="str">
        <f ca="true">+IF(OFFSET('Water Data'!$D$29,0,10*ROW('Water Data'!D140))="","",OFFSET('Water Data'!$D$29,0,10*ROW('Water Data'!D140)))</f>
        <v/>
      </c>
      <c r="BV146" s="319" t="str">
        <f ca="true">+IF(OFFSET('Water Data'!$E$27,0,10*ROW('Water Data'!E140))="","",OFFSET('Water Data'!$E$27,0,10*ROW('Water Data'!E140)))</f>
        <v/>
      </c>
      <c r="BW146" s="319" t="str">
        <f ca="true">+IF(OFFSET('Water Data'!$E$28,0,10*ROW('Water Data'!E140))="","",OFFSET('Water Data'!$E$28,0,10*ROW('Water Data'!E140)))</f>
        <v/>
      </c>
      <c r="BX146" s="319" t="str">
        <f ca="true">+IF(OFFSET('Water Data'!$E$29,0,10*ROW('Water Data'!E140))="","",OFFSET('Water Data'!$E$29,0,10*ROW('Water Data'!E140)))</f>
        <v/>
      </c>
      <c r="BY146" s="319" t="str">
        <f ca="true">+IF(OFFSET('Water Data'!$F$27,0,10*ROW('Water Data'!F140))="","",OFFSET('Water Data'!$F$27,0,10*ROW('Water Data'!F140)))</f>
        <v/>
      </c>
      <c r="BZ146" s="319" t="str">
        <f ca="true">+IF(OFFSET('Water Data'!$F$28,0,10*ROW('Water Data'!F140))="","",OFFSET('Water Data'!$F$28,0,10*ROW('Water Data'!F140)))</f>
        <v/>
      </c>
      <c r="CA146" s="319" t="str">
        <f ca="true">+IF(OFFSET('Water Data'!$F$29,0,10*ROW('Water Data'!F140))="","",OFFSET('Water Data'!$F$29,0,10*ROW('Water Data'!F140)))</f>
        <v/>
      </c>
      <c r="CB146" s="319" t="str">
        <f ca="true">+IF(OFFSET('Water Data'!$G$27,0,10*ROW('Water Data'!G140))="","",OFFSET('Water Data'!$G$27,0,10*ROW('Water Data'!G140)))</f>
        <v/>
      </c>
      <c r="CC146" s="319" t="str">
        <f ca="true">+IF(OFFSET('Water Data'!$G$28,0,10*ROW('Water Data'!G140))="","",OFFSET('Water Data'!$G$28,0,10*ROW('Water Data'!G140)))</f>
        <v/>
      </c>
      <c r="CD146" s="319" t="str">
        <f ca="true">+IF(OFFSET('Water Data'!$G$29,0,10*ROW('Water Data'!G140))="","",OFFSET('Water Data'!$G$29,0,10*ROW('Water Data'!G140)))</f>
        <v/>
      </c>
      <c r="CE146" s="319" t="str">
        <f ca="true">+IF(OFFSET('Water Data'!$H$27,0,10*ROW('Water Data'!H140))="","",OFFSET('Water Data'!$H$27,0,10*ROW('Water Data'!H140)))</f>
        <v/>
      </c>
      <c r="CF146" s="319" t="str">
        <f ca="true">+IF(OFFSET('Water Data'!$H$28,0,10*ROW('Water Data'!H140))="","",OFFSET('Water Data'!$H$28,0,10*ROW('Water Data'!H140)))</f>
        <v/>
      </c>
      <c r="CG146" s="319" t="str">
        <f ca="true">+IF(OFFSET('Water Data'!$H$29,0,10*ROW('Water Data'!H140))="","",OFFSET('Water Data'!$H$29,0,10*ROW('Water Data'!H140)))</f>
        <v/>
      </c>
      <c r="CH146" s="319" t="str">
        <f ca="true">+IF(OFFSET('Water Data'!$I$27,0,10*ROW('Water Data'!I140))="","",OFFSET('Water Data'!$I$27,0,10*ROW('Water Data'!I140)))</f>
        <v/>
      </c>
      <c r="CI146" s="319" t="str">
        <f ca="true">+IF(OFFSET('Water Data'!$I$28,0,10*ROW('Water Data'!I140))="","",OFFSET('Water Data'!$I$28,0,10*ROW('Water Data'!I140)))</f>
        <v/>
      </c>
      <c r="CJ146" s="319" t="str">
        <f ca="true">+IF(OFFSET('Water Data'!$I$29,0,10*ROW('Water Data'!I140))="","",OFFSET('Water Data'!$I$29,0,10*ROW('Water Data'!I140)))</f>
        <v/>
      </c>
      <c r="CK146" s="319" t="str">
        <f ca="true">+IF(OFFSET('Sanitation Data'!$D$28,0,10*ROW('Sanitation Data'!D140))="","",OFFSET('Sanitation Data'!$D$28,0,10*ROW('Sanitation Data'!D140)))</f>
        <v/>
      </c>
      <c r="CL146" s="319" t="str">
        <f ca="true">+IF(OFFSET('Sanitation Data'!$D$29,0,10*ROW('Sanitation Data'!D140))="","",OFFSET('Sanitation Data'!$D$29,0,10*ROW('Sanitation Data'!D140)))</f>
        <v/>
      </c>
      <c r="CM146" s="319" t="str">
        <f ca="true">+IF(OFFSET('Sanitation Data'!$D$30,0,10*ROW('Sanitation Data'!D140))="","",OFFSET('Sanitation Data'!$D$30,0,10*ROW('Sanitation Data'!D140)))</f>
        <v/>
      </c>
      <c r="CN146" s="319" t="str">
        <f ca="true">+IF(OFFSET('Sanitation Data'!$D$31,0,10*ROW('Sanitation Data'!D140))="","",OFFSET('Sanitation Data'!$D$31,0,10*ROW('Sanitation Data'!D140)))</f>
        <v/>
      </c>
      <c r="CO146" s="319" t="str">
        <f ca="true">+IF(OFFSET('Sanitation Data'!$D$32,0,10*ROW('Sanitation Data'!D140))="","",OFFSET('Sanitation Data'!$D$32,0,10*ROW('Sanitation Data'!D140)))</f>
        <v/>
      </c>
      <c r="CP146" s="319" t="str">
        <f ca="true">+IF(OFFSET('Sanitation Data'!$E$28,0,10*ROW('Sanitation Data'!E140))="","",OFFSET('Sanitation Data'!$E$28,0,10*ROW('Sanitation Data'!E140)))</f>
        <v/>
      </c>
      <c r="CQ146" s="319" t="str">
        <f ca="true">+IF(OFFSET('Sanitation Data'!$E$29,0,10*ROW('Sanitation Data'!E140))="","",OFFSET('Sanitation Data'!$E$29,0,10*ROW('Sanitation Data'!E140)))</f>
        <v/>
      </c>
      <c r="CR146" s="319" t="str">
        <f ca="true">+IF(OFFSET('Sanitation Data'!$E$30,0,10*ROW('Sanitation Data'!E140))="","",OFFSET('Sanitation Data'!$E$30,0,10*ROW('Sanitation Data'!E140)))</f>
        <v/>
      </c>
      <c r="CS146" s="319" t="str">
        <f ca="true">+IF(OFFSET('Sanitation Data'!$E$31,0,10*ROW('Sanitation Data'!E140))="","",OFFSET('Sanitation Data'!$E$31,0,10*ROW('Sanitation Data'!E140)))</f>
        <v/>
      </c>
      <c r="CT146" s="319" t="str">
        <f ca="true">+IF(OFFSET('Sanitation Data'!$E$32,0,10*ROW('Sanitation Data'!E140))="","",OFFSET('Sanitation Data'!$E$32,0,10*ROW('Sanitation Data'!E140)))</f>
        <v/>
      </c>
      <c r="CU146" s="319" t="str">
        <f ca="true">+IF(OFFSET('Sanitation Data'!$F$28,0,10*ROW('Sanitation Data'!F140))="","",OFFSET('Sanitation Data'!$F$28,0,10*ROW('Sanitation Data'!F140)))</f>
        <v/>
      </c>
      <c r="CV146" s="319" t="str">
        <f ca="true">+IF(OFFSET('Sanitation Data'!$F$29,0,10*ROW('Sanitation Data'!F140))="","",OFFSET('Sanitation Data'!$F$29,0,10*ROW('Sanitation Data'!F140)))</f>
        <v/>
      </c>
      <c r="CW146" s="319" t="str">
        <f ca="true">+IF(OFFSET('Sanitation Data'!$F$30,0,10*ROW('Sanitation Data'!F140))="","",OFFSET('Sanitation Data'!$F$30,0,10*ROW('Sanitation Data'!F140)))</f>
        <v/>
      </c>
      <c r="CX146" s="319" t="str">
        <f ca="true">+IF(OFFSET('Sanitation Data'!$F$31,0,10*ROW('Sanitation Data'!F140))="","",OFFSET('Sanitation Data'!$F$31,0,10*ROW('Sanitation Data'!F140)))</f>
        <v/>
      </c>
      <c r="CY146" s="319" t="str">
        <f ca="true">+IF(OFFSET('Sanitation Data'!$F$32,0,10*ROW('Sanitation Data'!F140))="","",OFFSET('Sanitation Data'!$F$32,0,10*ROW('Sanitation Data'!F140)))</f>
        <v/>
      </c>
      <c r="CZ146" s="319" t="str">
        <f ca="true">+IF(OFFSET('Sanitation Data'!$G$28,0,10*ROW('Sanitation Data'!G140))="","",OFFSET('Sanitation Data'!$G$28,0,10*ROW('Sanitation Data'!G140)))</f>
        <v/>
      </c>
      <c r="DA146" s="319" t="str">
        <f ca="true">+IF(OFFSET('Sanitation Data'!$G$29,0,10*ROW('Sanitation Data'!G140))="","",OFFSET('Sanitation Data'!$G$29,0,10*ROW('Sanitation Data'!G140)))</f>
        <v/>
      </c>
      <c r="DB146" s="319" t="str">
        <f ca="true">+IF(OFFSET('Sanitation Data'!$G$30,0,10*ROW('Sanitation Data'!G140))="","",OFFSET('Sanitation Data'!$G$30,0,10*ROW('Sanitation Data'!G140)))</f>
        <v/>
      </c>
      <c r="DC146" s="319" t="str">
        <f ca="true">+IF(OFFSET('Sanitation Data'!$G$31,0,10*ROW('Sanitation Data'!G140))="","",OFFSET('Sanitation Data'!$G$31,0,10*ROW('Sanitation Data'!G140)))</f>
        <v/>
      </c>
      <c r="DD146" s="319" t="str">
        <f ca="true">+IF(OFFSET('Sanitation Data'!$G$32,0,10*ROW('Sanitation Data'!G140))="","",OFFSET('Sanitation Data'!$G$32,0,10*ROW('Sanitation Data'!G140)))</f>
        <v/>
      </c>
      <c r="DE146" s="319" t="str">
        <f ca="true">+IF(OFFSET('Sanitation Data'!$H$28,0,10*ROW('Sanitation Data'!H140))="","",OFFSET('Sanitation Data'!$H$28,0,10*ROW('Sanitation Data'!H140)))</f>
        <v/>
      </c>
      <c r="DF146" s="319" t="str">
        <f ca="true">+IF(OFFSET('Sanitation Data'!$H$29,0,10*ROW('Sanitation Data'!H140))="","",OFFSET('Sanitation Data'!$H$29,0,10*ROW('Sanitation Data'!H140)))</f>
        <v/>
      </c>
      <c r="DG146" s="319" t="str">
        <f ca="true">+IF(OFFSET('Sanitation Data'!$H$30,0,10*ROW('Sanitation Data'!H140))="","",OFFSET('Sanitation Data'!$H$30,0,10*ROW('Sanitation Data'!H140)))</f>
        <v/>
      </c>
      <c r="DH146" s="319" t="str">
        <f ca="true">+IF(OFFSET('Sanitation Data'!$H$31,0,10*ROW('Sanitation Data'!H140))="","",OFFSET('Sanitation Data'!$H$31,0,10*ROW('Sanitation Data'!H140)))</f>
        <v/>
      </c>
      <c r="DI146" s="319" t="str">
        <f ca="true">+IF(OFFSET('Sanitation Data'!$H$32,0,10*ROW('Sanitation Data'!H140))="","",OFFSET('Sanitation Data'!$H$32,0,10*ROW('Sanitation Data'!H140)))</f>
        <v/>
      </c>
      <c r="DJ146" s="319" t="str">
        <f ca="true">+IF(OFFSET('Sanitation Data'!$I$28,0,10*ROW('Sanitation Data'!I140))="","",OFFSET('Sanitation Data'!$I$28,0,10*ROW('Sanitation Data'!I140)))</f>
        <v/>
      </c>
      <c r="DK146" s="319" t="str">
        <f ca="true">+IF(OFFSET('Sanitation Data'!$I$29,0,10*ROW('Sanitation Data'!I140))="","",OFFSET('Sanitation Data'!$I$29,0,10*ROW('Sanitation Data'!I140)))</f>
        <v/>
      </c>
      <c r="DL146" s="319" t="str">
        <f ca="true">+IF(OFFSET('Sanitation Data'!$I$30,0,10*ROW('Sanitation Data'!I140))="","",OFFSET('Sanitation Data'!$I$30,0,10*ROW('Sanitation Data'!I140)))</f>
        <v/>
      </c>
      <c r="DM146" s="319" t="str">
        <f ca="true">+IF(OFFSET('Sanitation Data'!$I$31,0,10*ROW('Sanitation Data'!I140))="","",OFFSET('Sanitation Data'!$I$31,0,10*ROW('Sanitation Data'!I140)))</f>
        <v/>
      </c>
      <c r="DN146" s="319" t="str">
        <f ca="true">+IF(OFFSET('Sanitation Data'!$I$32,0,10*ROW('Sanitation Data'!I140))="","",OFFSET('Sanitation Data'!$I$32,0,10*ROW('Sanitation Data'!I140)))</f>
        <v/>
      </c>
      <c r="DO146" s="319" t="str">
        <f ca="true">+IF(OFFSET('Hygiene Data'!$D$11,0,10*ROW('Hygiene Data'!D140))="","",OFFSET('Hygiene Data'!$D$11,0,10*ROW('Hygiene Data'!D140)))</f>
        <v/>
      </c>
      <c r="DP146" s="319" t="str">
        <f ca="true">+IF(OFFSET('Hygiene Data'!$D$12,0,10*ROW('Hygiene Data'!D140))="","",OFFSET('Hygiene Data'!$D$12,0,10*ROW('Hygiene Data'!D140)))</f>
        <v/>
      </c>
      <c r="DQ146" s="319" t="str">
        <f ca="true">+IF(OFFSET('Hygiene Data'!$D$13,0,10*ROW('Hygiene Data'!D140))="","",OFFSET('Hygiene Data'!$D$13,0,10*ROW('Hygiene Data'!D140)))</f>
        <v/>
      </c>
      <c r="DR146" s="319" t="str">
        <f ca="true">+IF(OFFSET('Hygiene Data'!$E$11,0,10*ROW('Hygiene Data'!E140))="","",OFFSET('Hygiene Data'!$E$11,0,10*ROW('Hygiene Data'!E140)))</f>
        <v/>
      </c>
      <c r="DS146" s="319" t="str">
        <f ca="true">+IF(OFFSET('Hygiene Data'!$E$12,0,10*ROW('Hygiene Data'!E140))="","",OFFSET('Hygiene Data'!$E$12,0,10*ROW('Hygiene Data'!E140)))</f>
        <v/>
      </c>
      <c r="DT146" s="319" t="str">
        <f ca="true">+IF(OFFSET('Hygiene Data'!$E$13,0,10*ROW('Hygiene Data'!E140))="","",OFFSET('Hygiene Data'!$E$13,0,10*ROW('Hygiene Data'!E140)))</f>
        <v/>
      </c>
      <c r="DU146" s="319" t="str">
        <f ca="true">+IF(OFFSET('Hygiene Data'!$F$11,0,10*ROW('Hygiene Data'!F140))="","",OFFSET('Hygiene Data'!$F$11,0,10*ROW('Hygiene Data'!F140)))</f>
        <v/>
      </c>
      <c r="DV146" s="319" t="str">
        <f ca="true">+IF(OFFSET('Hygiene Data'!$F$12,0,10*ROW('Hygiene Data'!F140))="","",OFFSET('Hygiene Data'!$F$12,0,10*ROW('Hygiene Data'!F140)))</f>
        <v/>
      </c>
      <c r="DW146" s="319" t="str">
        <f ca="true">+IF(OFFSET('Hygiene Data'!$F$13,0,10*ROW('Hygiene Data'!F140))="","",OFFSET('Hygiene Data'!$F$13,0,10*ROW('Hygiene Data'!F140)))</f>
        <v/>
      </c>
      <c r="DX146" s="319" t="str">
        <f ca="true">+IF(OFFSET('Hygiene Data'!$G$11,0,10*ROW('Hygiene Data'!G140))="","",OFFSET('Hygiene Data'!$G$11,0,10*ROW('Hygiene Data'!G140)))</f>
        <v/>
      </c>
      <c r="DY146" s="319" t="str">
        <f ca="true">+IF(OFFSET('Hygiene Data'!$G$12,0,10*ROW('Hygiene Data'!G140))="","",OFFSET('Hygiene Data'!$G$12,0,10*ROW('Hygiene Data'!G140)))</f>
        <v/>
      </c>
      <c r="DZ146" s="319" t="str">
        <f ca="true">+IF(OFFSET('Hygiene Data'!$G$13,0,10*ROW('Hygiene Data'!G140))="","",OFFSET('Hygiene Data'!$G$13,0,10*ROW('Hygiene Data'!G140)))</f>
        <v/>
      </c>
      <c r="EA146" s="319" t="str">
        <f ca="true">+IF(OFFSET('Hygiene Data'!$H$11,0,10*ROW('Hygiene Data'!H140))="","",OFFSET('Hygiene Data'!$H$11,0,10*ROW('Hygiene Data'!H140)))</f>
        <v/>
      </c>
      <c r="EB146" s="319" t="str">
        <f ca="true">+IF(OFFSET('Hygiene Data'!$H$12,0,10*ROW('Hygiene Data'!H140))="","",OFFSET('Hygiene Data'!$H$12,0,10*ROW('Hygiene Data'!H140)))</f>
        <v/>
      </c>
      <c r="EC146" s="319" t="str">
        <f ca="true">+IF(OFFSET('Hygiene Data'!$H$13,0,10*ROW('Hygiene Data'!H140))="","",OFFSET('Hygiene Data'!$H$13,0,10*ROW('Hygiene Data'!H140)))</f>
        <v/>
      </c>
      <c r="ED146" s="319" t="str">
        <f ca="true">+IF(OFFSET('Hygiene Data'!$I$11,0,10*ROW('Hygiene Data'!I140))="","",OFFSET('Hygiene Data'!$I$11,0,10*ROW('Hygiene Data'!I140)))</f>
        <v/>
      </c>
      <c r="EE146" s="319" t="str">
        <f ca="true">+IF(OFFSET('Hygiene Data'!$I$12,0,10*ROW('Hygiene Data'!I140))="","",OFFSET('Hygiene Data'!$I$12,0,10*ROW('Hygiene Data'!I140)))</f>
        <v/>
      </c>
      <c r="EF146" s="319"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75"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19"/>
      <c r="BS147" s="319" t="str">
        <f ca="true">+IF(OFFSET('Water Data'!$D$27,0,10*ROW('Water Data'!D141))="","",OFFSET('Water Data'!$D$27,0,10*ROW('Water Data'!D141)))</f>
        <v/>
      </c>
      <c r="BT147" s="319" t="str">
        <f ca="true">+IF(OFFSET('Water Data'!$D$28,0,10*ROW('Water Data'!D141))="","",OFFSET('Water Data'!$D$28,0,10*ROW('Water Data'!D141)))</f>
        <v/>
      </c>
      <c r="BU147" s="319" t="str">
        <f ca="true">+IF(OFFSET('Water Data'!$D$29,0,10*ROW('Water Data'!D141))="","",OFFSET('Water Data'!$D$29,0,10*ROW('Water Data'!D141)))</f>
        <v/>
      </c>
      <c r="BV147" s="319" t="str">
        <f ca="true">+IF(OFFSET('Water Data'!$E$27,0,10*ROW('Water Data'!E141))="","",OFFSET('Water Data'!$E$27,0,10*ROW('Water Data'!E141)))</f>
        <v/>
      </c>
      <c r="BW147" s="319" t="str">
        <f ca="true">+IF(OFFSET('Water Data'!$E$28,0,10*ROW('Water Data'!E141))="","",OFFSET('Water Data'!$E$28,0,10*ROW('Water Data'!E141)))</f>
        <v/>
      </c>
      <c r="BX147" s="319" t="str">
        <f ca="true">+IF(OFFSET('Water Data'!$E$29,0,10*ROW('Water Data'!E141))="","",OFFSET('Water Data'!$E$29,0,10*ROW('Water Data'!E141)))</f>
        <v/>
      </c>
      <c r="BY147" s="319" t="str">
        <f ca="true">+IF(OFFSET('Water Data'!$F$27,0,10*ROW('Water Data'!F141))="","",OFFSET('Water Data'!$F$27,0,10*ROW('Water Data'!F141)))</f>
        <v/>
      </c>
      <c r="BZ147" s="319" t="str">
        <f ca="true">+IF(OFFSET('Water Data'!$F$28,0,10*ROW('Water Data'!F141))="","",OFFSET('Water Data'!$F$28,0,10*ROW('Water Data'!F141)))</f>
        <v/>
      </c>
      <c r="CA147" s="319" t="str">
        <f ca="true">+IF(OFFSET('Water Data'!$F$29,0,10*ROW('Water Data'!F141))="","",OFFSET('Water Data'!$F$29,0,10*ROW('Water Data'!F141)))</f>
        <v/>
      </c>
      <c r="CB147" s="319" t="str">
        <f ca="true">+IF(OFFSET('Water Data'!$G$27,0,10*ROW('Water Data'!G141))="","",OFFSET('Water Data'!$G$27,0,10*ROW('Water Data'!G141)))</f>
        <v/>
      </c>
      <c r="CC147" s="319" t="str">
        <f ca="true">+IF(OFFSET('Water Data'!$G$28,0,10*ROW('Water Data'!G141))="","",OFFSET('Water Data'!$G$28,0,10*ROW('Water Data'!G141)))</f>
        <v/>
      </c>
      <c r="CD147" s="319" t="str">
        <f ca="true">+IF(OFFSET('Water Data'!$G$29,0,10*ROW('Water Data'!G141))="","",OFFSET('Water Data'!$G$29,0,10*ROW('Water Data'!G141)))</f>
        <v/>
      </c>
      <c r="CE147" s="319" t="str">
        <f ca="true">+IF(OFFSET('Water Data'!$H$27,0,10*ROW('Water Data'!H141))="","",OFFSET('Water Data'!$H$27,0,10*ROW('Water Data'!H141)))</f>
        <v/>
      </c>
      <c r="CF147" s="319" t="str">
        <f ca="true">+IF(OFFSET('Water Data'!$H$28,0,10*ROW('Water Data'!H141))="","",OFFSET('Water Data'!$H$28,0,10*ROW('Water Data'!H141)))</f>
        <v/>
      </c>
      <c r="CG147" s="319" t="str">
        <f ca="true">+IF(OFFSET('Water Data'!$H$29,0,10*ROW('Water Data'!H141))="","",OFFSET('Water Data'!$H$29,0,10*ROW('Water Data'!H141)))</f>
        <v/>
      </c>
      <c r="CH147" s="319" t="str">
        <f ca="true">+IF(OFFSET('Water Data'!$I$27,0,10*ROW('Water Data'!I141))="","",OFFSET('Water Data'!$I$27,0,10*ROW('Water Data'!I141)))</f>
        <v/>
      </c>
      <c r="CI147" s="319" t="str">
        <f ca="true">+IF(OFFSET('Water Data'!$I$28,0,10*ROW('Water Data'!I141))="","",OFFSET('Water Data'!$I$28,0,10*ROW('Water Data'!I141)))</f>
        <v/>
      </c>
      <c r="CJ147" s="319" t="str">
        <f ca="true">+IF(OFFSET('Water Data'!$I$29,0,10*ROW('Water Data'!I141))="","",OFFSET('Water Data'!$I$29,0,10*ROW('Water Data'!I141)))</f>
        <v/>
      </c>
      <c r="CK147" s="319" t="str">
        <f ca="true">+IF(OFFSET('Sanitation Data'!$D$28,0,10*ROW('Sanitation Data'!D141))="","",OFFSET('Sanitation Data'!$D$28,0,10*ROW('Sanitation Data'!D141)))</f>
        <v/>
      </c>
      <c r="CL147" s="319" t="str">
        <f ca="true">+IF(OFFSET('Sanitation Data'!$D$29,0,10*ROW('Sanitation Data'!D141))="","",OFFSET('Sanitation Data'!$D$29,0,10*ROW('Sanitation Data'!D141)))</f>
        <v/>
      </c>
      <c r="CM147" s="319" t="str">
        <f ca="true">+IF(OFFSET('Sanitation Data'!$D$30,0,10*ROW('Sanitation Data'!D141))="","",OFFSET('Sanitation Data'!$D$30,0,10*ROW('Sanitation Data'!D141)))</f>
        <v/>
      </c>
      <c r="CN147" s="319" t="str">
        <f ca="true">+IF(OFFSET('Sanitation Data'!$D$31,0,10*ROW('Sanitation Data'!D141))="","",OFFSET('Sanitation Data'!$D$31,0,10*ROW('Sanitation Data'!D141)))</f>
        <v/>
      </c>
      <c r="CO147" s="319" t="str">
        <f ca="true">+IF(OFFSET('Sanitation Data'!$D$32,0,10*ROW('Sanitation Data'!D141))="","",OFFSET('Sanitation Data'!$D$32,0,10*ROW('Sanitation Data'!D141)))</f>
        <v/>
      </c>
      <c r="CP147" s="319" t="str">
        <f ca="true">+IF(OFFSET('Sanitation Data'!$E$28,0,10*ROW('Sanitation Data'!E141))="","",OFFSET('Sanitation Data'!$E$28,0,10*ROW('Sanitation Data'!E141)))</f>
        <v/>
      </c>
      <c r="CQ147" s="319" t="str">
        <f ca="true">+IF(OFFSET('Sanitation Data'!$E$29,0,10*ROW('Sanitation Data'!E141))="","",OFFSET('Sanitation Data'!$E$29,0,10*ROW('Sanitation Data'!E141)))</f>
        <v/>
      </c>
      <c r="CR147" s="319" t="str">
        <f ca="true">+IF(OFFSET('Sanitation Data'!$E$30,0,10*ROW('Sanitation Data'!E141))="","",OFFSET('Sanitation Data'!$E$30,0,10*ROW('Sanitation Data'!E141)))</f>
        <v/>
      </c>
      <c r="CS147" s="319" t="str">
        <f ca="true">+IF(OFFSET('Sanitation Data'!$E$31,0,10*ROW('Sanitation Data'!E141))="","",OFFSET('Sanitation Data'!$E$31,0,10*ROW('Sanitation Data'!E141)))</f>
        <v/>
      </c>
      <c r="CT147" s="319" t="str">
        <f ca="true">+IF(OFFSET('Sanitation Data'!$E$32,0,10*ROW('Sanitation Data'!E141))="","",OFFSET('Sanitation Data'!$E$32,0,10*ROW('Sanitation Data'!E141)))</f>
        <v/>
      </c>
      <c r="CU147" s="319" t="str">
        <f ca="true">+IF(OFFSET('Sanitation Data'!$F$28,0,10*ROW('Sanitation Data'!F141))="","",OFFSET('Sanitation Data'!$F$28,0,10*ROW('Sanitation Data'!F141)))</f>
        <v/>
      </c>
      <c r="CV147" s="319" t="str">
        <f ca="true">+IF(OFFSET('Sanitation Data'!$F$29,0,10*ROW('Sanitation Data'!F141))="","",OFFSET('Sanitation Data'!$F$29,0,10*ROW('Sanitation Data'!F141)))</f>
        <v/>
      </c>
      <c r="CW147" s="319" t="str">
        <f ca="true">+IF(OFFSET('Sanitation Data'!$F$30,0,10*ROW('Sanitation Data'!F141))="","",OFFSET('Sanitation Data'!$F$30,0,10*ROW('Sanitation Data'!F141)))</f>
        <v/>
      </c>
      <c r="CX147" s="319" t="str">
        <f ca="true">+IF(OFFSET('Sanitation Data'!$F$31,0,10*ROW('Sanitation Data'!F141))="","",OFFSET('Sanitation Data'!$F$31,0,10*ROW('Sanitation Data'!F141)))</f>
        <v/>
      </c>
      <c r="CY147" s="319" t="str">
        <f ca="true">+IF(OFFSET('Sanitation Data'!$F$32,0,10*ROW('Sanitation Data'!F141))="","",OFFSET('Sanitation Data'!$F$32,0,10*ROW('Sanitation Data'!F141)))</f>
        <v/>
      </c>
      <c r="CZ147" s="319" t="str">
        <f ca="true">+IF(OFFSET('Sanitation Data'!$G$28,0,10*ROW('Sanitation Data'!G141))="","",OFFSET('Sanitation Data'!$G$28,0,10*ROW('Sanitation Data'!G141)))</f>
        <v/>
      </c>
      <c r="DA147" s="319" t="str">
        <f ca="true">+IF(OFFSET('Sanitation Data'!$G$29,0,10*ROW('Sanitation Data'!G141))="","",OFFSET('Sanitation Data'!$G$29,0,10*ROW('Sanitation Data'!G141)))</f>
        <v/>
      </c>
      <c r="DB147" s="319" t="str">
        <f ca="true">+IF(OFFSET('Sanitation Data'!$G$30,0,10*ROW('Sanitation Data'!G141))="","",OFFSET('Sanitation Data'!$G$30,0,10*ROW('Sanitation Data'!G141)))</f>
        <v/>
      </c>
      <c r="DC147" s="319" t="str">
        <f ca="true">+IF(OFFSET('Sanitation Data'!$G$31,0,10*ROW('Sanitation Data'!G141))="","",OFFSET('Sanitation Data'!$G$31,0,10*ROW('Sanitation Data'!G141)))</f>
        <v/>
      </c>
      <c r="DD147" s="319" t="str">
        <f ca="true">+IF(OFFSET('Sanitation Data'!$G$32,0,10*ROW('Sanitation Data'!G141))="","",OFFSET('Sanitation Data'!$G$32,0,10*ROW('Sanitation Data'!G141)))</f>
        <v/>
      </c>
      <c r="DE147" s="319" t="str">
        <f ca="true">+IF(OFFSET('Sanitation Data'!$H$28,0,10*ROW('Sanitation Data'!H141))="","",OFFSET('Sanitation Data'!$H$28,0,10*ROW('Sanitation Data'!H141)))</f>
        <v/>
      </c>
      <c r="DF147" s="319" t="str">
        <f ca="true">+IF(OFFSET('Sanitation Data'!$H$29,0,10*ROW('Sanitation Data'!H141))="","",OFFSET('Sanitation Data'!$H$29,0,10*ROW('Sanitation Data'!H141)))</f>
        <v/>
      </c>
      <c r="DG147" s="319" t="str">
        <f ca="true">+IF(OFFSET('Sanitation Data'!$H$30,0,10*ROW('Sanitation Data'!H141))="","",OFFSET('Sanitation Data'!$H$30,0,10*ROW('Sanitation Data'!H141)))</f>
        <v/>
      </c>
      <c r="DH147" s="319" t="str">
        <f ca="true">+IF(OFFSET('Sanitation Data'!$H$31,0,10*ROW('Sanitation Data'!H141))="","",OFFSET('Sanitation Data'!$H$31,0,10*ROW('Sanitation Data'!H141)))</f>
        <v/>
      </c>
      <c r="DI147" s="319" t="str">
        <f ca="true">+IF(OFFSET('Sanitation Data'!$H$32,0,10*ROW('Sanitation Data'!H141))="","",OFFSET('Sanitation Data'!$H$32,0,10*ROW('Sanitation Data'!H141)))</f>
        <v/>
      </c>
      <c r="DJ147" s="319" t="str">
        <f ca="true">+IF(OFFSET('Sanitation Data'!$I$28,0,10*ROW('Sanitation Data'!I141))="","",OFFSET('Sanitation Data'!$I$28,0,10*ROW('Sanitation Data'!I141)))</f>
        <v/>
      </c>
      <c r="DK147" s="319" t="str">
        <f ca="true">+IF(OFFSET('Sanitation Data'!$I$29,0,10*ROW('Sanitation Data'!I141))="","",OFFSET('Sanitation Data'!$I$29,0,10*ROW('Sanitation Data'!I141)))</f>
        <v/>
      </c>
      <c r="DL147" s="319" t="str">
        <f ca="true">+IF(OFFSET('Sanitation Data'!$I$30,0,10*ROW('Sanitation Data'!I141))="","",OFFSET('Sanitation Data'!$I$30,0,10*ROW('Sanitation Data'!I141)))</f>
        <v/>
      </c>
      <c r="DM147" s="319" t="str">
        <f ca="true">+IF(OFFSET('Sanitation Data'!$I$31,0,10*ROW('Sanitation Data'!I141))="","",OFFSET('Sanitation Data'!$I$31,0,10*ROW('Sanitation Data'!I141)))</f>
        <v/>
      </c>
      <c r="DN147" s="319" t="str">
        <f ca="true">+IF(OFFSET('Sanitation Data'!$I$32,0,10*ROW('Sanitation Data'!I141))="","",OFFSET('Sanitation Data'!$I$32,0,10*ROW('Sanitation Data'!I141)))</f>
        <v/>
      </c>
      <c r="DO147" s="319" t="str">
        <f ca="true">+IF(OFFSET('Hygiene Data'!$D$11,0,10*ROW('Hygiene Data'!D141))="","",OFFSET('Hygiene Data'!$D$11,0,10*ROW('Hygiene Data'!D141)))</f>
        <v/>
      </c>
      <c r="DP147" s="319" t="str">
        <f ca="true">+IF(OFFSET('Hygiene Data'!$D$12,0,10*ROW('Hygiene Data'!D141))="","",OFFSET('Hygiene Data'!$D$12,0,10*ROW('Hygiene Data'!D141)))</f>
        <v/>
      </c>
      <c r="DQ147" s="319" t="str">
        <f ca="true">+IF(OFFSET('Hygiene Data'!$D$13,0,10*ROW('Hygiene Data'!D141))="","",OFFSET('Hygiene Data'!$D$13,0,10*ROW('Hygiene Data'!D141)))</f>
        <v/>
      </c>
      <c r="DR147" s="319" t="str">
        <f ca="true">+IF(OFFSET('Hygiene Data'!$E$11,0,10*ROW('Hygiene Data'!E141))="","",OFFSET('Hygiene Data'!$E$11,0,10*ROW('Hygiene Data'!E141)))</f>
        <v/>
      </c>
      <c r="DS147" s="319" t="str">
        <f ca="true">+IF(OFFSET('Hygiene Data'!$E$12,0,10*ROW('Hygiene Data'!E141))="","",OFFSET('Hygiene Data'!$E$12,0,10*ROW('Hygiene Data'!E141)))</f>
        <v/>
      </c>
      <c r="DT147" s="319" t="str">
        <f ca="true">+IF(OFFSET('Hygiene Data'!$E$13,0,10*ROW('Hygiene Data'!E141))="","",OFFSET('Hygiene Data'!$E$13,0,10*ROW('Hygiene Data'!E141)))</f>
        <v/>
      </c>
      <c r="DU147" s="319" t="str">
        <f ca="true">+IF(OFFSET('Hygiene Data'!$F$11,0,10*ROW('Hygiene Data'!F141))="","",OFFSET('Hygiene Data'!$F$11,0,10*ROW('Hygiene Data'!F141)))</f>
        <v/>
      </c>
      <c r="DV147" s="319" t="str">
        <f ca="true">+IF(OFFSET('Hygiene Data'!$F$12,0,10*ROW('Hygiene Data'!F141))="","",OFFSET('Hygiene Data'!$F$12,0,10*ROW('Hygiene Data'!F141)))</f>
        <v/>
      </c>
      <c r="DW147" s="319" t="str">
        <f ca="true">+IF(OFFSET('Hygiene Data'!$F$13,0,10*ROW('Hygiene Data'!F141))="","",OFFSET('Hygiene Data'!$F$13,0,10*ROW('Hygiene Data'!F141)))</f>
        <v/>
      </c>
      <c r="DX147" s="319" t="str">
        <f ca="true">+IF(OFFSET('Hygiene Data'!$G$11,0,10*ROW('Hygiene Data'!G141))="","",OFFSET('Hygiene Data'!$G$11,0,10*ROW('Hygiene Data'!G141)))</f>
        <v/>
      </c>
      <c r="DY147" s="319" t="str">
        <f ca="true">+IF(OFFSET('Hygiene Data'!$G$12,0,10*ROW('Hygiene Data'!G141))="","",OFFSET('Hygiene Data'!$G$12,0,10*ROW('Hygiene Data'!G141)))</f>
        <v/>
      </c>
      <c r="DZ147" s="319" t="str">
        <f ca="true">+IF(OFFSET('Hygiene Data'!$G$13,0,10*ROW('Hygiene Data'!G141))="","",OFFSET('Hygiene Data'!$G$13,0,10*ROW('Hygiene Data'!G141)))</f>
        <v/>
      </c>
      <c r="EA147" s="319" t="str">
        <f ca="true">+IF(OFFSET('Hygiene Data'!$H$11,0,10*ROW('Hygiene Data'!H141))="","",OFFSET('Hygiene Data'!$H$11,0,10*ROW('Hygiene Data'!H141)))</f>
        <v/>
      </c>
      <c r="EB147" s="319" t="str">
        <f ca="true">+IF(OFFSET('Hygiene Data'!$H$12,0,10*ROW('Hygiene Data'!H141))="","",OFFSET('Hygiene Data'!$H$12,0,10*ROW('Hygiene Data'!H141)))</f>
        <v/>
      </c>
      <c r="EC147" s="319" t="str">
        <f ca="true">+IF(OFFSET('Hygiene Data'!$H$13,0,10*ROW('Hygiene Data'!H141))="","",OFFSET('Hygiene Data'!$H$13,0,10*ROW('Hygiene Data'!H141)))</f>
        <v/>
      </c>
      <c r="ED147" s="319" t="str">
        <f ca="true">+IF(OFFSET('Hygiene Data'!$I$11,0,10*ROW('Hygiene Data'!I141))="","",OFFSET('Hygiene Data'!$I$11,0,10*ROW('Hygiene Data'!I141)))</f>
        <v/>
      </c>
      <c r="EE147" s="319" t="str">
        <f ca="true">+IF(OFFSET('Hygiene Data'!$I$12,0,10*ROW('Hygiene Data'!I141))="","",OFFSET('Hygiene Data'!$I$12,0,10*ROW('Hygiene Data'!I141)))</f>
        <v/>
      </c>
      <c r="EF147" s="319"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75"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19"/>
      <c r="BS148" s="319" t="str">
        <f ca="true">+IF(OFFSET('Water Data'!$D$27,0,10*ROW('Water Data'!D142))="","",OFFSET('Water Data'!$D$27,0,10*ROW('Water Data'!D142)))</f>
        <v/>
      </c>
      <c r="BT148" s="319" t="str">
        <f ca="true">+IF(OFFSET('Water Data'!$D$28,0,10*ROW('Water Data'!D142))="","",OFFSET('Water Data'!$D$28,0,10*ROW('Water Data'!D142)))</f>
        <v/>
      </c>
      <c r="BU148" s="319" t="str">
        <f ca="true">+IF(OFFSET('Water Data'!$D$29,0,10*ROW('Water Data'!D142))="","",OFFSET('Water Data'!$D$29,0,10*ROW('Water Data'!D142)))</f>
        <v/>
      </c>
      <c r="BV148" s="319" t="str">
        <f ca="true">+IF(OFFSET('Water Data'!$E$27,0,10*ROW('Water Data'!E142))="","",OFFSET('Water Data'!$E$27,0,10*ROW('Water Data'!E142)))</f>
        <v/>
      </c>
      <c r="BW148" s="319" t="str">
        <f ca="true">+IF(OFFSET('Water Data'!$E$28,0,10*ROW('Water Data'!E142))="","",OFFSET('Water Data'!$E$28,0,10*ROW('Water Data'!E142)))</f>
        <v/>
      </c>
      <c r="BX148" s="319" t="str">
        <f ca="true">+IF(OFFSET('Water Data'!$E$29,0,10*ROW('Water Data'!E142))="","",OFFSET('Water Data'!$E$29,0,10*ROW('Water Data'!E142)))</f>
        <v/>
      </c>
      <c r="BY148" s="319" t="str">
        <f ca="true">+IF(OFFSET('Water Data'!$F$27,0,10*ROW('Water Data'!F142))="","",OFFSET('Water Data'!$F$27,0,10*ROW('Water Data'!F142)))</f>
        <v/>
      </c>
      <c r="BZ148" s="319" t="str">
        <f ca="true">+IF(OFFSET('Water Data'!$F$28,0,10*ROW('Water Data'!F142))="","",OFFSET('Water Data'!$F$28,0,10*ROW('Water Data'!F142)))</f>
        <v/>
      </c>
      <c r="CA148" s="319" t="str">
        <f ca="true">+IF(OFFSET('Water Data'!$F$29,0,10*ROW('Water Data'!F142))="","",OFFSET('Water Data'!$F$29,0,10*ROW('Water Data'!F142)))</f>
        <v/>
      </c>
      <c r="CB148" s="319" t="str">
        <f ca="true">+IF(OFFSET('Water Data'!$G$27,0,10*ROW('Water Data'!G142))="","",OFFSET('Water Data'!$G$27,0,10*ROW('Water Data'!G142)))</f>
        <v/>
      </c>
      <c r="CC148" s="319" t="str">
        <f ca="true">+IF(OFFSET('Water Data'!$G$28,0,10*ROW('Water Data'!G142))="","",OFFSET('Water Data'!$G$28,0,10*ROW('Water Data'!G142)))</f>
        <v/>
      </c>
      <c r="CD148" s="319" t="str">
        <f ca="true">+IF(OFFSET('Water Data'!$G$29,0,10*ROW('Water Data'!G142))="","",OFFSET('Water Data'!$G$29,0,10*ROW('Water Data'!G142)))</f>
        <v/>
      </c>
      <c r="CE148" s="319" t="str">
        <f ca="true">+IF(OFFSET('Water Data'!$H$27,0,10*ROW('Water Data'!H142))="","",OFFSET('Water Data'!$H$27,0,10*ROW('Water Data'!H142)))</f>
        <v/>
      </c>
      <c r="CF148" s="319" t="str">
        <f ca="true">+IF(OFFSET('Water Data'!$H$28,0,10*ROW('Water Data'!H142))="","",OFFSET('Water Data'!$H$28,0,10*ROW('Water Data'!H142)))</f>
        <v/>
      </c>
      <c r="CG148" s="319" t="str">
        <f ca="true">+IF(OFFSET('Water Data'!$H$29,0,10*ROW('Water Data'!H142))="","",OFFSET('Water Data'!$H$29,0,10*ROW('Water Data'!H142)))</f>
        <v/>
      </c>
      <c r="CH148" s="319" t="str">
        <f ca="true">+IF(OFFSET('Water Data'!$I$27,0,10*ROW('Water Data'!I142))="","",OFFSET('Water Data'!$I$27,0,10*ROW('Water Data'!I142)))</f>
        <v/>
      </c>
      <c r="CI148" s="319" t="str">
        <f ca="true">+IF(OFFSET('Water Data'!$I$28,0,10*ROW('Water Data'!I142))="","",OFFSET('Water Data'!$I$28,0,10*ROW('Water Data'!I142)))</f>
        <v/>
      </c>
      <c r="CJ148" s="319" t="str">
        <f ca="true">+IF(OFFSET('Water Data'!$I$29,0,10*ROW('Water Data'!I142))="","",OFFSET('Water Data'!$I$29,0,10*ROW('Water Data'!I142)))</f>
        <v/>
      </c>
      <c r="CK148" s="319" t="str">
        <f ca="true">+IF(OFFSET('Sanitation Data'!$D$28,0,10*ROW('Sanitation Data'!D142))="","",OFFSET('Sanitation Data'!$D$28,0,10*ROW('Sanitation Data'!D142)))</f>
        <v/>
      </c>
      <c r="CL148" s="319" t="str">
        <f ca="true">+IF(OFFSET('Sanitation Data'!$D$29,0,10*ROW('Sanitation Data'!D142))="","",OFFSET('Sanitation Data'!$D$29,0,10*ROW('Sanitation Data'!D142)))</f>
        <v/>
      </c>
      <c r="CM148" s="319" t="str">
        <f ca="true">+IF(OFFSET('Sanitation Data'!$D$30,0,10*ROW('Sanitation Data'!D142))="","",OFFSET('Sanitation Data'!$D$30,0,10*ROW('Sanitation Data'!D142)))</f>
        <v/>
      </c>
      <c r="CN148" s="319" t="str">
        <f ca="true">+IF(OFFSET('Sanitation Data'!$D$31,0,10*ROW('Sanitation Data'!D142))="","",OFFSET('Sanitation Data'!$D$31,0,10*ROW('Sanitation Data'!D142)))</f>
        <v/>
      </c>
      <c r="CO148" s="319" t="str">
        <f ca="true">+IF(OFFSET('Sanitation Data'!$D$32,0,10*ROW('Sanitation Data'!D142))="","",OFFSET('Sanitation Data'!$D$32,0,10*ROW('Sanitation Data'!D142)))</f>
        <v/>
      </c>
      <c r="CP148" s="319" t="str">
        <f ca="true">+IF(OFFSET('Sanitation Data'!$E$28,0,10*ROW('Sanitation Data'!E142))="","",OFFSET('Sanitation Data'!$E$28,0,10*ROW('Sanitation Data'!E142)))</f>
        <v/>
      </c>
      <c r="CQ148" s="319" t="str">
        <f ca="true">+IF(OFFSET('Sanitation Data'!$E$29,0,10*ROW('Sanitation Data'!E142))="","",OFFSET('Sanitation Data'!$E$29,0,10*ROW('Sanitation Data'!E142)))</f>
        <v/>
      </c>
      <c r="CR148" s="319" t="str">
        <f ca="true">+IF(OFFSET('Sanitation Data'!$E$30,0,10*ROW('Sanitation Data'!E142))="","",OFFSET('Sanitation Data'!$E$30,0,10*ROW('Sanitation Data'!E142)))</f>
        <v/>
      </c>
      <c r="CS148" s="319" t="str">
        <f ca="true">+IF(OFFSET('Sanitation Data'!$E$31,0,10*ROW('Sanitation Data'!E142))="","",OFFSET('Sanitation Data'!$E$31,0,10*ROW('Sanitation Data'!E142)))</f>
        <v/>
      </c>
      <c r="CT148" s="319" t="str">
        <f ca="true">+IF(OFFSET('Sanitation Data'!$E$32,0,10*ROW('Sanitation Data'!E142))="","",OFFSET('Sanitation Data'!$E$32,0,10*ROW('Sanitation Data'!E142)))</f>
        <v/>
      </c>
      <c r="CU148" s="319" t="str">
        <f ca="true">+IF(OFFSET('Sanitation Data'!$F$28,0,10*ROW('Sanitation Data'!F142))="","",OFFSET('Sanitation Data'!$F$28,0,10*ROW('Sanitation Data'!F142)))</f>
        <v/>
      </c>
      <c r="CV148" s="319" t="str">
        <f ca="true">+IF(OFFSET('Sanitation Data'!$F$29,0,10*ROW('Sanitation Data'!F142))="","",OFFSET('Sanitation Data'!$F$29,0,10*ROW('Sanitation Data'!F142)))</f>
        <v/>
      </c>
      <c r="CW148" s="319" t="str">
        <f ca="true">+IF(OFFSET('Sanitation Data'!$F$30,0,10*ROW('Sanitation Data'!F142))="","",OFFSET('Sanitation Data'!$F$30,0,10*ROW('Sanitation Data'!F142)))</f>
        <v/>
      </c>
      <c r="CX148" s="319" t="str">
        <f ca="true">+IF(OFFSET('Sanitation Data'!$F$31,0,10*ROW('Sanitation Data'!F142))="","",OFFSET('Sanitation Data'!$F$31,0,10*ROW('Sanitation Data'!F142)))</f>
        <v/>
      </c>
      <c r="CY148" s="319" t="str">
        <f ca="true">+IF(OFFSET('Sanitation Data'!$F$32,0,10*ROW('Sanitation Data'!F142))="","",OFFSET('Sanitation Data'!$F$32,0,10*ROW('Sanitation Data'!F142)))</f>
        <v/>
      </c>
      <c r="CZ148" s="319" t="str">
        <f ca="true">+IF(OFFSET('Sanitation Data'!$G$28,0,10*ROW('Sanitation Data'!G142))="","",OFFSET('Sanitation Data'!$G$28,0,10*ROW('Sanitation Data'!G142)))</f>
        <v/>
      </c>
      <c r="DA148" s="319" t="str">
        <f ca="true">+IF(OFFSET('Sanitation Data'!$G$29,0,10*ROW('Sanitation Data'!G142))="","",OFFSET('Sanitation Data'!$G$29,0,10*ROW('Sanitation Data'!G142)))</f>
        <v/>
      </c>
      <c r="DB148" s="319" t="str">
        <f ca="true">+IF(OFFSET('Sanitation Data'!$G$30,0,10*ROW('Sanitation Data'!G142))="","",OFFSET('Sanitation Data'!$G$30,0,10*ROW('Sanitation Data'!G142)))</f>
        <v/>
      </c>
      <c r="DC148" s="319" t="str">
        <f ca="true">+IF(OFFSET('Sanitation Data'!$G$31,0,10*ROW('Sanitation Data'!G142))="","",OFFSET('Sanitation Data'!$G$31,0,10*ROW('Sanitation Data'!G142)))</f>
        <v/>
      </c>
      <c r="DD148" s="319" t="str">
        <f ca="true">+IF(OFFSET('Sanitation Data'!$G$32,0,10*ROW('Sanitation Data'!G142))="","",OFFSET('Sanitation Data'!$G$32,0,10*ROW('Sanitation Data'!G142)))</f>
        <v/>
      </c>
      <c r="DE148" s="319" t="str">
        <f ca="true">+IF(OFFSET('Sanitation Data'!$H$28,0,10*ROW('Sanitation Data'!H142))="","",OFFSET('Sanitation Data'!$H$28,0,10*ROW('Sanitation Data'!H142)))</f>
        <v/>
      </c>
      <c r="DF148" s="319" t="str">
        <f ca="true">+IF(OFFSET('Sanitation Data'!$H$29,0,10*ROW('Sanitation Data'!H142))="","",OFFSET('Sanitation Data'!$H$29,0,10*ROW('Sanitation Data'!H142)))</f>
        <v/>
      </c>
      <c r="DG148" s="319" t="str">
        <f ca="true">+IF(OFFSET('Sanitation Data'!$H$30,0,10*ROW('Sanitation Data'!H142))="","",OFFSET('Sanitation Data'!$H$30,0,10*ROW('Sanitation Data'!H142)))</f>
        <v/>
      </c>
      <c r="DH148" s="319" t="str">
        <f ca="true">+IF(OFFSET('Sanitation Data'!$H$31,0,10*ROW('Sanitation Data'!H142))="","",OFFSET('Sanitation Data'!$H$31,0,10*ROW('Sanitation Data'!H142)))</f>
        <v/>
      </c>
      <c r="DI148" s="319" t="str">
        <f ca="true">+IF(OFFSET('Sanitation Data'!$H$32,0,10*ROW('Sanitation Data'!H142))="","",OFFSET('Sanitation Data'!$H$32,0,10*ROW('Sanitation Data'!H142)))</f>
        <v/>
      </c>
      <c r="DJ148" s="319" t="str">
        <f ca="true">+IF(OFFSET('Sanitation Data'!$I$28,0,10*ROW('Sanitation Data'!I142))="","",OFFSET('Sanitation Data'!$I$28,0,10*ROW('Sanitation Data'!I142)))</f>
        <v/>
      </c>
      <c r="DK148" s="319" t="str">
        <f ca="true">+IF(OFFSET('Sanitation Data'!$I$29,0,10*ROW('Sanitation Data'!I142))="","",OFFSET('Sanitation Data'!$I$29,0,10*ROW('Sanitation Data'!I142)))</f>
        <v/>
      </c>
      <c r="DL148" s="319" t="str">
        <f ca="true">+IF(OFFSET('Sanitation Data'!$I$30,0,10*ROW('Sanitation Data'!I142))="","",OFFSET('Sanitation Data'!$I$30,0,10*ROW('Sanitation Data'!I142)))</f>
        <v/>
      </c>
      <c r="DM148" s="319" t="str">
        <f ca="true">+IF(OFFSET('Sanitation Data'!$I$31,0,10*ROW('Sanitation Data'!I142))="","",OFFSET('Sanitation Data'!$I$31,0,10*ROW('Sanitation Data'!I142)))</f>
        <v/>
      </c>
      <c r="DN148" s="319" t="str">
        <f ca="true">+IF(OFFSET('Sanitation Data'!$I$32,0,10*ROW('Sanitation Data'!I142))="","",OFFSET('Sanitation Data'!$I$32,0,10*ROW('Sanitation Data'!I142)))</f>
        <v/>
      </c>
      <c r="DO148" s="319" t="str">
        <f ca="true">+IF(OFFSET('Hygiene Data'!$D$11,0,10*ROW('Hygiene Data'!D142))="","",OFFSET('Hygiene Data'!$D$11,0,10*ROW('Hygiene Data'!D142)))</f>
        <v/>
      </c>
      <c r="DP148" s="319" t="str">
        <f ca="true">+IF(OFFSET('Hygiene Data'!$D$12,0,10*ROW('Hygiene Data'!D142))="","",OFFSET('Hygiene Data'!$D$12,0,10*ROW('Hygiene Data'!D142)))</f>
        <v/>
      </c>
      <c r="DQ148" s="319" t="str">
        <f ca="true">+IF(OFFSET('Hygiene Data'!$D$13,0,10*ROW('Hygiene Data'!D142))="","",OFFSET('Hygiene Data'!$D$13,0,10*ROW('Hygiene Data'!D142)))</f>
        <v/>
      </c>
      <c r="DR148" s="319" t="str">
        <f ca="true">+IF(OFFSET('Hygiene Data'!$E$11,0,10*ROW('Hygiene Data'!E142))="","",OFFSET('Hygiene Data'!$E$11,0,10*ROW('Hygiene Data'!E142)))</f>
        <v/>
      </c>
      <c r="DS148" s="319" t="str">
        <f ca="true">+IF(OFFSET('Hygiene Data'!$E$12,0,10*ROW('Hygiene Data'!E142))="","",OFFSET('Hygiene Data'!$E$12,0,10*ROW('Hygiene Data'!E142)))</f>
        <v/>
      </c>
      <c r="DT148" s="319" t="str">
        <f ca="true">+IF(OFFSET('Hygiene Data'!$E$13,0,10*ROW('Hygiene Data'!E142))="","",OFFSET('Hygiene Data'!$E$13,0,10*ROW('Hygiene Data'!E142)))</f>
        <v/>
      </c>
      <c r="DU148" s="319" t="str">
        <f ca="true">+IF(OFFSET('Hygiene Data'!$F$11,0,10*ROW('Hygiene Data'!F142))="","",OFFSET('Hygiene Data'!$F$11,0,10*ROW('Hygiene Data'!F142)))</f>
        <v/>
      </c>
      <c r="DV148" s="319" t="str">
        <f ca="true">+IF(OFFSET('Hygiene Data'!$F$12,0,10*ROW('Hygiene Data'!F142))="","",OFFSET('Hygiene Data'!$F$12,0,10*ROW('Hygiene Data'!F142)))</f>
        <v/>
      </c>
      <c r="DW148" s="319" t="str">
        <f ca="true">+IF(OFFSET('Hygiene Data'!$F$13,0,10*ROW('Hygiene Data'!F142))="","",OFFSET('Hygiene Data'!$F$13,0,10*ROW('Hygiene Data'!F142)))</f>
        <v/>
      </c>
      <c r="DX148" s="319" t="str">
        <f ca="true">+IF(OFFSET('Hygiene Data'!$G$11,0,10*ROW('Hygiene Data'!G142))="","",OFFSET('Hygiene Data'!$G$11,0,10*ROW('Hygiene Data'!G142)))</f>
        <v/>
      </c>
      <c r="DY148" s="319" t="str">
        <f ca="true">+IF(OFFSET('Hygiene Data'!$G$12,0,10*ROW('Hygiene Data'!G142))="","",OFFSET('Hygiene Data'!$G$12,0,10*ROW('Hygiene Data'!G142)))</f>
        <v/>
      </c>
      <c r="DZ148" s="319" t="str">
        <f ca="true">+IF(OFFSET('Hygiene Data'!$G$13,0,10*ROW('Hygiene Data'!G142))="","",OFFSET('Hygiene Data'!$G$13,0,10*ROW('Hygiene Data'!G142)))</f>
        <v/>
      </c>
      <c r="EA148" s="319" t="str">
        <f ca="true">+IF(OFFSET('Hygiene Data'!$H$11,0,10*ROW('Hygiene Data'!H142))="","",OFFSET('Hygiene Data'!$H$11,0,10*ROW('Hygiene Data'!H142)))</f>
        <v/>
      </c>
      <c r="EB148" s="319" t="str">
        <f ca="true">+IF(OFFSET('Hygiene Data'!$H$12,0,10*ROW('Hygiene Data'!H142))="","",OFFSET('Hygiene Data'!$H$12,0,10*ROW('Hygiene Data'!H142)))</f>
        <v/>
      </c>
      <c r="EC148" s="319" t="str">
        <f ca="true">+IF(OFFSET('Hygiene Data'!$H$13,0,10*ROW('Hygiene Data'!H142))="","",OFFSET('Hygiene Data'!$H$13,0,10*ROW('Hygiene Data'!H142)))</f>
        <v/>
      </c>
      <c r="ED148" s="319" t="str">
        <f ca="true">+IF(OFFSET('Hygiene Data'!$I$11,0,10*ROW('Hygiene Data'!I142))="","",OFFSET('Hygiene Data'!$I$11,0,10*ROW('Hygiene Data'!I142)))</f>
        <v/>
      </c>
      <c r="EE148" s="319" t="str">
        <f ca="true">+IF(OFFSET('Hygiene Data'!$I$12,0,10*ROW('Hygiene Data'!I142))="","",OFFSET('Hygiene Data'!$I$12,0,10*ROW('Hygiene Data'!I142)))</f>
        <v/>
      </c>
      <c r="EF148" s="319"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75"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19"/>
      <c r="BS149" s="319" t="str">
        <f ca="true">+IF(OFFSET('Water Data'!$D$27,0,10*ROW('Water Data'!D143))="","",OFFSET('Water Data'!$D$27,0,10*ROW('Water Data'!D143)))</f>
        <v/>
      </c>
      <c r="BT149" s="319" t="str">
        <f ca="true">+IF(OFFSET('Water Data'!$D$28,0,10*ROW('Water Data'!D143))="","",OFFSET('Water Data'!$D$28,0,10*ROW('Water Data'!D143)))</f>
        <v/>
      </c>
      <c r="BU149" s="319" t="str">
        <f ca="true">+IF(OFFSET('Water Data'!$D$29,0,10*ROW('Water Data'!D143))="","",OFFSET('Water Data'!$D$29,0,10*ROW('Water Data'!D143)))</f>
        <v/>
      </c>
      <c r="BV149" s="319" t="str">
        <f ca="true">+IF(OFFSET('Water Data'!$E$27,0,10*ROW('Water Data'!E143))="","",OFFSET('Water Data'!$E$27,0,10*ROW('Water Data'!E143)))</f>
        <v/>
      </c>
      <c r="BW149" s="319" t="str">
        <f ca="true">+IF(OFFSET('Water Data'!$E$28,0,10*ROW('Water Data'!E143))="","",OFFSET('Water Data'!$E$28,0,10*ROW('Water Data'!E143)))</f>
        <v/>
      </c>
      <c r="BX149" s="319" t="str">
        <f ca="true">+IF(OFFSET('Water Data'!$E$29,0,10*ROW('Water Data'!E143))="","",OFFSET('Water Data'!$E$29,0,10*ROW('Water Data'!E143)))</f>
        <v/>
      </c>
      <c r="BY149" s="319" t="str">
        <f ca="true">+IF(OFFSET('Water Data'!$F$27,0,10*ROW('Water Data'!F143))="","",OFFSET('Water Data'!$F$27,0,10*ROW('Water Data'!F143)))</f>
        <v/>
      </c>
      <c r="BZ149" s="319" t="str">
        <f ca="true">+IF(OFFSET('Water Data'!$F$28,0,10*ROW('Water Data'!F143))="","",OFFSET('Water Data'!$F$28,0,10*ROW('Water Data'!F143)))</f>
        <v/>
      </c>
      <c r="CA149" s="319" t="str">
        <f ca="true">+IF(OFFSET('Water Data'!$F$29,0,10*ROW('Water Data'!F143))="","",OFFSET('Water Data'!$F$29,0,10*ROW('Water Data'!F143)))</f>
        <v/>
      </c>
      <c r="CB149" s="319" t="str">
        <f ca="true">+IF(OFFSET('Water Data'!$G$27,0,10*ROW('Water Data'!G143))="","",OFFSET('Water Data'!$G$27,0,10*ROW('Water Data'!G143)))</f>
        <v/>
      </c>
      <c r="CC149" s="319" t="str">
        <f ca="true">+IF(OFFSET('Water Data'!$G$28,0,10*ROW('Water Data'!G143))="","",OFFSET('Water Data'!$G$28,0,10*ROW('Water Data'!G143)))</f>
        <v/>
      </c>
      <c r="CD149" s="319" t="str">
        <f ca="true">+IF(OFFSET('Water Data'!$G$29,0,10*ROW('Water Data'!G143))="","",OFFSET('Water Data'!$G$29,0,10*ROW('Water Data'!G143)))</f>
        <v/>
      </c>
      <c r="CE149" s="319" t="str">
        <f ca="true">+IF(OFFSET('Water Data'!$H$27,0,10*ROW('Water Data'!H143))="","",OFFSET('Water Data'!$H$27,0,10*ROW('Water Data'!H143)))</f>
        <v/>
      </c>
      <c r="CF149" s="319" t="str">
        <f ca="true">+IF(OFFSET('Water Data'!$H$28,0,10*ROW('Water Data'!H143))="","",OFFSET('Water Data'!$H$28,0,10*ROW('Water Data'!H143)))</f>
        <v/>
      </c>
      <c r="CG149" s="319" t="str">
        <f ca="true">+IF(OFFSET('Water Data'!$H$29,0,10*ROW('Water Data'!H143))="","",OFFSET('Water Data'!$H$29,0,10*ROW('Water Data'!H143)))</f>
        <v/>
      </c>
      <c r="CH149" s="319" t="str">
        <f ca="true">+IF(OFFSET('Water Data'!$I$27,0,10*ROW('Water Data'!I143))="","",OFFSET('Water Data'!$I$27,0,10*ROW('Water Data'!I143)))</f>
        <v/>
      </c>
      <c r="CI149" s="319" t="str">
        <f ca="true">+IF(OFFSET('Water Data'!$I$28,0,10*ROW('Water Data'!I143))="","",OFFSET('Water Data'!$I$28,0,10*ROW('Water Data'!I143)))</f>
        <v/>
      </c>
      <c r="CJ149" s="319" t="str">
        <f ca="true">+IF(OFFSET('Water Data'!$I$29,0,10*ROW('Water Data'!I143))="","",OFFSET('Water Data'!$I$29,0,10*ROW('Water Data'!I143)))</f>
        <v/>
      </c>
      <c r="CK149" s="319" t="str">
        <f ca="true">+IF(OFFSET('Sanitation Data'!$D$28,0,10*ROW('Sanitation Data'!D143))="","",OFFSET('Sanitation Data'!$D$28,0,10*ROW('Sanitation Data'!D143)))</f>
        <v/>
      </c>
      <c r="CL149" s="319" t="str">
        <f ca="true">+IF(OFFSET('Sanitation Data'!$D$29,0,10*ROW('Sanitation Data'!D143))="","",OFFSET('Sanitation Data'!$D$29,0,10*ROW('Sanitation Data'!D143)))</f>
        <v/>
      </c>
      <c r="CM149" s="319" t="str">
        <f ca="true">+IF(OFFSET('Sanitation Data'!$D$30,0,10*ROW('Sanitation Data'!D143))="","",OFFSET('Sanitation Data'!$D$30,0,10*ROW('Sanitation Data'!D143)))</f>
        <v/>
      </c>
      <c r="CN149" s="319" t="str">
        <f ca="true">+IF(OFFSET('Sanitation Data'!$D$31,0,10*ROW('Sanitation Data'!D143))="","",OFFSET('Sanitation Data'!$D$31,0,10*ROW('Sanitation Data'!D143)))</f>
        <v/>
      </c>
      <c r="CO149" s="319" t="str">
        <f ca="true">+IF(OFFSET('Sanitation Data'!$D$32,0,10*ROW('Sanitation Data'!D143))="","",OFFSET('Sanitation Data'!$D$32,0,10*ROW('Sanitation Data'!D143)))</f>
        <v/>
      </c>
      <c r="CP149" s="319" t="str">
        <f ca="true">+IF(OFFSET('Sanitation Data'!$E$28,0,10*ROW('Sanitation Data'!E143))="","",OFFSET('Sanitation Data'!$E$28,0,10*ROW('Sanitation Data'!E143)))</f>
        <v/>
      </c>
      <c r="CQ149" s="319" t="str">
        <f ca="true">+IF(OFFSET('Sanitation Data'!$E$29,0,10*ROW('Sanitation Data'!E143))="","",OFFSET('Sanitation Data'!$E$29,0,10*ROW('Sanitation Data'!E143)))</f>
        <v/>
      </c>
      <c r="CR149" s="319" t="str">
        <f ca="true">+IF(OFFSET('Sanitation Data'!$E$30,0,10*ROW('Sanitation Data'!E143))="","",OFFSET('Sanitation Data'!$E$30,0,10*ROW('Sanitation Data'!E143)))</f>
        <v/>
      </c>
      <c r="CS149" s="319" t="str">
        <f ca="true">+IF(OFFSET('Sanitation Data'!$E$31,0,10*ROW('Sanitation Data'!E143))="","",OFFSET('Sanitation Data'!$E$31,0,10*ROW('Sanitation Data'!E143)))</f>
        <v/>
      </c>
      <c r="CT149" s="319" t="str">
        <f ca="true">+IF(OFFSET('Sanitation Data'!$E$32,0,10*ROW('Sanitation Data'!E143))="","",OFFSET('Sanitation Data'!$E$32,0,10*ROW('Sanitation Data'!E143)))</f>
        <v/>
      </c>
      <c r="CU149" s="319" t="str">
        <f ca="true">+IF(OFFSET('Sanitation Data'!$F$28,0,10*ROW('Sanitation Data'!F143))="","",OFFSET('Sanitation Data'!$F$28,0,10*ROW('Sanitation Data'!F143)))</f>
        <v/>
      </c>
      <c r="CV149" s="319" t="str">
        <f ca="true">+IF(OFFSET('Sanitation Data'!$F$29,0,10*ROW('Sanitation Data'!F143))="","",OFFSET('Sanitation Data'!$F$29,0,10*ROW('Sanitation Data'!F143)))</f>
        <v/>
      </c>
      <c r="CW149" s="319" t="str">
        <f ca="true">+IF(OFFSET('Sanitation Data'!$F$30,0,10*ROW('Sanitation Data'!F143))="","",OFFSET('Sanitation Data'!$F$30,0,10*ROW('Sanitation Data'!F143)))</f>
        <v/>
      </c>
      <c r="CX149" s="319" t="str">
        <f ca="true">+IF(OFFSET('Sanitation Data'!$F$31,0,10*ROW('Sanitation Data'!F143))="","",OFFSET('Sanitation Data'!$F$31,0,10*ROW('Sanitation Data'!F143)))</f>
        <v/>
      </c>
      <c r="CY149" s="319" t="str">
        <f ca="true">+IF(OFFSET('Sanitation Data'!$F$32,0,10*ROW('Sanitation Data'!F143))="","",OFFSET('Sanitation Data'!$F$32,0,10*ROW('Sanitation Data'!F143)))</f>
        <v/>
      </c>
      <c r="CZ149" s="319" t="str">
        <f ca="true">+IF(OFFSET('Sanitation Data'!$G$28,0,10*ROW('Sanitation Data'!G143))="","",OFFSET('Sanitation Data'!$G$28,0,10*ROW('Sanitation Data'!G143)))</f>
        <v/>
      </c>
      <c r="DA149" s="319" t="str">
        <f ca="true">+IF(OFFSET('Sanitation Data'!$G$29,0,10*ROW('Sanitation Data'!G143))="","",OFFSET('Sanitation Data'!$G$29,0,10*ROW('Sanitation Data'!G143)))</f>
        <v/>
      </c>
      <c r="DB149" s="319" t="str">
        <f ca="true">+IF(OFFSET('Sanitation Data'!$G$30,0,10*ROW('Sanitation Data'!G143))="","",OFFSET('Sanitation Data'!$G$30,0,10*ROW('Sanitation Data'!G143)))</f>
        <v/>
      </c>
      <c r="DC149" s="319" t="str">
        <f ca="true">+IF(OFFSET('Sanitation Data'!$G$31,0,10*ROW('Sanitation Data'!G143))="","",OFFSET('Sanitation Data'!$G$31,0,10*ROW('Sanitation Data'!G143)))</f>
        <v/>
      </c>
      <c r="DD149" s="319" t="str">
        <f ca="true">+IF(OFFSET('Sanitation Data'!$G$32,0,10*ROW('Sanitation Data'!G143))="","",OFFSET('Sanitation Data'!$G$32,0,10*ROW('Sanitation Data'!G143)))</f>
        <v/>
      </c>
      <c r="DE149" s="319" t="str">
        <f ca="true">+IF(OFFSET('Sanitation Data'!$H$28,0,10*ROW('Sanitation Data'!H143))="","",OFFSET('Sanitation Data'!$H$28,0,10*ROW('Sanitation Data'!H143)))</f>
        <v/>
      </c>
      <c r="DF149" s="319" t="str">
        <f ca="true">+IF(OFFSET('Sanitation Data'!$H$29,0,10*ROW('Sanitation Data'!H143))="","",OFFSET('Sanitation Data'!$H$29,0,10*ROW('Sanitation Data'!H143)))</f>
        <v/>
      </c>
      <c r="DG149" s="319" t="str">
        <f ca="true">+IF(OFFSET('Sanitation Data'!$H$30,0,10*ROW('Sanitation Data'!H143))="","",OFFSET('Sanitation Data'!$H$30,0,10*ROW('Sanitation Data'!H143)))</f>
        <v/>
      </c>
      <c r="DH149" s="319" t="str">
        <f ca="true">+IF(OFFSET('Sanitation Data'!$H$31,0,10*ROW('Sanitation Data'!H143))="","",OFFSET('Sanitation Data'!$H$31,0,10*ROW('Sanitation Data'!H143)))</f>
        <v/>
      </c>
      <c r="DI149" s="319" t="str">
        <f ca="true">+IF(OFFSET('Sanitation Data'!$H$32,0,10*ROW('Sanitation Data'!H143))="","",OFFSET('Sanitation Data'!$H$32,0,10*ROW('Sanitation Data'!H143)))</f>
        <v/>
      </c>
      <c r="DJ149" s="319" t="str">
        <f ca="true">+IF(OFFSET('Sanitation Data'!$I$28,0,10*ROW('Sanitation Data'!I143))="","",OFFSET('Sanitation Data'!$I$28,0,10*ROW('Sanitation Data'!I143)))</f>
        <v/>
      </c>
      <c r="DK149" s="319" t="str">
        <f ca="true">+IF(OFFSET('Sanitation Data'!$I$29,0,10*ROW('Sanitation Data'!I143))="","",OFFSET('Sanitation Data'!$I$29,0,10*ROW('Sanitation Data'!I143)))</f>
        <v/>
      </c>
      <c r="DL149" s="319" t="str">
        <f ca="true">+IF(OFFSET('Sanitation Data'!$I$30,0,10*ROW('Sanitation Data'!I143))="","",OFFSET('Sanitation Data'!$I$30,0,10*ROW('Sanitation Data'!I143)))</f>
        <v/>
      </c>
      <c r="DM149" s="319" t="str">
        <f ca="true">+IF(OFFSET('Sanitation Data'!$I$31,0,10*ROW('Sanitation Data'!I143))="","",OFFSET('Sanitation Data'!$I$31,0,10*ROW('Sanitation Data'!I143)))</f>
        <v/>
      </c>
      <c r="DN149" s="319" t="str">
        <f ca="true">+IF(OFFSET('Sanitation Data'!$I$32,0,10*ROW('Sanitation Data'!I143))="","",OFFSET('Sanitation Data'!$I$32,0,10*ROW('Sanitation Data'!I143)))</f>
        <v/>
      </c>
      <c r="DO149" s="319" t="str">
        <f ca="true">+IF(OFFSET('Hygiene Data'!$D$11,0,10*ROW('Hygiene Data'!D143))="","",OFFSET('Hygiene Data'!$D$11,0,10*ROW('Hygiene Data'!D143)))</f>
        <v/>
      </c>
      <c r="DP149" s="319" t="str">
        <f ca="true">+IF(OFFSET('Hygiene Data'!$D$12,0,10*ROW('Hygiene Data'!D143))="","",OFFSET('Hygiene Data'!$D$12,0,10*ROW('Hygiene Data'!D143)))</f>
        <v/>
      </c>
      <c r="DQ149" s="319" t="str">
        <f ca="true">+IF(OFFSET('Hygiene Data'!$D$13,0,10*ROW('Hygiene Data'!D143))="","",OFFSET('Hygiene Data'!$D$13,0,10*ROW('Hygiene Data'!D143)))</f>
        <v/>
      </c>
      <c r="DR149" s="319" t="str">
        <f ca="true">+IF(OFFSET('Hygiene Data'!$E$11,0,10*ROW('Hygiene Data'!E143))="","",OFFSET('Hygiene Data'!$E$11,0,10*ROW('Hygiene Data'!E143)))</f>
        <v/>
      </c>
      <c r="DS149" s="319" t="str">
        <f ca="true">+IF(OFFSET('Hygiene Data'!$E$12,0,10*ROW('Hygiene Data'!E143))="","",OFFSET('Hygiene Data'!$E$12,0,10*ROW('Hygiene Data'!E143)))</f>
        <v/>
      </c>
      <c r="DT149" s="319" t="str">
        <f ca="true">+IF(OFFSET('Hygiene Data'!$E$13,0,10*ROW('Hygiene Data'!E143))="","",OFFSET('Hygiene Data'!$E$13,0,10*ROW('Hygiene Data'!E143)))</f>
        <v/>
      </c>
      <c r="DU149" s="319" t="str">
        <f ca="true">+IF(OFFSET('Hygiene Data'!$F$11,0,10*ROW('Hygiene Data'!F143))="","",OFFSET('Hygiene Data'!$F$11,0,10*ROW('Hygiene Data'!F143)))</f>
        <v/>
      </c>
      <c r="DV149" s="319" t="str">
        <f ca="true">+IF(OFFSET('Hygiene Data'!$F$12,0,10*ROW('Hygiene Data'!F143))="","",OFFSET('Hygiene Data'!$F$12,0,10*ROW('Hygiene Data'!F143)))</f>
        <v/>
      </c>
      <c r="DW149" s="319" t="str">
        <f ca="true">+IF(OFFSET('Hygiene Data'!$F$13,0,10*ROW('Hygiene Data'!F143))="","",OFFSET('Hygiene Data'!$F$13,0,10*ROW('Hygiene Data'!F143)))</f>
        <v/>
      </c>
      <c r="DX149" s="319" t="str">
        <f ca="true">+IF(OFFSET('Hygiene Data'!$G$11,0,10*ROW('Hygiene Data'!G143))="","",OFFSET('Hygiene Data'!$G$11,0,10*ROW('Hygiene Data'!G143)))</f>
        <v/>
      </c>
      <c r="DY149" s="319" t="str">
        <f ca="true">+IF(OFFSET('Hygiene Data'!$G$12,0,10*ROW('Hygiene Data'!G143))="","",OFFSET('Hygiene Data'!$G$12,0,10*ROW('Hygiene Data'!G143)))</f>
        <v/>
      </c>
      <c r="DZ149" s="319" t="str">
        <f ca="true">+IF(OFFSET('Hygiene Data'!$G$13,0,10*ROW('Hygiene Data'!G143))="","",OFFSET('Hygiene Data'!$G$13,0,10*ROW('Hygiene Data'!G143)))</f>
        <v/>
      </c>
      <c r="EA149" s="319" t="str">
        <f ca="true">+IF(OFFSET('Hygiene Data'!$H$11,0,10*ROW('Hygiene Data'!H143))="","",OFFSET('Hygiene Data'!$H$11,0,10*ROW('Hygiene Data'!H143)))</f>
        <v/>
      </c>
      <c r="EB149" s="319" t="str">
        <f ca="true">+IF(OFFSET('Hygiene Data'!$H$12,0,10*ROW('Hygiene Data'!H143))="","",OFFSET('Hygiene Data'!$H$12,0,10*ROW('Hygiene Data'!H143)))</f>
        <v/>
      </c>
      <c r="EC149" s="319" t="str">
        <f ca="true">+IF(OFFSET('Hygiene Data'!$H$13,0,10*ROW('Hygiene Data'!H143))="","",OFFSET('Hygiene Data'!$H$13,0,10*ROW('Hygiene Data'!H143)))</f>
        <v/>
      </c>
      <c r="ED149" s="319" t="str">
        <f ca="true">+IF(OFFSET('Hygiene Data'!$I$11,0,10*ROW('Hygiene Data'!I143))="","",OFFSET('Hygiene Data'!$I$11,0,10*ROW('Hygiene Data'!I143)))</f>
        <v/>
      </c>
      <c r="EE149" s="319" t="str">
        <f ca="true">+IF(OFFSET('Hygiene Data'!$I$12,0,10*ROW('Hygiene Data'!I143))="","",OFFSET('Hygiene Data'!$I$12,0,10*ROW('Hygiene Data'!I143)))</f>
        <v/>
      </c>
      <c r="EF149" s="319"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75"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19"/>
      <c r="BS150" s="319" t="str">
        <f ca="true">+IF(OFFSET('Water Data'!$D$27,0,10*ROW('Water Data'!D144))="","",OFFSET('Water Data'!$D$27,0,10*ROW('Water Data'!D144)))</f>
        <v/>
      </c>
      <c r="BT150" s="319" t="str">
        <f ca="true">+IF(OFFSET('Water Data'!$D$28,0,10*ROW('Water Data'!D144))="","",OFFSET('Water Data'!$D$28,0,10*ROW('Water Data'!D144)))</f>
        <v/>
      </c>
      <c r="BU150" s="319" t="str">
        <f ca="true">+IF(OFFSET('Water Data'!$D$29,0,10*ROW('Water Data'!D144))="","",OFFSET('Water Data'!$D$29,0,10*ROW('Water Data'!D144)))</f>
        <v/>
      </c>
      <c r="BV150" s="319" t="str">
        <f ca="true">+IF(OFFSET('Water Data'!$E$27,0,10*ROW('Water Data'!E144))="","",OFFSET('Water Data'!$E$27,0,10*ROW('Water Data'!E144)))</f>
        <v/>
      </c>
      <c r="BW150" s="319" t="str">
        <f ca="true">+IF(OFFSET('Water Data'!$E$28,0,10*ROW('Water Data'!E144))="","",OFFSET('Water Data'!$E$28,0,10*ROW('Water Data'!E144)))</f>
        <v/>
      </c>
      <c r="BX150" s="319" t="str">
        <f ca="true">+IF(OFFSET('Water Data'!$E$29,0,10*ROW('Water Data'!E144))="","",OFFSET('Water Data'!$E$29,0,10*ROW('Water Data'!E144)))</f>
        <v/>
      </c>
      <c r="BY150" s="319" t="str">
        <f ca="true">+IF(OFFSET('Water Data'!$F$27,0,10*ROW('Water Data'!F144))="","",OFFSET('Water Data'!$F$27,0,10*ROW('Water Data'!F144)))</f>
        <v/>
      </c>
      <c r="BZ150" s="319" t="str">
        <f ca="true">+IF(OFFSET('Water Data'!$F$28,0,10*ROW('Water Data'!F144))="","",OFFSET('Water Data'!$F$28,0,10*ROW('Water Data'!F144)))</f>
        <v/>
      </c>
      <c r="CA150" s="319" t="str">
        <f ca="true">+IF(OFFSET('Water Data'!$F$29,0,10*ROW('Water Data'!F144))="","",OFFSET('Water Data'!$F$29,0,10*ROW('Water Data'!F144)))</f>
        <v/>
      </c>
      <c r="CB150" s="319" t="str">
        <f ca="true">+IF(OFFSET('Water Data'!$G$27,0,10*ROW('Water Data'!G144))="","",OFFSET('Water Data'!$G$27,0,10*ROW('Water Data'!G144)))</f>
        <v/>
      </c>
      <c r="CC150" s="319" t="str">
        <f ca="true">+IF(OFFSET('Water Data'!$G$28,0,10*ROW('Water Data'!G144))="","",OFFSET('Water Data'!$G$28,0,10*ROW('Water Data'!G144)))</f>
        <v/>
      </c>
      <c r="CD150" s="319" t="str">
        <f ca="true">+IF(OFFSET('Water Data'!$G$29,0,10*ROW('Water Data'!G144))="","",OFFSET('Water Data'!$G$29,0,10*ROW('Water Data'!G144)))</f>
        <v/>
      </c>
      <c r="CE150" s="319" t="str">
        <f ca="true">+IF(OFFSET('Water Data'!$H$27,0,10*ROW('Water Data'!H144))="","",OFFSET('Water Data'!$H$27,0,10*ROW('Water Data'!H144)))</f>
        <v/>
      </c>
      <c r="CF150" s="319" t="str">
        <f ca="true">+IF(OFFSET('Water Data'!$H$28,0,10*ROW('Water Data'!H144))="","",OFFSET('Water Data'!$H$28,0,10*ROW('Water Data'!H144)))</f>
        <v/>
      </c>
      <c r="CG150" s="319" t="str">
        <f ca="true">+IF(OFFSET('Water Data'!$H$29,0,10*ROW('Water Data'!H144))="","",OFFSET('Water Data'!$H$29,0,10*ROW('Water Data'!H144)))</f>
        <v/>
      </c>
      <c r="CH150" s="319" t="str">
        <f ca="true">+IF(OFFSET('Water Data'!$I$27,0,10*ROW('Water Data'!I144))="","",OFFSET('Water Data'!$I$27,0,10*ROW('Water Data'!I144)))</f>
        <v/>
      </c>
      <c r="CI150" s="319" t="str">
        <f ca="true">+IF(OFFSET('Water Data'!$I$28,0,10*ROW('Water Data'!I144))="","",OFFSET('Water Data'!$I$28,0,10*ROW('Water Data'!I144)))</f>
        <v/>
      </c>
      <c r="CJ150" s="319" t="str">
        <f ca="true">+IF(OFFSET('Water Data'!$I$29,0,10*ROW('Water Data'!I144))="","",OFFSET('Water Data'!$I$29,0,10*ROW('Water Data'!I144)))</f>
        <v/>
      </c>
      <c r="CK150" s="319" t="str">
        <f ca="true">+IF(OFFSET('Sanitation Data'!$D$28,0,10*ROW('Sanitation Data'!D144))="","",OFFSET('Sanitation Data'!$D$28,0,10*ROW('Sanitation Data'!D144)))</f>
        <v/>
      </c>
      <c r="CL150" s="319" t="str">
        <f ca="true">+IF(OFFSET('Sanitation Data'!$D$29,0,10*ROW('Sanitation Data'!D144))="","",OFFSET('Sanitation Data'!$D$29,0,10*ROW('Sanitation Data'!D144)))</f>
        <v/>
      </c>
      <c r="CM150" s="319" t="str">
        <f ca="true">+IF(OFFSET('Sanitation Data'!$D$30,0,10*ROW('Sanitation Data'!D144))="","",OFFSET('Sanitation Data'!$D$30,0,10*ROW('Sanitation Data'!D144)))</f>
        <v/>
      </c>
      <c r="CN150" s="319" t="str">
        <f ca="true">+IF(OFFSET('Sanitation Data'!$D$31,0,10*ROW('Sanitation Data'!D144))="","",OFFSET('Sanitation Data'!$D$31,0,10*ROW('Sanitation Data'!D144)))</f>
        <v/>
      </c>
      <c r="CO150" s="319" t="str">
        <f ca="true">+IF(OFFSET('Sanitation Data'!$D$32,0,10*ROW('Sanitation Data'!D144))="","",OFFSET('Sanitation Data'!$D$32,0,10*ROW('Sanitation Data'!D144)))</f>
        <v/>
      </c>
      <c r="CP150" s="319" t="str">
        <f ca="true">+IF(OFFSET('Sanitation Data'!$E$28,0,10*ROW('Sanitation Data'!E144))="","",OFFSET('Sanitation Data'!$E$28,0,10*ROW('Sanitation Data'!E144)))</f>
        <v/>
      </c>
      <c r="CQ150" s="319" t="str">
        <f ca="true">+IF(OFFSET('Sanitation Data'!$E$29,0,10*ROW('Sanitation Data'!E144))="","",OFFSET('Sanitation Data'!$E$29,0,10*ROW('Sanitation Data'!E144)))</f>
        <v/>
      </c>
      <c r="CR150" s="319" t="str">
        <f ca="true">+IF(OFFSET('Sanitation Data'!$E$30,0,10*ROW('Sanitation Data'!E144))="","",OFFSET('Sanitation Data'!$E$30,0,10*ROW('Sanitation Data'!E144)))</f>
        <v/>
      </c>
      <c r="CS150" s="319" t="str">
        <f ca="true">+IF(OFFSET('Sanitation Data'!$E$31,0,10*ROW('Sanitation Data'!E144))="","",OFFSET('Sanitation Data'!$E$31,0,10*ROW('Sanitation Data'!E144)))</f>
        <v/>
      </c>
      <c r="CT150" s="319" t="str">
        <f ca="true">+IF(OFFSET('Sanitation Data'!$E$32,0,10*ROW('Sanitation Data'!E144))="","",OFFSET('Sanitation Data'!$E$32,0,10*ROW('Sanitation Data'!E144)))</f>
        <v/>
      </c>
      <c r="CU150" s="319" t="str">
        <f ca="true">+IF(OFFSET('Sanitation Data'!$F$28,0,10*ROW('Sanitation Data'!F144))="","",OFFSET('Sanitation Data'!$F$28,0,10*ROW('Sanitation Data'!F144)))</f>
        <v/>
      </c>
      <c r="CV150" s="319" t="str">
        <f ca="true">+IF(OFFSET('Sanitation Data'!$F$29,0,10*ROW('Sanitation Data'!F144))="","",OFFSET('Sanitation Data'!$F$29,0,10*ROW('Sanitation Data'!F144)))</f>
        <v/>
      </c>
      <c r="CW150" s="319" t="str">
        <f ca="true">+IF(OFFSET('Sanitation Data'!$F$30,0,10*ROW('Sanitation Data'!F144))="","",OFFSET('Sanitation Data'!$F$30,0,10*ROW('Sanitation Data'!F144)))</f>
        <v/>
      </c>
      <c r="CX150" s="319" t="str">
        <f ca="true">+IF(OFFSET('Sanitation Data'!$F$31,0,10*ROW('Sanitation Data'!F144))="","",OFFSET('Sanitation Data'!$F$31,0,10*ROW('Sanitation Data'!F144)))</f>
        <v/>
      </c>
      <c r="CY150" s="319" t="str">
        <f ca="true">+IF(OFFSET('Sanitation Data'!$F$32,0,10*ROW('Sanitation Data'!F144))="","",OFFSET('Sanitation Data'!$F$32,0,10*ROW('Sanitation Data'!F144)))</f>
        <v/>
      </c>
      <c r="CZ150" s="319" t="str">
        <f ca="true">+IF(OFFSET('Sanitation Data'!$G$28,0,10*ROW('Sanitation Data'!G144))="","",OFFSET('Sanitation Data'!$G$28,0,10*ROW('Sanitation Data'!G144)))</f>
        <v/>
      </c>
      <c r="DA150" s="319" t="str">
        <f ca="true">+IF(OFFSET('Sanitation Data'!$G$29,0,10*ROW('Sanitation Data'!G144))="","",OFFSET('Sanitation Data'!$G$29,0,10*ROW('Sanitation Data'!G144)))</f>
        <v/>
      </c>
      <c r="DB150" s="319" t="str">
        <f ca="true">+IF(OFFSET('Sanitation Data'!$G$30,0,10*ROW('Sanitation Data'!G144))="","",OFFSET('Sanitation Data'!$G$30,0,10*ROW('Sanitation Data'!G144)))</f>
        <v/>
      </c>
      <c r="DC150" s="319" t="str">
        <f ca="true">+IF(OFFSET('Sanitation Data'!$G$31,0,10*ROW('Sanitation Data'!G144))="","",OFFSET('Sanitation Data'!$G$31,0,10*ROW('Sanitation Data'!G144)))</f>
        <v/>
      </c>
      <c r="DD150" s="319" t="str">
        <f ca="true">+IF(OFFSET('Sanitation Data'!$G$32,0,10*ROW('Sanitation Data'!G144))="","",OFFSET('Sanitation Data'!$G$32,0,10*ROW('Sanitation Data'!G144)))</f>
        <v/>
      </c>
      <c r="DE150" s="319" t="str">
        <f ca="true">+IF(OFFSET('Sanitation Data'!$H$28,0,10*ROW('Sanitation Data'!H144))="","",OFFSET('Sanitation Data'!$H$28,0,10*ROW('Sanitation Data'!H144)))</f>
        <v/>
      </c>
      <c r="DF150" s="319" t="str">
        <f ca="true">+IF(OFFSET('Sanitation Data'!$H$29,0,10*ROW('Sanitation Data'!H144))="","",OFFSET('Sanitation Data'!$H$29,0,10*ROW('Sanitation Data'!H144)))</f>
        <v/>
      </c>
      <c r="DG150" s="319" t="str">
        <f ca="true">+IF(OFFSET('Sanitation Data'!$H$30,0,10*ROW('Sanitation Data'!H144))="","",OFFSET('Sanitation Data'!$H$30,0,10*ROW('Sanitation Data'!H144)))</f>
        <v/>
      </c>
      <c r="DH150" s="319" t="str">
        <f ca="true">+IF(OFFSET('Sanitation Data'!$H$31,0,10*ROW('Sanitation Data'!H144))="","",OFFSET('Sanitation Data'!$H$31,0,10*ROW('Sanitation Data'!H144)))</f>
        <v/>
      </c>
      <c r="DI150" s="319" t="str">
        <f ca="true">+IF(OFFSET('Sanitation Data'!$H$32,0,10*ROW('Sanitation Data'!H144))="","",OFFSET('Sanitation Data'!$H$32,0,10*ROW('Sanitation Data'!H144)))</f>
        <v/>
      </c>
      <c r="DJ150" s="319" t="str">
        <f ca="true">+IF(OFFSET('Sanitation Data'!$I$28,0,10*ROW('Sanitation Data'!I144))="","",OFFSET('Sanitation Data'!$I$28,0,10*ROW('Sanitation Data'!I144)))</f>
        <v/>
      </c>
      <c r="DK150" s="319" t="str">
        <f ca="true">+IF(OFFSET('Sanitation Data'!$I$29,0,10*ROW('Sanitation Data'!I144))="","",OFFSET('Sanitation Data'!$I$29,0,10*ROW('Sanitation Data'!I144)))</f>
        <v/>
      </c>
      <c r="DL150" s="319" t="str">
        <f ca="true">+IF(OFFSET('Sanitation Data'!$I$30,0,10*ROW('Sanitation Data'!I144))="","",OFFSET('Sanitation Data'!$I$30,0,10*ROW('Sanitation Data'!I144)))</f>
        <v/>
      </c>
      <c r="DM150" s="319" t="str">
        <f ca="true">+IF(OFFSET('Sanitation Data'!$I$31,0,10*ROW('Sanitation Data'!I144))="","",OFFSET('Sanitation Data'!$I$31,0,10*ROW('Sanitation Data'!I144)))</f>
        <v/>
      </c>
      <c r="DN150" s="319" t="str">
        <f ca="true">+IF(OFFSET('Sanitation Data'!$I$32,0,10*ROW('Sanitation Data'!I144))="","",OFFSET('Sanitation Data'!$I$32,0,10*ROW('Sanitation Data'!I144)))</f>
        <v/>
      </c>
      <c r="DO150" s="319" t="str">
        <f ca="true">+IF(OFFSET('Hygiene Data'!$D$11,0,10*ROW('Hygiene Data'!D144))="","",OFFSET('Hygiene Data'!$D$11,0,10*ROW('Hygiene Data'!D144)))</f>
        <v/>
      </c>
      <c r="DP150" s="319" t="str">
        <f ca="true">+IF(OFFSET('Hygiene Data'!$D$12,0,10*ROW('Hygiene Data'!D144))="","",OFFSET('Hygiene Data'!$D$12,0,10*ROW('Hygiene Data'!D144)))</f>
        <v/>
      </c>
      <c r="DQ150" s="319" t="str">
        <f ca="true">+IF(OFFSET('Hygiene Data'!$D$13,0,10*ROW('Hygiene Data'!D144))="","",OFFSET('Hygiene Data'!$D$13,0,10*ROW('Hygiene Data'!D144)))</f>
        <v/>
      </c>
      <c r="DR150" s="319" t="str">
        <f ca="true">+IF(OFFSET('Hygiene Data'!$E$11,0,10*ROW('Hygiene Data'!E144))="","",OFFSET('Hygiene Data'!$E$11,0,10*ROW('Hygiene Data'!E144)))</f>
        <v/>
      </c>
      <c r="DS150" s="319" t="str">
        <f ca="true">+IF(OFFSET('Hygiene Data'!$E$12,0,10*ROW('Hygiene Data'!E144))="","",OFFSET('Hygiene Data'!$E$12,0,10*ROW('Hygiene Data'!E144)))</f>
        <v/>
      </c>
      <c r="DT150" s="319" t="str">
        <f ca="true">+IF(OFFSET('Hygiene Data'!$E$13,0,10*ROW('Hygiene Data'!E144))="","",OFFSET('Hygiene Data'!$E$13,0,10*ROW('Hygiene Data'!E144)))</f>
        <v/>
      </c>
      <c r="DU150" s="319" t="str">
        <f ca="true">+IF(OFFSET('Hygiene Data'!$F$11,0,10*ROW('Hygiene Data'!F144))="","",OFFSET('Hygiene Data'!$F$11,0,10*ROW('Hygiene Data'!F144)))</f>
        <v/>
      </c>
      <c r="DV150" s="319" t="str">
        <f ca="true">+IF(OFFSET('Hygiene Data'!$F$12,0,10*ROW('Hygiene Data'!F144))="","",OFFSET('Hygiene Data'!$F$12,0,10*ROW('Hygiene Data'!F144)))</f>
        <v/>
      </c>
      <c r="DW150" s="319" t="str">
        <f ca="true">+IF(OFFSET('Hygiene Data'!$F$13,0,10*ROW('Hygiene Data'!F144))="","",OFFSET('Hygiene Data'!$F$13,0,10*ROW('Hygiene Data'!F144)))</f>
        <v/>
      </c>
      <c r="DX150" s="319" t="str">
        <f ca="true">+IF(OFFSET('Hygiene Data'!$G$11,0,10*ROW('Hygiene Data'!G144))="","",OFFSET('Hygiene Data'!$G$11,0,10*ROW('Hygiene Data'!G144)))</f>
        <v/>
      </c>
      <c r="DY150" s="319" t="str">
        <f ca="true">+IF(OFFSET('Hygiene Data'!$G$12,0,10*ROW('Hygiene Data'!G144))="","",OFFSET('Hygiene Data'!$G$12,0,10*ROW('Hygiene Data'!G144)))</f>
        <v/>
      </c>
      <c r="DZ150" s="319" t="str">
        <f ca="true">+IF(OFFSET('Hygiene Data'!$G$13,0,10*ROW('Hygiene Data'!G144))="","",OFFSET('Hygiene Data'!$G$13,0,10*ROW('Hygiene Data'!G144)))</f>
        <v/>
      </c>
      <c r="EA150" s="319" t="str">
        <f ca="true">+IF(OFFSET('Hygiene Data'!$H$11,0,10*ROW('Hygiene Data'!H144))="","",OFFSET('Hygiene Data'!$H$11,0,10*ROW('Hygiene Data'!H144)))</f>
        <v/>
      </c>
      <c r="EB150" s="319" t="str">
        <f ca="true">+IF(OFFSET('Hygiene Data'!$H$12,0,10*ROW('Hygiene Data'!H144))="","",OFFSET('Hygiene Data'!$H$12,0,10*ROW('Hygiene Data'!H144)))</f>
        <v/>
      </c>
      <c r="EC150" s="319" t="str">
        <f ca="true">+IF(OFFSET('Hygiene Data'!$H$13,0,10*ROW('Hygiene Data'!H144))="","",OFFSET('Hygiene Data'!$H$13,0,10*ROW('Hygiene Data'!H144)))</f>
        <v/>
      </c>
      <c r="ED150" s="319" t="str">
        <f ca="true">+IF(OFFSET('Hygiene Data'!$I$11,0,10*ROW('Hygiene Data'!I144))="","",OFFSET('Hygiene Data'!$I$11,0,10*ROW('Hygiene Data'!I144)))</f>
        <v/>
      </c>
      <c r="EE150" s="319" t="str">
        <f ca="true">+IF(OFFSET('Hygiene Data'!$I$12,0,10*ROW('Hygiene Data'!I144))="","",OFFSET('Hygiene Data'!$I$12,0,10*ROW('Hygiene Data'!I144)))</f>
        <v/>
      </c>
      <c r="EF150" s="319"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75"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19"/>
      <c r="BS151" s="319" t="str">
        <f ca="true">+IF(OFFSET('Water Data'!$D$27,0,10*ROW('Water Data'!D145))="","",OFFSET('Water Data'!$D$27,0,10*ROW('Water Data'!D145)))</f>
        <v/>
      </c>
      <c r="BT151" s="319" t="str">
        <f ca="true">+IF(OFFSET('Water Data'!$D$28,0,10*ROW('Water Data'!D145))="","",OFFSET('Water Data'!$D$28,0,10*ROW('Water Data'!D145)))</f>
        <v/>
      </c>
      <c r="BU151" s="319" t="str">
        <f ca="true">+IF(OFFSET('Water Data'!$D$29,0,10*ROW('Water Data'!D145))="","",OFFSET('Water Data'!$D$29,0,10*ROW('Water Data'!D145)))</f>
        <v/>
      </c>
      <c r="BV151" s="319" t="str">
        <f ca="true">+IF(OFFSET('Water Data'!$E$27,0,10*ROW('Water Data'!E145))="","",OFFSET('Water Data'!$E$27,0,10*ROW('Water Data'!E145)))</f>
        <v/>
      </c>
      <c r="BW151" s="319" t="str">
        <f ca="true">+IF(OFFSET('Water Data'!$E$28,0,10*ROW('Water Data'!E145))="","",OFFSET('Water Data'!$E$28,0,10*ROW('Water Data'!E145)))</f>
        <v/>
      </c>
      <c r="BX151" s="319" t="str">
        <f ca="true">+IF(OFFSET('Water Data'!$E$29,0,10*ROW('Water Data'!E145))="","",OFFSET('Water Data'!$E$29,0,10*ROW('Water Data'!E145)))</f>
        <v/>
      </c>
      <c r="BY151" s="319" t="str">
        <f ca="true">+IF(OFFSET('Water Data'!$F$27,0,10*ROW('Water Data'!F145))="","",OFFSET('Water Data'!$F$27,0,10*ROW('Water Data'!F145)))</f>
        <v/>
      </c>
      <c r="BZ151" s="319" t="str">
        <f ca="true">+IF(OFFSET('Water Data'!$F$28,0,10*ROW('Water Data'!F145))="","",OFFSET('Water Data'!$F$28,0,10*ROW('Water Data'!F145)))</f>
        <v/>
      </c>
      <c r="CA151" s="319" t="str">
        <f ca="true">+IF(OFFSET('Water Data'!$F$29,0,10*ROW('Water Data'!F145))="","",OFFSET('Water Data'!$F$29,0,10*ROW('Water Data'!F145)))</f>
        <v/>
      </c>
      <c r="CB151" s="319" t="str">
        <f ca="true">+IF(OFFSET('Water Data'!$G$27,0,10*ROW('Water Data'!G145))="","",OFFSET('Water Data'!$G$27,0,10*ROW('Water Data'!G145)))</f>
        <v/>
      </c>
      <c r="CC151" s="319" t="str">
        <f ca="true">+IF(OFFSET('Water Data'!$G$28,0,10*ROW('Water Data'!G145))="","",OFFSET('Water Data'!$G$28,0,10*ROW('Water Data'!G145)))</f>
        <v/>
      </c>
      <c r="CD151" s="319" t="str">
        <f ca="true">+IF(OFFSET('Water Data'!$G$29,0,10*ROW('Water Data'!G145))="","",OFFSET('Water Data'!$G$29,0,10*ROW('Water Data'!G145)))</f>
        <v/>
      </c>
      <c r="CE151" s="319" t="str">
        <f ca="true">+IF(OFFSET('Water Data'!$H$27,0,10*ROW('Water Data'!H145))="","",OFFSET('Water Data'!$H$27,0,10*ROW('Water Data'!H145)))</f>
        <v/>
      </c>
      <c r="CF151" s="319" t="str">
        <f ca="true">+IF(OFFSET('Water Data'!$H$28,0,10*ROW('Water Data'!H145))="","",OFFSET('Water Data'!$H$28,0,10*ROW('Water Data'!H145)))</f>
        <v/>
      </c>
      <c r="CG151" s="319" t="str">
        <f ca="true">+IF(OFFSET('Water Data'!$H$29,0,10*ROW('Water Data'!H145))="","",OFFSET('Water Data'!$H$29,0,10*ROW('Water Data'!H145)))</f>
        <v/>
      </c>
      <c r="CH151" s="319" t="str">
        <f ca="true">+IF(OFFSET('Water Data'!$I$27,0,10*ROW('Water Data'!I145))="","",OFFSET('Water Data'!$I$27,0,10*ROW('Water Data'!I145)))</f>
        <v/>
      </c>
      <c r="CI151" s="319" t="str">
        <f ca="true">+IF(OFFSET('Water Data'!$I$28,0,10*ROW('Water Data'!I145))="","",OFFSET('Water Data'!$I$28,0,10*ROW('Water Data'!I145)))</f>
        <v/>
      </c>
      <c r="CJ151" s="319" t="str">
        <f ca="true">+IF(OFFSET('Water Data'!$I$29,0,10*ROW('Water Data'!I145))="","",OFFSET('Water Data'!$I$29,0,10*ROW('Water Data'!I145)))</f>
        <v/>
      </c>
      <c r="CK151" s="319" t="str">
        <f ca="true">+IF(OFFSET('Sanitation Data'!$D$28,0,10*ROW('Sanitation Data'!D145))="","",OFFSET('Sanitation Data'!$D$28,0,10*ROW('Sanitation Data'!D145)))</f>
        <v/>
      </c>
      <c r="CL151" s="319" t="str">
        <f ca="true">+IF(OFFSET('Sanitation Data'!$D$29,0,10*ROW('Sanitation Data'!D145))="","",OFFSET('Sanitation Data'!$D$29,0,10*ROW('Sanitation Data'!D145)))</f>
        <v/>
      </c>
      <c r="CM151" s="319" t="str">
        <f ca="true">+IF(OFFSET('Sanitation Data'!$D$30,0,10*ROW('Sanitation Data'!D145))="","",OFFSET('Sanitation Data'!$D$30,0,10*ROW('Sanitation Data'!D145)))</f>
        <v/>
      </c>
      <c r="CN151" s="319" t="str">
        <f ca="true">+IF(OFFSET('Sanitation Data'!$D$31,0,10*ROW('Sanitation Data'!D145))="","",OFFSET('Sanitation Data'!$D$31,0,10*ROW('Sanitation Data'!D145)))</f>
        <v/>
      </c>
      <c r="CO151" s="319" t="str">
        <f ca="true">+IF(OFFSET('Sanitation Data'!$D$32,0,10*ROW('Sanitation Data'!D145))="","",OFFSET('Sanitation Data'!$D$32,0,10*ROW('Sanitation Data'!D145)))</f>
        <v/>
      </c>
      <c r="CP151" s="319" t="str">
        <f ca="true">+IF(OFFSET('Sanitation Data'!$E$28,0,10*ROW('Sanitation Data'!E145))="","",OFFSET('Sanitation Data'!$E$28,0,10*ROW('Sanitation Data'!E145)))</f>
        <v/>
      </c>
      <c r="CQ151" s="319" t="str">
        <f ca="true">+IF(OFFSET('Sanitation Data'!$E$29,0,10*ROW('Sanitation Data'!E145))="","",OFFSET('Sanitation Data'!$E$29,0,10*ROW('Sanitation Data'!E145)))</f>
        <v/>
      </c>
      <c r="CR151" s="319" t="str">
        <f ca="true">+IF(OFFSET('Sanitation Data'!$E$30,0,10*ROW('Sanitation Data'!E145))="","",OFFSET('Sanitation Data'!$E$30,0,10*ROW('Sanitation Data'!E145)))</f>
        <v/>
      </c>
      <c r="CS151" s="319" t="str">
        <f ca="true">+IF(OFFSET('Sanitation Data'!$E$31,0,10*ROW('Sanitation Data'!E145))="","",OFFSET('Sanitation Data'!$E$31,0,10*ROW('Sanitation Data'!E145)))</f>
        <v/>
      </c>
      <c r="CT151" s="319" t="str">
        <f ca="true">+IF(OFFSET('Sanitation Data'!$E$32,0,10*ROW('Sanitation Data'!E145))="","",OFFSET('Sanitation Data'!$E$32,0,10*ROW('Sanitation Data'!E145)))</f>
        <v/>
      </c>
      <c r="CU151" s="319" t="str">
        <f ca="true">+IF(OFFSET('Sanitation Data'!$F$28,0,10*ROW('Sanitation Data'!F145))="","",OFFSET('Sanitation Data'!$F$28,0,10*ROW('Sanitation Data'!F145)))</f>
        <v/>
      </c>
      <c r="CV151" s="319" t="str">
        <f ca="true">+IF(OFFSET('Sanitation Data'!$F$29,0,10*ROW('Sanitation Data'!F145))="","",OFFSET('Sanitation Data'!$F$29,0,10*ROW('Sanitation Data'!F145)))</f>
        <v/>
      </c>
      <c r="CW151" s="319" t="str">
        <f ca="true">+IF(OFFSET('Sanitation Data'!$F$30,0,10*ROW('Sanitation Data'!F145))="","",OFFSET('Sanitation Data'!$F$30,0,10*ROW('Sanitation Data'!F145)))</f>
        <v/>
      </c>
      <c r="CX151" s="319" t="str">
        <f ca="true">+IF(OFFSET('Sanitation Data'!$F$31,0,10*ROW('Sanitation Data'!F145))="","",OFFSET('Sanitation Data'!$F$31,0,10*ROW('Sanitation Data'!F145)))</f>
        <v/>
      </c>
      <c r="CY151" s="319" t="str">
        <f ca="true">+IF(OFFSET('Sanitation Data'!$F$32,0,10*ROW('Sanitation Data'!F145))="","",OFFSET('Sanitation Data'!$F$32,0,10*ROW('Sanitation Data'!F145)))</f>
        <v/>
      </c>
      <c r="CZ151" s="319" t="str">
        <f ca="true">+IF(OFFSET('Sanitation Data'!$G$28,0,10*ROW('Sanitation Data'!G145))="","",OFFSET('Sanitation Data'!$G$28,0,10*ROW('Sanitation Data'!G145)))</f>
        <v/>
      </c>
      <c r="DA151" s="319" t="str">
        <f ca="true">+IF(OFFSET('Sanitation Data'!$G$29,0,10*ROW('Sanitation Data'!G145))="","",OFFSET('Sanitation Data'!$G$29,0,10*ROW('Sanitation Data'!G145)))</f>
        <v/>
      </c>
      <c r="DB151" s="319" t="str">
        <f ca="true">+IF(OFFSET('Sanitation Data'!$G$30,0,10*ROW('Sanitation Data'!G145))="","",OFFSET('Sanitation Data'!$G$30,0,10*ROW('Sanitation Data'!G145)))</f>
        <v/>
      </c>
      <c r="DC151" s="319" t="str">
        <f ca="true">+IF(OFFSET('Sanitation Data'!$G$31,0,10*ROW('Sanitation Data'!G145))="","",OFFSET('Sanitation Data'!$G$31,0,10*ROW('Sanitation Data'!G145)))</f>
        <v/>
      </c>
      <c r="DD151" s="319" t="str">
        <f ca="true">+IF(OFFSET('Sanitation Data'!$G$32,0,10*ROW('Sanitation Data'!G145))="","",OFFSET('Sanitation Data'!$G$32,0,10*ROW('Sanitation Data'!G145)))</f>
        <v/>
      </c>
      <c r="DE151" s="319" t="str">
        <f ca="true">+IF(OFFSET('Sanitation Data'!$H$28,0,10*ROW('Sanitation Data'!H145))="","",OFFSET('Sanitation Data'!$H$28,0,10*ROW('Sanitation Data'!H145)))</f>
        <v/>
      </c>
      <c r="DF151" s="319" t="str">
        <f ca="true">+IF(OFFSET('Sanitation Data'!$H$29,0,10*ROW('Sanitation Data'!H145))="","",OFFSET('Sanitation Data'!$H$29,0,10*ROW('Sanitation Data'!H145)))</f>
        <v/>
      </c>
      <c r="DG151" s="319" t="str">
        <f ca="true">+IF(OFFSET('Sanitation Data'!$H$30,0,10*ROW('Sanitation Data'!H145))="","",OFFSET('Sanitation Data'!$H$30,0,10*ROW('Sanitation Data'!H145)))</f>
        <v/>
      </c>
      <c r="DH151" s="319" t="str">
        <f ca="true">+IF(OFFSET('Sanitation Data'!$H$31,0,10*ROW('Sanitation Data'!H145))="","",OFFSET('Sanitation Data'!$H$31,0,10*ROW('Sanitation Data'!H145)))</f>
        <v/>
      </c>
      <c r="DI151" s="319" t="str">
        <f ca="true">+IF(OFFSET('Sanitation Data'!$H$32,0,10*ROW('Sanitation Data'!H145))="","",OFFSET('Sanitation Data'!$H$32,0,10*ROW('Sanitation Data'!H145)))</f>
        <v/>
      </c>
      <c r="DJ151" s="319" t="str">
        <f ca="true">+IF(OFFSET('Sanitation Data'!$I$28,0,10*ROW('Sanitation Data'!I145))="","",OFFSET('Sanitation Data'!$I$28,0,10*ROW('Sanitation Data'!I145)))</f>
        <v/>
      </c>
      <c r="DK151" s="319" t="str">
        <f ca="true">+IF(OFFSET('Sanitation Data'!$I$29,0,10*ROW('Sanitation Data'!I145))="","",OFFSET('Sanitation Data'!$I$29,0,10*ROW('Sanitation Data'!I145)))</f>
        <v/>
      </c>
      <c r="DL151" s="319" t="str">
        <f ca="true">+IF(OFFSET('Sanitation Data'!$I$30,0,10*ROW('Sanitation Data'!I145))="","",OFFSET('Sanitation Data'!$I$30,0,10*ROW('Sanitation Data'!I145)))</f>
        <v/>
      </c>
      <c r="DM151" s="319" t="str">
        <f ca="true">+IF(OFFSET('Sanitation Data'!$I$31,0,10*ROW('Sanitation Data'!I145))="","",OFFSET('Sanitation Data'!$I$31,0,10*ROW('Sanitation Data'!I145)))</f>
        <v/>
      </c>
      <c r="DN151" s="319" t="str">
        <f ca="true">+IF(OFFSET('Sanitation Data'!$I$32,0,10*ROW('Sanitation Data'!I145))="","",OFFSET('Sanitation Data'!$I$32,0,10*ROW('Sanitation Data'!I145)))</f>
        <v/>
      </c>
      <c r="DO151" s="319" t="str">
        <f ca="true">+IF(OFFSET('Hygiene Data'!$D$11,0,10*ROW('Hygiene Data'!D145))="","",OFFSET('Hygiene Data'!$D$11,0,10*ROW('Hygiene Data'!D145)))</f>
        <v/>
      </c>
      <c r="DP151" s="319" t="str">
        <f ca="true">+IF(OFFSET('Hygiene Data'!$D$12,0,10*ROW('Hygiene Data'!D145))="","",OFFSET('Hygiene Data'!$D$12,0,10*ROW('Hygiene Data'!D145)))</f>
        <v/>
      </c>
      <c r="DQ151" s="319" t="str">
        <f ca="true">+IF(OFFSET('Hygiene Data'!$D$13,0,10*ROW('Hygiene Data'!D145))="","",OFFSET('Hygiene Data'!$D$13,0,10*ROW('Hygiene Data'!D145)))</f>
        <v/>
      </c>
      <c r="DR151" s="319" t="str">
        <f ca="true">+IF(OFFSET('Hygiene Data'!$E$11,0,10*ROW('Hygiene Data'!E145))="","",OFFSET('Hygiene Data'!$E$11,0,10*ROW('Hygiene Data'!E145)))</f>
        <v/>
      </c>
      <c r="DS151" s="319" t="str">
        <f ca="true">+IF(OFFSET('Hygiene Data'!$E$12,0,10*ROW('Hygiene Data'!E145))="","",OFFSET('Hygiene Data'!$E$12,0,10*ROW('Hygiene Data'!E145)))</f>
        <v/>
      </c>
      <c r="DT151" s="319" t="str">
        <f ca="true">+IF(OFFSET('Hygiene Data'!$E$13,0,10*ROW('Hygiene Data'!E145))="","",OFFSET('Hygiene Data'!$E$13,0,10*ROW('Hygiene Data'!E145)))</f>
        <v/>
      </c>
      <c r="DU151" s="319" t="str">
        <f ca="true">+IF(OFFSET('Hygiene Data'!$F$11,0,10*ROW('Hygiene Data'!F145))="","",OFFSET('Hygiene Data'!$F$11,0,10*ROW('Hygiene Data'!F145)))</f>
        <v/>
      </c>
      <c r="DV151" s="319" t="str">
        <f ca="true">+IF(OFFSET('Hygiene Data'!$F$12,0,10*ROW('Hygiene Data'!F145))="","",OFFSET('Hygiene Data'!$F$12,0,10*ROW('Hygiene Data'!F145)))</f>
        <v/>
      </c>
      <c r="DW151" s="319" t="str">
        <f ca="true">+IF(OFFSET('Hygiene Data'!$F$13,0,10*ROW('Hygiene Data'!F145))="","",OFFSET('Hygiene Data'!$F$13,0,10*ROW('Hygiene Data'!F145)))</f>
        <v/>
      </c>
      <c r="DX151" s="319" t="str">
        <f ca="true">+IF(OFFSET('Hygiene Data'!$G$11,0,10*ROW('Hygiene Data'!G145))="","",OFFSET('Hygiene Data'!$G$11,0,10*ROW('Hygiene Data'!G145)))</f>
        <v/>
      </c>
      <c r="DY151" s="319" t="str">
        <f ca="true">+IF(OFFSET('Hygiene Data'!$G$12,0,10*ROW('Hygiene Data'!G145))="","",OFFSET('Hygiene Data'!$G$12,0,10*ROW('Hygiene Data'!G145)))</f>
        <v/>
      </c>
      <c r="DZ151" s="319" t="str">
        <f ca="true">+IF(OFFSET('Hygiene Data'!$G$13,0,10*ROW('Hygiene Data'!G145))="","",OFFSET('Hygiene Data'!$G$13,0,10*ROW('Hygiene Data'!G145)))</f>
        <v/>
      </c>
      <c r="EA151" s="319" t="str">
        <f ca="true">+IF(OFFSET('Hygiene Data'!$H$11,0,10*ROW('Hygiene Data'!H145))="","",OFFSET('Hygiene Data'!$H$11,0,10*ROW('Hygiene Data'!H145)))</f>
        <v/>
      </c>
      <c r="EB151" s="319" t="str">
        <f ca="true">+IF(OFFSET('Hygiene Data'!$H$12,0,10*ROW('Hygiene Data'!H145))="","",OFFSET('Hygiene Data'!$H$12,0,10*ROW('Hygiene Data'!H145)))</f>
        <v/>
      </c>
      <c r="EC151" s="319" t="str">
        <f ca="true">+IF(OFFSET('Hygiene Data'!$H$13,0,10*ROW('Hygiene Data'!H145))="","",OFFSET('Hygiene Data'!$H$13,0,10*ROW('Hygiene Data'!H145)))</f>
        <v/>
      </c>
      <c r="ED151" s="319" t="str">
        <f ca="true">+IF(OFFSET('Hygiene Data'!$I$11,0,10*ROW('Hygiene Data'!I145))="","",OFFSET('Hygiene Data'!$I$11,0,10*ROW('Hygiene Data'!I145)))</f>
        <v/>
      </c>
      <c r="EE151" s="319" t="str">
        <f ca="true">+IF(OFFSET('Hygiene Data'!$I$12,0,10*ROW('Hygiene Data'!I145))="","",OFFSET('Hygiene Data'!$I$12,0,10*ROW('Hygiene Data'!I145)))</f>
        <v/>
      </c>
      <c r="EF151" s="319"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75"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19"/>
      <c r="BS152" s="319" t="str">
        <f ca="true">+IF(OFFSET('Water Data'!$D$27,0,10*ROW('Water Data'!D146))="","",OFFSET('Water Data'!$D$27,0,10*ROW('Water Data'!D146)))</f>
        <v/>
      </c>
      <c r="BT152" s="319" t="str">
        <f ca="true">+IF(OFFSET('Water Data'!$D$28,0,10*ROW('Water Data'!D146))="","",OFFSET('Water Data'!$D$28,0,10*ROW('Water Data'!D146)))</f>
        <v/>
      </c>
      <c r="BU152" s="319" t="str">
        <f ca="true">+IF(OFFSET('Water Data'!$D$29,0,10*ROW('Water Data'!D146))="","",OFFSET('Water Data'!$D$29,0,10*ROW('Water Data'!D146)))</f>
        <v/>
      </c>
      <c r="BV152" s="319" t="str">
        <f ca="true">+IF(OFFSET('Water Data'!$E$27,0,10*ROW('Water Data'!E146))="","",OFFSET('Water Data'!$E$27,0,10*ROW('Water Data'!E146)))</f>
        <v/>
      </c>
      <c r="BW152" s="319" t="str">
        <f ca="true">+IF(OFFSET('Water Data'!$E$28,0,10*ROW('Water Data'!E146))="","",OFFSET('Water Data'!$E$28,0,10*ROW('Water Data'!E146)))</f>
        <v/>
      </c>
      <c r="BX152" s="319" t="str">
        <f ca="true">+IF(OFFSET('Water Data'!$E$29,0,10*ROW('Water Data'!E146))="","",OFFSET('Water Data'!$E$29,0,10*ROW('Water Data'!E146)))</f>
        <v/>
      </c>
      <c r="BY152" s="319" t="str">
        <f ca="true">+IF(OFFSET('Water Data'!$F$27,0,10*ROW('Water Data'!F146))="","",OFFSET('Water Data'!$F$27,0,10*ROW('Water Data'!F146)))</f>
        <v/>
      </c>
      <c r="BZ152" s="319" t="str">
        <f ca="true">+IF(OFFSET('Water Data'!$F$28,0,10*ROW('Water Data'!F146))="","",OFFSET('Water Data'!$F$28,0,10*ROW('Water Data'!F146)))</f>
        <v/>
      </c>
      <c r="CA152" s="319" t="str">
        <f ca="true">+IF(OFFSET('Water Data'!$F$29,0,10*ROW('Water Data'!F146))="","",OFFSET('Water Data'!$F$29,0,10*ROW('Water Data'!F146)))</f>
        <v/>
      </c>
      <c r="CB152" s="319" t="str">
        <f ca="true">+IF(OFFSET('Water Data'!$G$27,0,10*ROW('Water Data'!G146))="","",OFFSET('Water Data'!$G$27,0,10*ROW('Water Data'!G146)))</f>
        <v/>
      </c>
      <c r="CC152" s="319" t="str">
        <f ca="true">+IF(OFFSET('Water Data'!$G$28,0,10*ROW('Water Data'!G146))="","",OFFSET('Water Data'!$G$28,0,10*ROW('Water Data'!G146)))</f>
        <v/>
      </c>
      <c r="CD152" s="319" t="str">
        <f ca="true">+IF(OFFSET('Water Data'!$G$29,0,10*ROW('Water Data'!G146))="","",OFFSET('Water Data'!$G$29,0,10*ROW('Water Data'!G146)))</f>
        <v/>
      </c>
      <c r="CE152" s="319" t="str">
        <f ca="true">+IF(OFFSET('Water Data'!$H$27,0,10*ROW('Water Data'!H146))="","",OFFSET('Water Data'!$H$27,0,10*ROW('Water Data'!H146)))</f>
        <v/>
      </c>
      <c r="CF152" s="319" t="str">
        <f ca="true">+IF(OFFSET('Water Data'!$H$28,0,10*ROW('Water Data'!H146))="","",OFFSET('Water Data'!$H$28,0,10*ROW('Water Data'!H146)))</f>
        <v/>
      </c>
      <c r="CG152" s="319" t="str">
        <f ca="true">+IF(OFFSET('Water Data'!$H$29,0,10*ROW('Water Data'!H146))="","",OFFSET('Water Data'!$H$29,0,10*ROW('Water Data'!H146)))</f>
        <v/>
      </c>
      <c r="CH152" s="319" t="str">
        <f ca="true">+IF(OFFSET('Water Data'!$I$27,0,10*ROW('Water Data'!I146))="","",OFFSET('Water Data'!$I$27,0,10*ROW('Water Data'!I146)))</f>
        <v/>
      </c>
      <c r="CI152" s="319" t="str">
        <f ca="true">+IF(OFFSET('Water Data'!$I$28,0,10*ROW('Water Data'!I146))="","",OFFSET('Water Data'!$I$28,0,10*ROW('Water Data'!I146)))</f>
        <v/>
      </c>
      <c r="CJ152" s="319" t="str">
        <f ca="true">+IF(OFFSET('Water Data'!$I$29,0,10*ROW('Water Data'!I146))="","",OFFSET('Water Data'!$I$29,0,10*ROW('Water Data'!I146)))</f>
        <v/>
      </c>
      <c r="CK152" s="319" t="str">
        <f ca="true">+IF(OFFSET('Sanitation Data'!$D$28,0,10*ROW('Sanitation Data'!D146))="","",OFFSET('Sanitation Data'!$D$28,0,10*ROW('Sanitation Data'!D146)))</f>
        <v/>
      </c>
      <c r="CL152" s="319" t="str">
        <f ca="true">+IF(OFFSET('Sanitation Data'!$D$29,0,10*ROW('Sanitation Data'!D146))="","",OFFSET('Sanitation Data'!$D$29,0,10*ROW('Sanitation Data'!D146)))</f>
        <v/>
      </c>
      <c r="CM152" s="319" t="str">
        <f ca="true">+IF(OFFSET('Sanitation Data'!$D$30,0,10*ROW('Sanitation Data'!D146))="","",OFFSET('Sanitation Data'!$D$30,0,10*ROW('Sanitation Data'!D146)))</f>
        <v/>
      </c>
      <c r="CN152" s="319" t="str">
        <f ca="true">+IF(OFFSET('Sanitation Data'!$D$31,0,10*ROW('Sanitation Data'!D146))="","",OFFSET('Sanitation Data'!$D$31,0,10*ROW('Sanitation Data'!D146)))</f>
        <v/>
      </c>
      <c r="CO152" s="319" t="str">
        <f ca="true">+IF(OFFSET('Sanitation Data'!$D$32,0,10*ROW('Sanitation Data'!D146))="","",OFFSET('Sanitation Data'!$D$32,0,10*ROW('Sanitation Data'!D146)))</f>
        <v/>
      </c>
      <c r="CP152" s="319" t="str">
        <f ca="true">+IF(OFFSET('Sanitation Data'!$E$28,0,10*ROW('Sanitation Data'!E146))="","",OFFSET('Sanitation Data'!$E$28,0,10*ROW('Sanitation Data'!E146)))</f>
        <v/>
      </c>
      <c r="CQ152" s="319" t="str">
        <f ca="true">+IF(OFFSET('Sanitation Data'!$E$29,0,10*ROW('Sanitation Data'!E146))="","",OFFSET('Sanitation Data'!$E$29,0,10*ROW('Sanitation Data'!E146)))</f>
        <v/>
      </c>
      <c r="CR152" s="319" t="str">
        <f ca="true">+IF(OFFSET('Sanitation Data'!$E$30,0,10*ROW('Sanitation Data'!E146))="","",OFFSET('Sanitation Data'!$E$30,0,10*ROW('Sanitation Data'!E146)))</f>
        <v/>
      </c>
      <c r="CS152" s="319" t="str">
        <f ca="true">+IF(OFFSET('Sanitation Data'!$E$31,0,10*ROW('Sanitation Data'!E146))="","",OFFSET('Sanitation Data'!$E$31,0,10*ROW('Sanitation Data'!E146)))</f>
        <v/>
      </c>
      <c r="CT152" s="319" t="str">
        <f ca="true">+IF(OFFSET('Sanitation Data'!$E$32,0,10*ROW('Sanitation Data'!E146))="","",OFFSET('Sanitation Data'!$E$32,0,10*ROW('Sanitation Data'!E146)))</f>
        <v/>
      </c>
      <c r="CU152" s="319" t="str">
        <f ca="true">+IF(OFFSET('Sanitation Data'!$F$28,0,10*ROW('Sanitation Data'!F146))="","",OFFSET('Sanitation Data'!$F$28,0,10*ROW('Sanitation Data'!F146)))</f>
        <v/>
      </c>
      <c r="CV152" s="319" t="str">
        <f ca="true">+IF(OFFSET('Sanitation Data'!$F$29,0,10*ROW('Sanitation Data'!F146))="","",OFFSET('Sanitation Data'!$F$29,0,10*ROW('Sanitation Data'!F146)))</f>
        <v/>
      </c>
      <c r="CW152" s="319" t="str">
        <f ca="true">+IF(OFFSET('Sanitation Data'!$F$30,0,10*ROW('Sanitation Data'!F146))="","",OFFSET('Sanitation Data'!$F$30,0,10*ROW('Sanitation Data'!F146)))</f>
        <v/>
      </c>
      <c r="CX152" s="319" t="str">
        <f ca="true">+IF(OFFSET('Sanitation Data'!$F$31,0,10*ROW('Sanitation Data'!F146))="","",OFFSET('Sanitation Data'!$F$31,0,10*ROW('Sanitation Data'!F146)))</f>
        <v/>
      </c>
      <c r="CY152" s="319" t="str">
        <f ca="true">+IF(OFFSET('Sanitation Data'!$F$32,0,10*ROW('Sanitation Data'!F146))="","",OFFSET('Sanitation Data'!$F$32,0,10*ROW('Sanitation Data'!F146)))</f>
        <v/>
      </c>
      <c r="CZ152" s="319" t="str">
        <f ca="true">+IF(OFFSET('Sanitation Data'!$G$28,0,10*ROW('Sanitation Data'!G146))="","",OFFSET('Sanitation Data'!$G$28,0,10*ROW('Sanitation Data'!G146)))</f>
        <v/>
      </c>
      <c r="DA152" s="319" t="str">
        <f ca="true">+IF(OFFSET('Sanitation Data'!$G$29,0,10*ROW('Sanitation Data'!G146))="","",OFFSET('Sanitation Data'!$G$29,0,10*ROW('Sanitation Data'!G146)))</f>
        <v/>
      </c>
      <c r="DB152" s="319" t="str">
        <f ca="true">+IF(OFFSET('Sanitation Data'!$G$30,0,10*ROW('Sanitation Data'!G146))="","",OFFSET('Sanitation Data'!$G$30,0,10*ROW('Sanitation Data'!G146)))</f>
        <v/>
      </c>
      <c r="DC152" s="319" t="str">
        <f ca="true">+IF(OFFSET('Sanitation Data'!$G$31,0,10*ROW('Sanitation Data'!G146))="","",OFFSET('Sanitation Data'!$G$31,0,10*ROW('Sanitation Data'!G146)))</f>
        <v/>
      </c>
      <c r="DD152" s="319" t="str">
        <f ca="true">+IF(OFFSET('Sanitation Data'!$G$32,0,10*ROW('Sanitation Data'!G146))="","",OFFSET('Sanitation Data'!$G$32,0,10*ROW('Sanitation Data'!G146)))</f>
        <v/>
      </c>
      <c r="DE152" s="319" t="str">
        <f ca="true">+IF(OFFSET('Sanitation Data'!$H$28,0,10*ROW('Sanitation Data'!H146))="","",OFFSET('Sanitation Data'!$H$28,0,10*ROW('Sanitation Data'!H146)))</f>
        <v/>
      </c>
      <c r="DF152" s="319" t="str">
        <f ca="true">+IF(OFFSET('Sanitation Data'!$H$29,0,10*ROW('Sanitation Data'!H146))="","",OFFSET('Sanitation Data'!$H$29,0,10*ROW('Sanitation Data'!H146)))</f>
        <v/>
      </c>
      <c r="DG152" s="319" t="str">
        <f ca="true">+IF(OFFSET('Sanitation Data'!$H$30,0,10*ROW('Sanitation Data'!H146))="","",OFFSET('Sanitation Data'!$H$30,0,10*ROW('Sanitation Data'!H146)))</f>
        <v/>
      </c>
      <c r="DH152" s="319" t="str">
        <f ca="true">+IF(OFFSET('Sanitation Data'!$H$31,0,10*ROW('Sanitation Data'!H146))="","",OFFSET('Sanitation Data'!$H$31,0,10*ROW('Sanitation Data'!H146)))</f>
        <v/>
      </c>
      <c r="DI152" s="319" t="str">
        <f ca="true">+IF(OFFSET('Sanitation Data'!$H$32,0,10*ROW('Sanitation Data'!H146))="","",OFFSET('Sanitation Data'!$H$32,0,10*ROW('Sanitation Data'!H146)))</f>
        <v/>
      </c>
      <c r="DJ152" s="319" t="str">
        <f ca="true">+IF(OFFSET('Sanitation Data'!$I$28,0,10*ROW('Sanitation Data'!I146))="","",OFFSET('Sanitation Data'!$I$28,0,10*ROW('Sanitation Data'!I146)))</f>
        <v/>
      </c>
      <c r="DK152" s="319" t="str">
        <f ca="true">+IF(OFFSET('Sanitation Data'!$I$29,0,10*ROW('Sanitation Data'!I146))="","",OFFSET('Sanitation Data'!$I$29,0,10*ROW('Sanitation Data'!I146)))</f>
        <v/>
      </c>
      <c r="DL152" s="319" t="str">
        <f ca="true">+IF(OFFSET('Sanitation Data'!$I$30,0,10*ROW('Sanitation Data'!I146))="","",OFFSET('Sanitation Data'!$I$30,0,10*ROW('Sanitation Data'!I146)))</f>
        <v/>
      </c>
      <c r="DM152" s="319" t="str">
        <f ca="true">+IF(OFFSET('Sanitation Data'!$I$31,0,10*ROW('Sanitation Data'!I146))="","",OFFSET('Sanitation Data'!$I$31,0,10*ROW('Sanitation Data'!I146)))</f>
        <v/>
      </c>
      <c r="DN152" s="319" t="str">
        <f ca="true">+IF(OFFSET('Sanitation Data'!$I$32,0,10*ROW('Sanitation Data'!I146))="","",OFFSET('Sanitation Data'!$I$32,0,10*ROW('Sanitation Data'!I146)))</f>
        <v/>
      </c>
      <c r="DO152" s="319" t="str">
        <f ca="true">+IF(OFFSET('Hygiene Data'!$D$11,0,10*ROW('Hygiene Data'!D146))="","",OFFSET('Hygiene Data'!$D$11,0,10*ROW('Hygiene Data'!D146)))</f>
        <v/>
      </c>
      <c r="DP152" s="319" t="str">
        <f ca="true">+IF(OFFSET('Hygiene Data'!$D$12,0,10*ROW('Hygiene Data'!D146))="","",OFFSET('Hygiene Data'!$D$12,0,10*ROW('Hygiene Data'!D146)))</f>
        <v/>
      </c>
      <c r="DQ152" s="319" t="str">
        <f ca="true">+IF(OFFSET('Hygiene Data'!$D$13,0,10*ROW('Hygiene Data'!D146))="","",OFFSET('Hygiene Data'!$D$13,0,10*ROW('Hygiene Data'!D146)))</f>
        <v/>
      </c>
      <c r="DR152" s="319" t="str">
        <f ca="true">+IF(OFFSET('Hygiene Data'!$E$11,0,10*ROW('Hygiene Data'!E146))="","",OFFSET('Hygiene Data'!$E$11,0,10*ROW('Hygiene Data'!E146)))</f>
        <v/>
      </c>
      <c r="DS152" s="319" t="str">
        <f ca="true">+IF(OFFSET('Hygiene Data'!$E$12,0,10*ROW('Hygiene Data'!E146))="","",OFFSET('Hygiene Data'!$E$12,0,10*ROW('Hygiene Data'!E146)))</f>
        <v/>
      </c>
      <c r="DT152" s="319" t="str">
        <f ca="true">+IF(OFFSET('Hygiene Data'!$E$13,0,10*ROW('Hygiene Data'!E146))="","",OFFSET('Hygiene Data'!$E$13,0,10*ROW('Hygiene Data'!E146)))</f>
        <v/>
      </c>
      <c r="DU152" s="319" t="str">
        <f ca="true">+IF(OFFSET('Hygiene Data'!$F$11,0,10*ROW('Hygiene Data'!F146))="","",OFFSET('Hygiene Data'!$F$11,0,10*ROW('Hygiene Data'!F146)))</f>
        <v/>
      </c>
      <c r="DV152" s="319" t="str">
        <f ca="true">+IF(OFFSET('Hygiene Data'!$F$12,0,10*ROW('Hygiene Data'!F146))="","",OFFSET('Hygiene Data'!$F$12,0,10*ROW('Hygiene Data'!F146)))</f>
        <v/>
      </c>
      <c r="DW152" s="319" t="str">
        <f ca="true">+IF(OFFSET('Hygiene Data'!$F$13,0,10*ROW('Hygiene Data'!F146))="","",OFFSET('Hygiene Data'!$F$13,0,10*ROW('Hygiene Data'!F146)))</f>
        <v/>
      </c>
      <c r="DX152" s="319" t="str">
        <f ca="true">+IF(OFFSET('Hygiene Data'!$G$11,0,10*ROW('Hygiene Data'!G146))="","",OFFSET('Hygiene Data'!$G$11,0,10*ROW('Hygiene Data'!G146)))</f>
        <v/>
      </c>
      <c r="DY152" s="319" t="str">
        <f ca="true">+IF(OFFSET('Hygiene Data'!$G$12,0,10*ROW('Hygiene Data'!G146))="","",OFFSET('Hygiene Data'!$G$12,0,10*ROW('Hygiene Data'!G146)))</f>
        <v/>
      </c>
      <c r="DZ152" s="319" t="str">
        <f ca="true">+IF(OFFSET('Hygiene Data'!$G$13,0,10*ROW('Hygiene Data'!G146))="","",OFFSET('Hygiene Data'!$G$13,0,10*ROW('Hygiene Data'!G146)))</f>
        <v/>
      </c>
      <c r="EA152" s="319" t="str">
        <f ca="true">+IF(OFFSET('Hygiene Data'!$H$11,0,10*ROW('Hygiene Data'!H146))="","",OFFSET('Hygiene Data'!$H$11,0,10*ROW('Hygiene Data'!H146)))</f>
        <v/>
      </c>
      <c r="EB152" s="319" t="str">
        <f ca="true">+IF(OFFSET('Hygiene Data'!$H$12,0,10*ROW('Hygiene Data'!H146))="","",OFFSET('Hygiene Data'!$H$12,0,10*ROW('Hygiene Data'!H146)))</f>
        <v/>
      </c>
      <c r="EC152" s="319" t="str">
        <f ca="true">+IF(OFFSET('Hygiene Data'!$H$13,0,10*ROW('Hygiene Data'!H146))="","",OFFSET('Hygiene Data'!$H$13,0,10*ROW('Hygiene Data'!H146)))</f>
        <v/>
      </c>
      <c r="ED152" s="319" t="str">
        <f ca="true">+IF(OFFSET('Hygiene Data'!$I$11,0,10*ROW('Hygiene Data'!I146))="","",OFFSET('Hygiene Data'!$I$11,0,10*ROW('Hygiene Data'!I146)))</f>
        <v/>
      </c>
      <c r="EE152" s="319" t="str">
        <f ca="true">+IF(OFFSET('Hygiene Data'!$I$12,0,10*ROW('Hygiene Data'!I146))="","",OFFSET('Hygiene Data'!$I$12,0,10*ROW('Hygiene Data'!I146)))</f>
        <v/>
      </c>
      <c r="EF152" s="319"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75"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19"/>
      <c r="BS153" s="319" t="str">
        <f ca="true">+IF(OFFSET('Water Data'!$D$27,0,10*ROW('Water Data'!D147))="","",OFFSET('Water Data'!$D$27,0,10*ROW('Water Data'!D147)))</f>
        <v/>
      </c>
      <c r="BT153" s="319" t="str">
        <f ca="true">+IF(OFFSET('Water Data'!$D$28,0,10*ROW('Water Data'!D147))="","",OFFSET('Water Data'!$D$28,0,10*ROW('Water Data'!D147)))</f>
        <v/>
      </c>
      <c r="BU153" s="319" t="str">
        <f ca="true">+IF(OFFSET('Water Data'!$D$29,0,10*ROW('Water Data'!D147))="","",OFFSET('Water Data'!$D$29,0,10*ROW('Water Data'!D147)))</f>
        <v/>
      </c>
      <c r="BV153" s="319" t="str">
        <f ca="true">+IF(OFFSET('Water Data'!$E$27,0,10*ROW('Water Data'!E147))="","",OFFSET('Water Data'!$E$27,0,10*ROW('Water Data'!E147)))</f>
        <v/>
      </c>
      <c r="BW153" s="319" t="str">
        <f ca="true">+IF(OFFSET('Water Data'!$E$28,0,10*ROW('Water Data'!E147))="","",OFFSET('Water Data'!$E$28,0,10*ROW('Water Data'!E147)))</f>
        <v/>
      </c>
      <c r="BX153" s="319" t="str">
        <f ca="true">+IF(OFFSET('Water Data'!$E$29,0,10*ROW('Water Data'!E147))="","",OFFSET('Water Data'!$E$29,0,10*ROW('Water Data'!E147)))</f>
        <v/>
      </c>
      <c r="BY153" s="319" t="str">
        <f ca="true">+IF(OFFSET('Water Data'!$F$27,0,10*ROW('Water Data'!F147))="","",OFFSET('Water Data'!$F$27,0,10*ROW('Water Data'!F147)))</f>
        <v/>
      </c>
      <c r="BZ153" s="319" t="str">
        <f ca="true">+IF(OFFSET('Water Data'!$F$28,0,10*ROW('Water Data'!F147))="","",OFFSET('Water Data'!$F$28,0,10*ROW('Water Data'!F147)))</f>
        <v/>
      </c>
      <c r="CA153" s="319" t="str">
        <f ca="true">+IF(OFFSET('Water Data'!$F$29,0,10*ROW('Water Data'!F147))="","",OFFSET('Water Data'!$F$29,0,10*ROW('Water Data'!F147)))</f>
        <v/>
      </c>
      <c r="CB153" s="319" t="str">
        <f ca="true">+IF(OFFSET('Water Data'!$G$27,0,10*ROW('Water Data'!G147))="","",OFFSET('Water Data'!$G$27,0,10*ROW('Water Data'!G147)))</f>
        <v/>
      </c>
      <c r="CC153" s="319" t="str">
        <f ca="true">+IF(OFFSET('Water Data'!$G$28,0,10*ROW('Water Data'!G147))="","",OFFSET('Water Data'!$G$28,0,10*ROW('Water Data'!G147)))</f>
        <v/>
      </c>
      <c r="CD153" s="319" t="str">
        <f ca="true">+IF(OFFSET('Water Data'!$G$29,0,10*ROW('Water Data'!G147))="","",OFFSET('Water Data'!$G$29,0,10*ROW('Water Data'!G147)))</f>
        <v/>
      </c>
      <c r="CE153" s="319" t="str">
        <f ca="true">+IF(OFFSET('Water Data'!$H$27,0,10*ROW('Water Data'!H147))="","",OFFSET('Water Data'!$H$27,0,10*ROW('Water Data'!H147)))</f>
        <v/>
      </c>
      <c r="CF153" s="319" t="str">
        <f ca="true">+IF(OFFSET('Water Data'!$H$28,0,10*ROW('Water Data'!H147))="","",OFFSET('Water Data'!$H$28,0,10*ROW('Water Data'!H147)))</f>
        <v/>
      </c>
      <c r="CG153" s="319" t="str">
        <f ca="true">+IF(OFFSET('Water Data'!$H$29,0,10*ROW('Water Data'!H147))="","",OFFSET('Water Data'!$H$29,0,10*ROW('Water Data'!H147)))</f>
        <v/>
      </c>
      <c r="CH153" s="319" t="str">
        <f ca="true">+IF(OFFSET('Water Data'!$I$27,0,10*ROW('Water Data'!I147))="","",OFFSET('Water Data'!$I$27,0,10*ROW('Water Data'!I147)))</f>
        <v/>
      </c>
      <c r="CI153" s="319" t="str">
        <f ca="true">+IF(OFFSET('Water Data'!$I$28,0,10*ROW('Water Data'!I147))="","",OFFSET('Water Data'!$I$28,0,10*ROW('Water Data'!I147)))</f>
        <v/>
      </c>
      <c r="CJ153" s="319" t="str">
        <f ca="true">+IF(OFFSET('Water Data'!$I$29,0,10*ROW('Water Data'!I147))="","",OFFSET('Water Data'!$I$29,0,10*ROW('Water Data'!I147)))</f>
        <v/>
      </c>
      <c r="CK153" s="319" t="str">
        <f ca="true">+IF(OFFSET('Sanitation Data'!$D$28,0,10*ROW('Sanitation Data'!D147))="","",OFFSET('Sanitation Data'!$D$28,0,10*ROW('Sanitation Data'!D147)))</f>
        <v/>
      </c>
      <c r="CL153" s="319" t="str">
        <f ca="true">+IF(OFFSET('Sanitation Data'!$D$29,0,10*ROW('Sanitation Data'!D147))="","",OFFSET('Sanitation Data'!$D$29,0,10*ROW('Sanitation Data'!D147)))</f>
        <v/>
      </c>
      <c r="CM153" s="319" t="str">
        <f ca="true">+IF(OFFSET('Sanitation Data'!$D$30,0,10*ROW('Sanitation Data'!D147))="","",OFFSET('Sanitation Data'!$D$30,0,10*ROW('Sanitation Data'!D147)))</f>
        <v/>
      </c>
      <c r="CN153" s="319" t="str">
        <f ca="true">+IF(OFFSET('Sanitation Data'!$D$31,0,10*ROW('Sanitation Data'!D147))="","",OFFSET('Sanitation Data'!$D$31,0,10*ROW('Sanitation Data'!D147)))</f>
        <v/>
      </c>
      <c r="CO153" s="319" t="str">
        <f ca="true">+IF(OFFSET('Sanitation Data'!$D$32,0,10*ROW('Sanitation Data'!D147))="","",OFFSET('Sanitation Data'!$D$32,0,10*ROW('Sanitation Data'!D147)))</f>
        <v/>
      </c>
      <c r="CP153" s="319" t="str">
        <f ca="true">+IF(OFFSET('Sanitation Data'!$E$28,0,10*ROW('Sanitation Data'!E147))="","",OFFSET('Sanitation Data'!$E$28,0,10*ROW('Sanitation Data'!E147)))</f>
        <v/>
      </c>
      <c r="CQ153" s="319" t="str">
        <f ca="true">+IF(OFFSET('Sanitation Data'!$E$29,0,10*ROW('Sanitation Data'!E147))="","",OFFSET('Sanitation Data'!$E$29,0,10*ROW('Sanitation Data'!E147)))</f>
        <v/>
      </c>
      <c r="CR153" s="319" t="str">
        <f ca="true">+IF(OFFSET('Sanitation Data'!$E$30,0,10*ROW('Sanitation Data'!E147))="","",OFFSET('Sanitation Data'!$E$30,0,10*ROW('Sanitation Data'!E147)))</f>
        <v/>
      </c>
      <c r="CS153" s="319" t="str">
        <f ca="true">+IF(OFFSET('Sanitation Data'!$E$31,0,10*ROW('Sanitation Data'!E147))="","",OFFSET('Sanitation Data'!$E$31,0,10*ROW('Sanitation Data'!E147)))</f>
        <v/>
      </c>
      <c r="CT153" s="319" t="str">
        <f ca="true">+IF(OFFSET('Sanitation Data'!$E$32,0,10*ROW('Sanitation Data'!E147))="","",OFFSET('Sanitation Data'!$E$32,0,10*ROW('Sanitation Data'!E147)))</f>
        <v/>
      </c>
      <c r="CU153" s="319" t="str">
        <f ca="true">+IF(OFFSET('Sanitation Data'!$F$28,0,10*ROW('Sanitation Data'!F147))="","",OFFSET('Sanitation Data'!$F$28,0,10*ROW('Sanitation Data'!F147)))</f>
        <v/>
      </c>
      <c r="CV153" s="319" t="str">
        <f ca="true">+IF(OFFSET('Sanitation Data'!$F$29,0,10*ROW('Sanitation Data'!F147))="","",OFFSET('Sanitation Data'!$F$29,0,10*ROW('Sanitation Data'!F147)))</f>
        <v/>
      </c>
      <c r="CW153" s="319" t="str">
        <f ca="true">+IF(OFFSET('Sanitation Data'!$F$30,0,10*ROW('Sanitation Data'!F147))="","",OFFSET('Sanitation Data'!$F$30,0,10*ROW('Sanitation Data'!F147)))</f>
        <v/>
      </c>
      <c r="CX153" s="319" t="str">
        <f ca="true">+IF(OFFSET('Sanitation Data'!$F$31,0,10*ROW('Sanitation Data'!F147))="","",OFFSET('Sanitation Data'!$F$31,0,10*ROW('Sanitation Data'!F147)))</f>
        <v/>
      </c>
      <c r="CY153" s="319" t="str">
        <f ca="true">+IF(OFFSET('Sanitation Data'!$F$32,0,10*ROW('Sanitation Data'!F147))="","",OFFSET('Sanitation Data'!$F$32,0,10*ROW('Sanitation Data'!F147)))</f>
        <v/>
      </c>
      <c r="CZ153" s="319" t="str">
        <f ca="true">+IF(OFFSET('Sanitation Data'!$G$28,0,10*ROW('Sanitation Data'!G147))="","",OFFSET('Sanitation Data'!$G$28,0,10*ROW('Sanitation Data'!G147)))</f>
        <v/>
      </c>
      <c r="DA153" s="319" t="str">
        <f ca="true">+IF(OFFSET('Sanitation Data'!$G$29,0,10*ROW('Sanitation Data'!G147))="","",OFFSET('Sanitation Data'!$G$29,0,10*ROW('Sanitation Data'!G147)))</f>
        <v/>
      </c>
      <c r="DB153" s="319" t="str">
        <f ca="true">+IF(OFFSET('Sanitation Data'!$G$30,0,10*ROW('Sanitation Data'!G147))="","",OFFSET('Sanitation Data'!$G$30,0,10*ROW('Sanitation Data'!G147)))</f>
        <v/>
      </c>
      <c r="DC153" s="319" t="str">
        <f ca="true">+IF(OFFSET('Sanitation Data'!$G$31,0,10*ROW('Sanitation Data'!G147))="","",OFFSET('Sanitation Data'!$G$31,0,10*ROW('Sanitation Data'!G147)))</f>
        <v/>
      </c>
      <c r="DD153" s="319" t="str">
        <f ca="true">+IF(OFFSET('Sanitation Data'!$G$32,0,10*ROW('Sanitation Data'!G147))="","",OFFSET('Sanitation Data'!$G$32,0,10*ROW('Sanitation Data'!G147)))</f>
        <v/>
      </c>
      <c r="DE153" s="319" t="str">
        <f ca="true">+IF(OFFSET('Sanitation Data'!$H$28,0,10*ROW('Sanitation Data'!H147))="","",OFFSET('Sanitation Data'!$H$28,0,10*ROW('Sanitation Data'!H147)))</f>
        <v/>
      </c>
      <c r="DF153" s="319" t="str">
        <f ca="true">+IF(OFFSET('Sanitation Data'!$H$29,0,10*ROW('Sanitation Data'!H147))="","",OFFSET('Sanitation Data'!$H$29,0,10*ROW('Sanitation Data'!H147)))</f>
        <v/>
      </c>
      <c r="DG153" s="319" t="str">
        <f ca="true">+IF(OFFSET('Sanitation Data'!$H$30,0,10*ROW('Sanitation Data'!H147))="","",OFFSET('Sanitation Data'!$H$30,0,10*ROW('Sanitation Data'!H147)))</f>
        <v/>
      </c>
      <c r="DH153" s="319" t="str">
        <f ca="true">+IF(OFFSET('Sanitation Data'!$H$31,0,10*ROW('Sanitation Data'!H147))="","",OFFSET('Sanitation Data'!$H$31,0,10*ROW('Sanitation Data'!H147)))</f>
        <v/>
      </c>
      <c r="DI153" s="319" t="str">
        <f ca="true">+IF(OFFSET('Sanitation Data'!$H$32,0,10*ROW('Sanitation Data'!H147))="","",OFFSET('Sanitation Data'!$H$32,0,10*ROW('Sanitation Data'!H147)))</f>
        <v/>
      </c>
      <c r="DJ153" s="319" t="str">
        <f ca="true">+IF(OFFSET('Sanitation Data'!$I$28,0,10*ROW('Sanitation Data'!I147))="","",OFFSET('Sanitation Data'!$I$28,0,10*ROW('Sanitation Data'!I147)))</f>
        <v/>
      </c>
      <c r="DK153" s="319" t="str">
        <f ca="true">+IF(OFFSET('Sanitation Data'!$I$29,0,10*ROW('Sanitation Data'!I147))="","",OFFSET('Sanitation Data'!$I$29,0,10*ROW('Sanitation Data'!I147)))</f>
        <v/>
      </c>
      <c r="DL153" s="319" t="str">
        <f ca="true">+IF(OFFSET('Sanitation Data'!$I$30,0,10*ROW('Sanitation Data'!I147))="","",OFFSET('Sanitation Data'!$I$30,0,10*ROW('Sanitation Data'!I147)))</f>
        <v/>
      </c>
      <c r="DM153" s="319" t="str">
        <f ca="true">+IF(OFFSET('Sanitation Data'!$I$31,0,10*ROW('Sanitation Data'!I147))="","",OFFSET('Sanitation Data'!$I$31,0,10*ROW('Sanitation Data'!I147)))</f>
        <v/>
      </c>
      <c r="DN153" s="319" t="str">
        <f ca="true">+IF(OFFSET('Sanitation Data'!$I$32,0,10*ROW('Sanitation Data'!I147))="","",OFFSET('Sanitation Data'!$I$32,0,10*ROW('Sanitation Data'!I147)))</f>
        <v/>
      </c>
      <c r="DO153" s="319" t="str">
        <f ca="true">+IF(OFFSET('Hygiene Data'!$D$11,0,10*ROW('Hygiene Data'!D147))="","",OFFSET('Hygiene Data'!$D$11,0,10*ROW('Hygiene Data'!D147)))</f>
        <v/>
      </c>
      <c r="DP153" s="319" t="str">
        <f ca="true">+IF(OFFSET('Hygiene Data'!$D$12,0,10*ROW('Hygiene Data'!D147))="","",OFFSET('Hygiene Data'!$D$12,0,10*ROW('Hygiene Data'!D147)))</f>
        <v/>
      </c>
      <c r="DQ153" s="319" t="str">
        <f ca="true">+IF(OFFSET('Hygiene Data'!$D$13,0,10*ROW('Hygiene Data'!D147))="","",OFFSET('Hygiene Data'!$D$13,0,10*ROW('Hygiene Data'!D147)))</f>
        <v/>
      </c>
      <c r="DR153" s="319" t="str">
        <f ca="true">+IF(OFFSET('Hygiene Data'!$E$11,0,10*ROW('Hygiene Data'!E147))="","",OFFSET('Hygiene Data'!$E$11,0,10*ROW('Hygiene Data'!E147)))</f>
        <v/>
      </c>
      <c r="DS153" s="319" t="str">
        <f ca="true">+IF(OFFSET('Hygiene Data'!$E$12,0,10*ROW('Hygiene Data'!E147))="","",OFFSET('Hygiene Data'!$E$12,0,10*ROW('Hygiene Data'!E147)))</f>
        <v/>
      </c>
      <c r="DT153" s="319" t="str">
        <f ca="true">+IF(OFFSET('Hygiene Data'!$E$13,0,10*ROW('Hygiene Data'!E147))="","",OFFSET('Hygiene Data'!$E$13,0,10*ROW('Hygiene Data'!E147)))</f>
        <v/>
      </c>
      <c r="DU153" s="319" t="str">
        <f ca="true">+IF(OFFSET('Hygiene Data'!$F$11,0,10*ROW('Hygiene Data'!F147))="","",OFFSET('Hygiene Data'!$F$11,0,10*ROW('Hygiene Data'!F147)))</f>
        <v/>
      </c>
      <c r="DV153" s="319" t="str">
        <f ca="true">+IF(OFFSET('Hygiene Data'!$F$12,0,10*ROW('Hygiene Data'!F147))="","",OFFSET('Hygiene Data'!$F$12,0,10*ROW('Hygiene Data'!F147)))</f>
        <v/>
      </c>
      <c r="DW153" s="319" t="str">
        <f ca="true">+IF(OFFSET('Hygiene Data'!$F$13,0,10*ROW('Hygiene Data'!F147))="","",OFFSET('Hygiene Data'!$F$13,0,10*ROW('Hygiene Data'!F147)))</f>
        <v/>
      </c>
      <c r="DX153" s="319" t="str">
        <f ca="true">+IF(OFFSET('Hygiene Data'!$G$11,0,10*ROW('Hygiene Data'!G147))="","",OFFSET('Hygiene Data'!$G$11,0,10*ROW('Hygiene Data'!G147)))</f>
        <v/>
      </c>
      <c r="DY153" s="319" t="str">
        <f ca="true">+IF(OFFSET('Hygiene Data'!$G$12,0,10*ROW('Hygiene Data'!G147))="","",OFFSET('Hygiene Data'!$G$12,0,10*ROW('Hygiene Data'!G147)))</f>
        <v/>
      </c>
      <c r="DZ153" s="319" t="str">
        <f ca="true">+IF(OFFSET('Hygiene Data'!$G$13,0,10*ROW('Hygiene Data'!G147))="","",OFFSET('Hygiene Data'!$G$13,0,10*ROW('Hygiene Data'!G147)))</f>
        <v/>
      </c>
      <c r="EA153" s="319" t="str">
        <f ca="true">+IF(OFFSET('Hygiene Data'!$H$11,0,10*ROW('Hygiene Data'!H147))="","",OFFSET('Hygiene Data'!$H$11,0,10*ROW('Hygiene Data'!H147)))</f>
        <v/>
      </c>
      <c r="EB153" s="319" t="str">
        <f ca="true">+IF(OFFSET('Hygiene Data'!$H$12,0,10*ROW('Hygiene Data'!H147))="","",OFFSET('Hygiene Data'!$H$12,0,10*ROW('Hygiene Data'!H147)))</f>
        <v/>
      </c>
      <c r="EC153" s="319" t="str">
        <f ca="true">+IF(OFFSET('Hygiene Data'!$H$13,0,10*ROW('Hygiene Data'!H147))="","",OFFSET('Hygiene Data'!$H$13,0,10*ROW('Hygiene Data'!H147)))</f>
        <v/>
      </c>
      <c r="ED153" s="319" t="str">
        <f ca="true">+IF(OFFSET('Hygiene Data'!$I$11,0,10*ROW('Hygiene Data'!I147))="","",OFFSET('Hygiene Data'!$I$11,0,10*ROW('Hygiene Data'!I147)))</f>
        <v/>
      </c>
      <c r="EE153" s="319" t="str">
        <f ca="true">+IF(OFFSET('Hygiene Data'!$I$12,0,10*ROW('Hygiene Data'!I147))="","",OFFSET('Hygiene Data'!$I$12,0,10*ROW('Hygiene Data'!I147)))</f>
        <v/>
      </c>
      <c r="EF153" s="319"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75"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19"/>
      <c r="BS154" s="319" t="str">
        <f ca="true">+IF(OFFSET('Water Data'!$D$27,0,10*ROW('Water Data'!D148))="","",OFFSET('Water Data'!$D$27,0,10*ROW('Water Data'!D148)))</f>
        <v/>
      </c>
      <c r="BT154" s="319" t="str">
        <f ca="true">+IF(OFFSET('Water Data'!$D$28,0,10*ROW('Water Data'!D148))="","",OFFSET('Water Data'!$D$28,0,10*ROW('Water Data'!D148)))</f>
        <v/>
      </c>
      <c r="BU154" s="319" t="str">
        <f ca="true">+IF(OFFSET('Water Data'!$D$29,0,10*ROW('Water Data'!D148))="","",OFFSET('Water Data'!$D$29,0,10*ROW('Water Data'!D148)))</f>
        <v/>
      </c>
      <c r="BV154" s="319" t="str">
        <f ca="true">+IF(OFFSET('Water Data'!$E$27,0,10*ROW('Water Data'!E148))="","",OFFSET('Water Data'!$E$27,0,10*ROW('Water Data'!E148)))</f>
        <v/>
      </c>
      <c r="BW154" s="319" t="str">
        <f ca="true">+IF(OFFSET('Water Data'!$E$28,0,10*ROW('Water Data'!E148))="","",OFFSET('Water Data'!$E$28,0,10*ROW('Water Data'!E148)))</f>
        <v/>
      </c>
      <c r="BX154" s="319" t="str">
        <f ca="true">+IF(OFFSET('Water Data'!$E$29,0,10*ROW('Water Data'!E148))="","",OFFSET('Water Data'!$E$29,0,10*ROW('Water Data'!E148)))</f>
        <v/>
      </c>
      <c r="BY154" s="319" t="str">
        <f ca="true">+IF(OFFSET('Water Data'!$F$27,0,10*ROW('Water Data'!F148))="","",OFFSET('Water Data'!$F$27,0,10*ROW('Water Data'!F148)))</f>
        <v/>
      </c>
      <c r="BZ154" s="319" t="str">
        <f ca="true">+IF(OFFSET('Water Data'!$F$28,0,10*ROW('Water Data'!F148))="","",OFFSET('Water Data'!$F$28,0,10*ROW('Water Data'!F148)))</f>
        <v/>
      </c>
      <c r="CA154" s="319" t="str">
        <f ca="true">+IF(OFFSET('Water Data'!$F$29,0,10*ROW('Water Data'!F148))="","",OFFSET('Water Data'!$F$29,0,10*ROW('Water Data'!F148)))</f>
        <v/>
      </c>
      <c r="CB154" s="319" t="str">
        <f ca="true">+IF(OFFSET('Water Data'!$G$27,0,10*ROW('Water Data'!G148))="","",OFFSET('Water Data'!$G$27,0,10*ROW('Water Data'!G148)))</f>
        <v/>
      </c>
      <c r="CC154" s="319" t="str">
        <f ca="true">+IF(OFFSET('Water Data'!$G$28,0,10*ROW('Water Data'!G148))="","",OFFSET('Water Data'!$G$28,0,10*ROW('Water Data'!G148)))</f>
        <v/>
      </c>
      <c r="CD154" s="319" t="str">
        <f ca="true">+IF(OFFSET('Water Data'!$G$29,0,10*ROW('Water Data'!G148))="","",OFFSET('Water Data'!$G$29,0,10*ROW('Water Data'!G148)))</f>
        <v/>
      </c>
      <c r="CE154" s="319" t="str">
        <f ca="true">+IF(OFFSET('Water Data'!$H$27,0,10*ROW('Water Data'!H148))="","",OFFSET('Water Data'!$H$27,0,10*ROW('Water Data'!H148)))</f>
        <v/>
      </c>
      <c r="CF154" s="319" t="str">
        <f ca="true">+IF(OFFSET('Water Data'!$H$28,0,10*ROW('Water Data'!H148))="","",OFFSET('Water Data'!$H$28,0,10*ROW('Water Data'!H148)))</f>
        <v/>
      </c>
      <c r="CG154" s="319" t="str">
        <f ca="true">+IF(OFFSET('Water Data'!$H$29,0,10*ROW('Water Data'!H148))="","",OFFSET('Water Data'!$H$29,0,10*ROW('Water Data'!H148)))</f>
        <v/>
      </c>
      <c r="CH154" s="319" t="str">
        <f ca="true">+IF(OFFSET('Water Data'!$I$27,0,10*ROW('Water Data'!I148))="","",OFFSET('Water Data'!$I$27,0,10*ROW('Water Data'!I148)))</f>
        <v/>
      </c>
      <c r="CI154" s="319" t="str">
        <f ca="true">+IF(OFFSET('Water Data'!$I$28,0,10*ROW('Water Data'!I148))="","",OFFSET('Water Data'!$I$28,0,10*ROW('Water Data'!I148)))</f>
        <v/>
      </c>
      <c r="CJ154" s="319" t="str">
        <f ca="true">+IF(OFFSET('Water Data'!$I$29,0,10*ROW('Water Data'!I148))="","",OFFSET('Water Data'!$I$29,0,10*ROW('Water Data'!I148)))</f>
        <v/>
      </c>
      <c r="CK154" s="319" t="str">
        <f ca="true">+IF(OFFSET('Sanitation Data'!$D$28,0,10*ROW('Sanitation Data'!D148))="","",OFFSET('Sanitation Data'!$D$28,0,10*ROW('Sanitation Data'!D148)))</f>
        <v/>
      </c>
      <c r="CL154" s="319" t="str">
        <f ca="true">+IF(OFFSET('Sanitation Data'!$D$29,0,10*ROW('Sanitation Data'!D148))="","",OFFSET('Sanitation Data'!$D$29,0,10*ROW('Sanitation Data'!D148)))</f>
        <v/>
      </c>
      <c r="CM154" s="319" t="str">
        <f ca="true">+IF(OFFSET('Sanitation Data'!$D$30,0,10*ROW('Sanitation Data'!D148))="","",OFFSET('Sanitation Data'!$D$30,0,10*ROW('Sanitation Data'!D148)))</f>
        <v/>
      </c>
      <c r="CN154" s="319" t="str">
        <f ca="true">+IF(OFFSET('Sanitation Data'!$D$31,0,10*ROW('Sanitation Data'!D148))="","",OFFSET('Sanitation Data'!$D$31,0,10*ROW('Sanitation Data'!D148)))</f>
        <v/>
      </c>
      <c r="CO154" s="319" t="str">
        <f ca="true">+IF(OFFSET('Sanitation Data'!$D$32,0,10*ROW('Sanitation Data'!D148))="","",OFFSET('Sanitation Data'!$D$32,0,10*ROW('Sanitation Data'!D148)))</f>
        <v/>
      </c>
      <c r="CP154" s="319" t="str">
        <f ca="true">+IF(OFFSET('Sanitation Data'!$E$28,0,10*ROW('Sanitation Data'!E148))="","",OFFSET('Sanitation Data'!$E$28,0,10*ROW('Sanitation Data'!E148)))</f>
        <v/>
      </c>
      <c r="CQ154" s="319" t="str">
        <f ca="true">+IF(OFFSET('Sanitation Data'!$E$29,0,10*ROW('Sanitation Data'!E148))="","",OFFSET('Sanitation Data'!$E$29,0,10*ROW('Sanitation Data'!E148)))</f>
        <v/>
      </c>
      <c r="CR154" s="319" t="str">
        <f ca="true">+IF(OFFSET('Sanitation Data'!$E$30,0,10*ROW('Sanitation Data'!E148))="","",OFFSET('Sanitation Data'!$E$30,0,10*ROW('Sanitation Data'!E148)))</f>
        <v/>
      </c>
      <c r="CS154" s="319" t="str">
        <f ca="true">+IF(OFFSET('Sanitation Data'!$E$31,0,10*ROW('Sanitation Data'!E148))="","",OFFSET('Sanitation Data'!$E$31,0,10*ROW('Sanitation Data'!E148)))</f>
        <v/>
      </c>
      <c r="CT154" s="319" t="str">
        <f ca="true">+IF(OFFSET('Sanitation Data'!$E$32,0,10*ROW('Sanitation Data'!E148))="","",OFFSET('Sanitation Data'!$E$32,0,10*ROW('Sanitation Data'!E148)))</f>
        <v/>
      </c>
      <c r="CU154" s="319" t="str">
        <f ca="true">+IF(OFFSET('Sanitation Data'!$F$28,0,10*ROW('Sanitation Data'!F148))="","",OFFSET('Sanitation Data'!$F$28,0,10*ROW('Sanitation Data'!F148)))</f>
        <v/>
      </c>
      <c r="CV154" s="319" t="str">
        <f ca="true">+IF(OFFSET('Sanitation Data'!$F$29,0,10*ROW('Sanitation Data'!F148))="","",OFFSET('Sanitation Data'!$F$29,0,10*ROW('Sanitation Data'!F148)))</f>
        <v/>
      </c>
      <c r="CW154" s="319" t="str">
        <f ca="true">+IF(OFFSET('Sanitation Data'!$F$30,0,10*ROW('Sanitation Data'!F148))="","",OFFSET('Sanitation Data'!$F$30,0,10*ROW('Sanitation Data'!F148)))</f>
        <v/>
      </c>
      <c r="CX154" s="319" t="str">
        <f ca="true">+IF(OFFSET('Sanitation Data'!$F$31,0,10*ROW('Sanitation Data'!F148))="","",OFFSET('Sanitation Data'!$F$31,0,10*ROW('Sanitation Data'!F148)))</f>
        <v/>
      </c>
      <c r="CY154" s="319" t="str">
        <f ca="true">+IF(OFFSET('Sanitation Data'!$F$32,0,10*ROW('Sanitation Data'!F148))="","",OFFSET('Sanitation Data'!$F$32,0,10*ROW('Sanitation Data'!F148)))</f>
        <v/>
      </c>
      <c r="CZ154" s="319" t="str">
        <f ca="true">+IF(OFFSET('Sanitation Data'!$G$28,0,10*ROW('Sanitation Data'!G148))="","",OFFSET('Sanitation Data'!$G$28,0,10*ROW('Sanitation Data'!G148)))</f>
        <v/>
      </c>
      <c r="DA154" s="319" t="str">
        <f ca="true">+IF(OFFSET('Sanitation Data'!$G$29,0,10*ROW('Sanitation Data'!G148))="","",OFFSET('Sanitation Data'!$G$29,0,10*ROW('Sanitation Data'!G148)))</f>
        <v/>
      </c>
      <c r="DB154" s="319" t="str">
        <f ca="true">+IF(OFFSET('Sanitation Data'!$G$30,0,10*ROW('Sanitation Data'!G148))="","",OFFSET('Sanitation Data'!$G$30,0,10*ROW('Sanitation Data'!G148)))</f>
        <v/>
      </c>
      <c r="DC154" s="319" t="str">
        <f ca="true">+IF(OFFSET('Sanitation Data'!$G$31,0,10*ROW('Sanitation Data'!G148))="","",OFFSET('Sanitation Data'!$G$31,0,10*ROW('Sanitation Data'!G148)))</f>
        <v/>
      </c>
      <c r="DD154" s="319" t="str">
        <f ca="true">+IF(OFFSET('Sanitation Data'!$G$32,0,10*ROW('Sanitation Data'!G148))="","",OFFSET('Sanitation Data'!$G$32,0,10*ROW('Sanitation Data'!G148)))</f>
        <v/>
      </c>
      <c r="DE154" s="319" t="str">
        <f ca="true">+IF(OFFSET('Sanitation Data'!$H$28,0,10*ROW('Sanitation Data'!H148))="","",OFFSET('Sanitation Data'!$H$28,0,10*ROW('Sanitation Data'!H148)))</f>
        <v/>
      </c>
      <c r="DF154" s="319" t="str">
        <f ca="true">+IF(OFFSET('Sanitation Data'!$H$29,0,10*ROW('Sanitation Data'!H148))="","",OFFSET('Sanitation Data'!$H$29,0,10*ROW('Sanitation Data'!H148)))</f>
        <v/>
      </c>
      <c r="DG154" s="319" t="str">
        <f ca="true">+IF(OFFSET('Sanitation Data'!$H$30,0,10*ROW('Sanitation Data'!H148))="","",OFFSET('Sanitation Data'!$H$30,0,10*ROW('Sanitation Data'!H148)))</f>
        <v/>
      </c>
      <c r="DH154" s="319" t="str">
        <f ca="true">+IF(OFFSET('Sanitation Data'!$H$31,0,10*ROW('Sanitation Data'!H148))="","",OFFSET('Sanitation Data'!$H$31,0,10*ROW('Sanitation Data'!H148)))</f>
        <v/>
      </c>
      <c r="DI154" s="319" t="str">
        <f ca="true">+IF(OFFSET('Sanitation Data'!$H$32,0,10*ROW('Sanitation Data'!H148))="","",OFFSET('Sanitation Data'!$H$32,0,10*ROW('Sanitation Data'!H148)))</f>
        <v/>
      </c>
      <c r="DJ154" s="319" t="str">
        <f ca="true">+IF(OFFSET('Sanitation Data'!$I$28,0,10*ROW('Sanitation Data'!I148))="","",OFFSET('Sanitation Data'!$I$28,0,10*ROW('Sanitation Data'!I148)))</f>
        <v/>
      </c>
      <c r="DK154" s="319" t="str">
        <f ca="true">+IF(OFFSET('Sanitation Data'!$I$29,0,10*ROW('Sanitation Data'!I148))="","",OFFSET('Sanitation Data'!$I$29,0,10*ROW('Sanitation Data'!I148)))</f>
        <v/>
      </c>
      <c r="DL154" s="319" t="str">
        <f ca="true">+IF(OFFSET('Sanitation Data'!$I$30,0,10*ROW('Sanitation Data'!I148))="","",OFFSET('Sanitation Data'!$I$30,0,10*ROW('Sanitation Data'!I148)))</f>
        <v/>
      </c>
      <c r="DM154" s="319" t="str">
        <f ca="true">+IF(OFFSET('Sanitation Data'!$I$31,0,10*ROW('Sanitation Data'!I148))="","",OFFSET('Sanitation Data'!$I$31,0,10*ROW('Sanitation Data'!I148)))</f>
        <v/>
      </c>
      <c r="DN154" s="319" t="str">
        <f ca="true">+IF(OFFSET('Sanitation Data'!$I$32,0,10*ROW('Sanitation Data'!I148))="","",OFFSET('Sanitation Data'!$I$32,0,10*ROW('Sanitation Data'!I148)))</f>
        <v/>
      </c>
      <c r="DO154" s="319" t="str">
        <f ca="true">+IF(OFFSET('Hygiene Data'!$D$11,0,10*ROW('Hygiene Data'!D148))="","",OFFSET('Hygiene Data'!$D$11,0,10*ROW('Hygiene Data'!D148)))</f>
        <v/>
      </c>
      <c r="DP154" s="319" t="str">
        <f ca="true">+IF(OFFSET('Hygiene Data'!$D$12,0,10*ROW('Hygiene Data'!D148))="","",OFFSET('Hygiene Data'!$D$12,0,10*ROW('Hygiene Data'!D148)))</f>
        <v/>
      </c>
      <c r="DQ154" s="319" t="str">
        <f ca="true">+IF(OFFSET('Hygiene Data'!$D$13,0,10*ROW('Hygiene Data'!D148))="","",OFFSET('Hygiene Data'!$D$13,0,10*ROW('Hygiene Data'!D148)))</f>
        <v/>
      </c>
      <c r="DR154" s="319" t="str">
        <f ca="true">+IF(OFFSET('Hygiene Data'!$E$11,0,10*ROW('Hygiene Data'!E148))="","",OFFSET('Hygiene Data'!$E$11,0,10*ROW('Hygiene Data'!E148)))</f>
        <v/>
      </c>
      <c r="DS154" s="319" t="str">
        <f ca="true">+IF(OFFSET('Hygiene Data'!$E$12,0,10*ROW('Hygiene Data'!E148))="","",OFFSET('Hygiene Data'!$E$12,0,10*ROW('Hygiene Data'!E148)))</f>
        <v/>
      </c>
      <c r="DT154" s="319" t="str">
        <f ca="true">+IF(OFFSET('Hygiene Data'!$E$13,0,10*ROW('Hygiene Data'!E148))="","",OFFSET('Hygiene Data'!$E$13,0,10*ROW('Hygiene Data'!E148)))</f>
        <v/>
      </c>
      <c r="DU154" s="319" t="str">
        <f ca="true">+IF(OFFSET('Hygiene Data'!$F$11,0,10*ROW('Hygiene Data'!F148))="","",OFFSET('Hygiene Data'!$F$11,0,10*ROW('Hygiene Data'!F148)))</f>
        <v/>
      </c>
      <c r="DV154" s="319" t="str">
        <f ca="true">+IF(OFFSET('Hygiene Data'!$F$12,0,10*ROW('Hygiene Data'!F148))="","",OFFSET('Hygiene Data'!$F$12,0,10*ROW('Hygiene Data'!F148)))</f>
        <v/>
      </c>
      <c r="DW154" s="319" t="str">
        <f ca="true">+IF(OFFSET('Hygiene Data'!$F$13,0,10*ROW('Hygiene Data'!F148))="","",OFFSET('Hygiene Data'!$F$13,0,10*ROW('Hygiene Data'!F148)))</f>
        <v/>
      </c>
      <c r="DX154" s="319" t="str">
        <f ca="true">+IF(OFFSET('Hygiene Data'!$G$11,0,10*ROW('Hygiene Data'!G148))="","",OFFSET('Hygiene Data'!$G$11,0,10*ROW('Hygiene Data'!G148)))</f>
        <v/>
      </c>
      <c r="DY154" s="319" t="str">
        <f ca="true">+IF(OFFSET('Hygiene Data'!$G$12,0,10*ROW('Hygiene Data'!G148))="","",OFFSET('Hygiene Data'!$G$12,0,10*ROW('Hygiene Data'!G148)))</f>
        <v/>
      </c>
      <c r="DZ154" s="319" t="str">
        <f ca="true">+IF(OFFSET('Hygiene Data'!$G$13,0,10*ROW('Hygiene Data'!G148))="","",OFFSET('Hygiene Data'!$G$13,0,10*ROW('Hygiene Data'!G148)))</f>
        <v/>
      </c>
      <c r="EA154" s="319" t="str">
        <f ca="true">+IF(OFFSET('Hygiene Data'!$H$11,0,10*ROW('Hygiene Data'!H148))="","",OFFSET('Hygiene Data'!$H$11,0,10*ROW('Hygiene Data'!H148)))</f>
        <v/>
      </c>
      <c r="EB154" s="319" t="str">
        <f ca="true">+IF(OFFSET('Hygiene Data'!$H$12,0,10*ROW('Hygiene Data'!H148))="","",OFFSET('Hygiene Data'!$H$12,0,10*ROW('Hygiene Data'!H148)))</f>
        <v/>
      </c>
      <c r="EC154" s="319" t="str">
        <f ca="true">+IF(OFFSET('Hygiene Data'!$H$13,0,10*ROW('Hygiene Data'!H148))="","",OFFSET('Hygiene Data'!$H$13,0,10*ROW('Hygiene Data'!H148)))</f>
        <v/>
      </c>
      <c r="ED154" s="319" t="str">
        <f ca="true">+IF(OFFSET('Hygiene Data'!$I$11,0,10*ROW('Hygiene Data'!I148))="","",OFFSET('Hygiene Data'!$I$11,0,10*ROW('Hygiene Data'!I148)))</f>
        <v/>
      </c>
      <c r="EE154" s="319" t="str">
        <f ca="true">+IF(OFFSET('Hygiene Data'!$I$12,0,10*ROW('Hygiene Data'!I148))="","",OFFSET('Hygiene Data'!$I$12,0,10*ROW('Hygiene Data'!I148)))</f>
        <v/>
      </c>
      <c r="EF154" s="319"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75"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19"/>
      <c r="BS155" s="319" t="str">
        <f ca="true">+IF(OFFSET('Water Data'!$D$27,0,10*ROW('Water Data'!D149))="","",OFFSET('Water Data'!$D$27,0,10*ROW('Water Data'!D149)))</f>
        <v/>
      </c>
      <c r="BT155" s="319" t="str">
        <f ca="true">+IF(OFFSET('Water Data'!$D$28,0,10*ROW('Water Data'!D149))="","",OFFSET('Water Data'!$D$28,0,10*ROW('Water Data'!D149)))</f>
        <v/>
      </c>
      <c r="BU155" s="319" t="str">
        <f ca="true">+IF(OFFSET('Water Data'!$D$29,0,10*ROW('Water Data'!D149))="","",OFFSET('Water Data'!$D$29,0,10*ROW('Water Data'!D149)))</f>
        <v/>
      </c>
      <c r="BV155" s="319" t="str">
        <f ca="true">+IF(OFFSET('Water Data'!$E$27,0,10*ROW('Water Data'!E149))="","",OFFSET('Water Data'!$E$27,0,10*ROW('Water Data'!E149)))</f>
        <v/>
      </c>
      <c r="BW155" s="319" t="str">
        <f ca="true">+IF(OFFSET('Water Data'!$E$28,0,10*ROW('Water Data'!E149))="","",OFFSET('Water Data'!$E$28,0,10*ROW('Water Data'!E149)))</f>
        <v/>
      </c>
      <c r="BX155" s="319" t="str">
        <f ca="true">+IF(OFFSET('Water Data'!$E$29,0,10*ROW('Water Data'!E149))="","",OFFSET('Water Data'!$E$29,0,10*ROW('Water Data'!E149)))</f>
        <v/>
      </c>
      <c r="BY155" s="319" t="str">
        <f ca="true">+IF(OFFSET('Water Data'!$F$27,0,10*ROW('Water Data'!F149))="","",OFFSET('Water Data'!$F$27,0,10*ROW('Water Data'!F149)))</f>
        <v/>
      </c>
      <c r="BZ155" s="319" t="str">
        <f ca="true">+IF(OFFSET('Water Data'!$F$28,0,10*ROW('Water Data'!F149))="","",OFFSET('Water Data'!$F$28,0,10*ROW('Water Data'!F149)))</f>
        <v/>
      </c>
      <c r="CA155" s="319" t="str">
        <f ca="true">+IF(OFFSET('Water Data'!$F$29,0,10*ROW('Water Data'!F149))="","",OFFSET('Water Data'!$F$29,0,10*ROW('Water Data'!F149)))</f>
        <v/>
      </c>
      <c r="CB155" s="319" t="str">
        <f ca="true">+IF(OFFSET('Water Data'!$G$27,0,10*ROW('Water Data'!G149))="","",OFFSET('Water Data'!$G$27,0,10*ROW('Water Data'!G149)))</f>
        <v/>
      </c>
      <c r="CC155" s="319" t="str">
        <f ca="true">+IF(OFFSET('Water Data'!$G$28,0,10*ROW('Water Data'!G149))="","",OFFSET('Water Data'!$G$28,0,10*ROW('Water Data'!G149)))</f>
        <v/>
      </c>
      <c r="CD155" s="319" t="str">
        <f ca="true">+IF(OFFSET('Water Data'!$G$29,0,10*ROW('Water Data'!G149))="","",OFFSET('Water Data'!$G$29,0,10*ROW('Water Data'!G149)))</f>
        <v/>
      </c>
      <c r="CE155" s="319" t="str">
        <f ca="true">+IF(OFFSET('Water Data'!$H$27,0,10*ROW('Water Data'!H149))="","",OFFSET('Water Data'!$H$27,0,10*ROW('Water Data'!H149)))</f>
        <v/>
      </c>
      <c r="CF155" s="319" t="str">
        <f ca="true">+IF(OFFSET('Water Data'!$H$28,0,10*ROW('Water Data'!H149))="","",OFFSET('Water Data'!$H$28,0,10*ROW('Water Data'!H149)))</f>
        <v/>
      </c>
      <c r="CG155" s="319" t="str">
        <f ca="true">+IF(OFFSET('Water Data'!$H$29,0,10*ROW('Water Data'!H149))="","",OFFSET('Water Data'!$H$29,0,10*ROW('Water Data'!H149)))</f>
        <v/>
      </c>
      <c r="CH155" s="319" t="str">
        <f ca="true">+IF(OFFSET('Water Data'!$I$27,0,10*ROW('Water Data'!I149))="","",OFFSET('Water Data'!$I$27,0,10*ROW('Water Data'!I149)))</f>
        <v/>
      </c>
      <c r="CI155" s="319" t="str">
        <f ca="true">+IF(OFFSET('Water Data'!$I$28,0,10*ROW('Water Data'!I149))="","",OFFSET('Water Data'!$I$28,0,10*ROW('Water Data'!I149)))</f>
        <v/>
      </c>
      <c r="CJ155" s="319" t="str">
        <f ca="true">+IF(OFFSET('Water Data'!$I$29,0,10*ROW('Water Data'!I149))="","",OFFSET('Water Data'!$I$29,0,10*ROW('Water Data'!I149)))</f>
        <v/>
      </c>
      <c r="CK155" s="319" t="str">
        <f ca="true">+IF(OFFSET('Sanitation Data'!$D$28,0,10*ROW('Sanitation Data'!D149))="","",OFFSET('Sanitation Data'!$D$28,0,10*ROW('Sanitation Data'!D149)))</f>
        <v/>
      </c>
      <c r="CL155" s="319" t="str">
        <f ca="true">+IF(OFFSET('Sanitation Data'!$D$29,0,10*ROW('Sanitation Data'!D149))="","",OFFSET('Sanitation Data'!$D$29,0,10*ROW('Sanitation Data'!D149)))</f>
        <v/>
      </c>
      <c r="CM155" s="319" t="str">
        <f ca="true">+IF(OFFSET('Sanitation Data'!$D$30,0,10*ROW('Sanitation Data'!D149))="","",OFFSET('Sanitation Data'!$D$30,0,10*ROW('Sanitation Data'!D149)))</f>
        <v/>
      </c>
      <c r="CN155" s="319" t="str">
        <f ca="true">+IF(OFFSET('Sanitation Data'!$D$31,0,10*ROW('Sanitation Data'!D149))="","",OFFSET('Sanitation Data'!$D$31,0,10*ROW('Sanitation Data'!D149)))</f>
        <v/>
      </c>
      <c r="CO155" s="319" t="str">
        <f ca="true">+IF(OFFSET('Sanitation Data'!$D$32,0,10*ROW('Sanitation Data'!D149))="","",OFFSET('Sanitation Data'!$D$32,0,10*ROW('Sanitation Data'!D149)))</f>
        <v/>
      </c>
      <c r="CP155" s="319" t="str">
        <f ca="true">+IF(OFFSET('Sanitation Data'!$E$28,0,10*ROW('Sanitation Data'!E149))="","",OFFSET('Sanitation Data'!$E$28,0,10*ROW('Sanitation Data'!E149)))</f>
        <v/>
      </c>
      <c r="CQ155" s="319" t="str">
        <f ca="true">+IF(OFFSET('Sanitation Data'!$E$29,0,10*ROW('Sanitation Data'!E149))="","",OFFSET('Sanitation Data'!$E$29,0,10*ROW('Sanitation Data'!E149)))</f>
        <v/>
      </c>
      <c r="CR155" s="319" t="str">
        <f ca="true">+IF(OFFSET('Sanitation Data'!$E$30,0,10*ROW('Sanitation Data'!E149))="","",OFFSET('Sanitation Data'!$E$30,0,10*ROW('Sanitation Data'!E149)))</f>
        <v/>
      </c>
      <c r="CS155" s="319" t="str">
        <f ca="true">+IF(OFFSET('Sanitation Data'!$E$31,0,10*ROW('Sanitation Data'!E149))="","",OFFSET('Sanitation Data'!$E$31,0,10*ROW('Sanitation Data'!E149)))</f>
        <v/>
      </c>
      <c r="CT155" s="319" t="str">
        <f ca="true">+IF(OFFSET('Sanitation Data'!$E$32,0,10*ROW('Sanitation Data'!E149))="","",OFFSET('Sanitation Data'!$E$32,0,10*ROW('Sanitation Data'!E149)))</f>
        <v/>
      </c>
      <c r="CU155" s="319" t="str">
        <f ca="true">+IF(OFFSET('Sanitation Data'!$F$28,0,10*ROW('Sanitation Data'!F149))="","",OFFSET('Sanitation Data'!$F$28,0,10*ROW('Sanitation Data'!F149)))</f>
        <v/>
      </c>
      <c r="CV155" s="319" t="str">
        <f ca="true">+IF(OFFSET('Sanitation Data'!$F$29,0,10*ROW('Sanitation Data'!F149))="","",OFFSET('Sanitation Data'!$F$29,0,10*ROW('Sanitation Data'!F149)))</f>
        <v/>
      </c>
      <c r="CW155" s="319" t="str">
        <f ca="true">+IF(OFFSET('Sanitation Data'!$F$30,0,10*ROW('Sanitation Data'!F149))="","",OFFSET('Sanitation Data'!$F$30,0,10*ROW('Sanitation Data'!F149)))</f>
        <v/>
      </c>
      <c r="CX155" s="319" t="str">
        <f ca="true">+IF(OFFSET('Sanitation Data'!$F$31,0,10*ROW('Sanitation Data'!F149))="","",OFFSET('Sanitation Data'!$F$31,0,10*ROW('Sanitation Data'!F149)))</f>
        <v/>
      </c>
      <c r="CY155" s="319" t="str">
        <f ca="true">+IF(OFFSET('Sanitation Data'!$F$32,0,10*ROW('Sanitation Data'!F149))="","",OFFSET('Sanitation Data'!$F$32,0,10*ROW('Sanitation Data'!F149)))</f>
        <v/>
      </c>
      <c r="CZ155" s="319" t="str">
        <f ca="true">+IF(OFFSET('Sanitation Data'!$G$28,0,10*ROW('Sanitation Data'!G149))="","",OFFSET('Sanitation Data'!$G$28,0,10*ROW('Sanitation Data'!G149)))</f>
        <v/>
      </c>
      <c r="DA155" s="319" t="str">
        <f ca="true">+IF(OFFSET('Sanitation Data'!$G$29,0,10*ROW('Sanitation Data'!G149))="","",OFFSET('Sanitation Data'!$G$29,0,10*ROW('Sanitation Data'!G149)))</f>
        <v/>
      </c>
      <c r="DB155" s="319" t="str">
        <f ca="true">+IF(OFFSET('Sanitation Data'!$G$30,0,10*ROW('Sanitation Data'!G149))="","",OFFSET('Sanitation Data'!$G$30,0,10*ROW('Sanitation Data'!G149)))</f>
        <v/>
      </c>
      <c r="DC155" s="319" t="str">
        <f ca="true">+IF(OFFSET('Sanitation Data'!$G$31,0,10*ROW('Sanitation Data'!G149))="","",OFFSET('Sanitation Data'!$G$31,0,10*ROW('Sanitation Data'!G149)))</f>
        <v/>
      </c>
      <c r="DD155" s="319" t="str">
        <f ca="true">+IF(OFFSET('Sanitation Data'!$G$32,0,10*ROW('Sanitation Data'!G149))="","",OFFSET('Sanitation Data'!$G$32,0,10*ROW('Sanitation Data'!G149)))</f>
        <v/>
      </c>
      <c r="DE155" s="319" t="str">
        <f ca="true">+IF(OFFSET('Sanitation Data'!$H$28,0,10*ROW('Sanitation Data'!H149))="","",OFFSET('Sanitation Data'!$H$28,0,10*ROW('Sanitation Data'!H149)))</f>
        <v/>
      </c>
      <c r="DF155" s="319" t="str">
        <f ca="true">+IF(OFFSET('Sanitation Data'!$H$29,0,10*ROW('Sanitation Data'!H149))="","",OFFSET('Sanitation Data'!$H$29,0,10*ROW('Sanitation Data'!H149)))</f>
        <v/>
      </c>
      <c r="DG155" s="319" t="str">
        <f ca="true">+IF(OFFSET('Sanitation Data'!$H$30,0,10*ROW('Sanitation Data'!H149))="","",OFFSET('Sanitation Data'!$H$30,0,10*ROW('Sanitation Data'!H149)))</f>
        <v/>
      </c>
      <c r="DH155" s="319" t="str">
        <f ca="true">+IF(OFFSET('Sanitation Data'!$H$31,0,10*ROW('Sanitation Data'!H149))="","",OFFSET('Sanitation Data'!$H$31,0,10*ROW('Sanitation Data'!H149)))</f>
        <v/>
      </c>
      <c r="DI155" s="319" t="str">
        <f ca="true">+IF(OFFSET('Sanitation Data'!$H$32,0,10*ROW('Sanitation Data'!H149))="","",OFFSET('Sanitation Data'!$H$32,0,10*ROW('Sanitation Data'!H149)))</f>
        <v/>
      </c>
      <c r="DJ155" s="319" t="str">
        <f ca="true">+IF(OFFSET('Sanitation Data'!$I$28,0,10*ROW('Sanitation Data'!I149))="","",OFFSET('Sanitation Data'!$I$28,0,10*ROW('Sanitation Data'!I149)))</f>
        <v/>
      </c>
      <c r="DK155" s="319" t="str">
        <f ca="true">+IF(OFFSET('Sanitation Data'!$I$29,0,10*ROW('Sanitation Data'!I149))="","",OFFSET('Sanitation Data'!$I$29,0,10*ROW('Sanitation Data'!I149)))</f>
        <v/>
      </c>
      <c r="DL155" s="319" t="str">
        <f ca="true">+IF(OFFSET('Sanitation Data'!$I$30,0,10*ROW('Sanitation Data'!I149))="","",OFFSET('Sanitation Data'!$I$30,0,10*ROW('Sanitation Data'!I149)))</f>
        <v/>
      </c>
      <c r="DM155" s="319" t="str">
        <f ca="true">+IF(OFFSET('Sanitation Data'!$I$31,0,10*ROW('Sanitation Data'!I149))="","",OFFSET('Sanitation Data'!$I$31,0,10*ROW('Sanitation Data'!I149)))</f>
        <v/>
      </c>
      <c r="DN155" s="319" t="str">
        <f ca="true">+IF(OFFSET('Sanitation Data'!$I$32,0,10*ROW('Sanitation Data'!I149))="","",OFFSET('Sanitation Data'!$I$32,0,10*ROW('Sanitation Data'!I149)))</f>
        <v/>
      </c>
      <c r="DO155" s="319" t="str">
        <f ca="true">+IF(OFFSET('Hygiene Data'!$D$11,0,10*ROW('Hygiene Data'!D149))="","",OFFSET('Hygiene Data'!$D$11,0,10*ROW('Hygiene Data'!D149)))</f>
        <v/>
      </c>
      <c r="DP155" s="319" t="str">
        <f ca="true">+IF(OFFSET('Hygiene Data'!$D$12,0,10*ROW('Hygiene Data'!D149))="","",OFFSET('Hygiene Data'!$D$12,0,10*ROW('Hygiene Data'!D149)))</f>
        <v/>
      </c>
      <c r="DQ155" s="319" t="str">
        <f ca="true">+IF(OFFSET('Hygiene Data'!$D$13,0,10*ROW('Hygiene Data'!D149))="","",OFFSET('Hygiene Data'!$D$13,0,10*ROW('Hygiene Data'!D149)))</f>
        <v/>
      </c>
      <c r="DR155" s="319" t="str">
        <f ca="true">+IF(OFFSET('Hygiene Data'!$E$11,0,10*ROW('Hygiene Data'!E149))="","",OFFSET('Hygiene Data'!$E$11,0,10*ROW('Hygiene Data'!E149)))</f>
        <v/>
      </c>
      <c r="DS155" s="319" t="str">
        <f ca="true">+IF(OFFSET('Hygiene Data'!$E$12,0,10*ROW('Hygiene Data'!E149))="","",OFFSET('Hygiene Data'!$E$12,0,10*ROW('Hygiene Data'!E149)))</f>
        <v/>
      </c>
      <c r="DT155" s="319" t="str">
        <f ca="true">+IF(OFFSET('Hygiene Data'!$E$13,0,10*ROW('Hygiene Data'!E149))="","",OFFSET('Hygiene Data'!$E$13,0,10*ROW('Hygiene Data'!E149)))</f>
        <v/>
      </c>
      <c r="DU155" s="319" t="str">
        <f ca="true">+IF(OFFSET('Hygiene Data'!$F$11,0,10*ROW('Hygiene Data'!F149))="","",OFFSET('Hygiene Data'!$F$11,0,10*ROW('Hygiene Data'!F149)))</f>
        <v/>
      </c>
      <c r="DV155" s="319" t="str">
        <f ca="true">+IF(OFFSET('Hygiene Data'!$F$12,0,10*ROW('Hygiene Data'!F149))="","",OFFSET('Hygiene Data'!$F$12,0,10*ROW('Hygiene Data'!F149)))</f>
        <v/>
      </c>
      <c r="DW155" s="319" t="str">
        <f ca="true">+IF(OFFSET('Hygiene Data'!$F$13,0,10*ROW('Hygiene Data'!F149))="","",OFFSET('Hygiene Data'!$F$13,0,10*ROW('Hygiene Data'!F149)))</f>
        <v/>
      </c>
      <c r="DX155" s="319" t="str">
        <f ca="true">+IF(OFFSET('Hygiene Data'!$G$11,0,10*ROW('Hygiene Data'!G149))="","",OFFSET('Hygiene Data'!$G$11,0,10*ROW('Hygiene Data'!G149)))</f>
        <v/>
      </c>
      <c r="DY155" s="319" t="str">
        <f ca="true">+IF(OFFSET('Hygiene Data'!$G$12,0,10*ROW('Hygiene Data'!G149))="","",OFFSET('Hygiene Data'!$G$12,0,10*ROW('Hygiene Data'!G149)))</f>
        <v/>
      </c>
      <c r="DZ155" s="319" t="str">
        <f ca="true">+IF(OFFSET('Hygiene Data'!$G$13,0,10*ROW('Hygiene Data'!G149))="","",OFFSET('Hygiene Data'!$G$13,0,10*ROW('Hygiene Data'!G149)))</f>
        <v/>
      </c>
      <c r="EA155" s="319" t="str">
        <f ca="true">+IF(OFFSET('Hygiene Data'!$H$11,0,10*ROW('Hygiene Data'!H149))="","",OFFSET('Hygiene Data'!$H$11,0,10*ROW('Hygiene Data'!H149)))</f>
        <v/>
      </c>
      <c r="EB155" s="319" t="str">
        <f ca="true">+IF(OFFSET('Hygiene Data'!$H$12,0,10*ROW('Hygiene Data'!H149))="","",OFFSET('Hygiene Data'!$H$12,0,10*ROW('Hygiene Data'!H149)))</f>
        <v/>
      </c>
      <c r="EC155" s="319" t="str">
        <f ca="true">+IF(OFFSET('Hygiene Data'!$H$13,0,10*ROW('Hygiene Data'!H149))="","",OFFSET('Hygiene Data'!$H$13,0,10*ROW('Hygiene Data'!H149)))</f>
        <v/>
      </c>
      <c r="ED155" s="319" t="str">
        <f ca="true">+IF(OFFSET('Hygiene Data'!$I$11,0,10*ROW('Hygiene Data'!I149))="","",OFFSET('Hygiene Data'!$I$11,0,10*ROW('Hygiene Data'!I149)))</f>
        <v/>
      </c>
      <c r="EE155" s="319" t="str">
        <f ca="true">+IF(OFFSET('Hygiene Data'!$I$12,0,10*ROW('Hygiene Data'!I149))="","",OFFSET('Hygiene Data'!$I$12,0,10*ROW('Hygiene Data'!I149)))</f>
        <v/>
      </c>
      <c r="EF155" s="319"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75"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19"/>
      <c r="BS156" s="319" t="str">
        <f ca="true">+IF(OFFSET('Water Data'!$D$27,0,10*ROW('Water Data'!D150))="","",OFFSET('Water Data'!$D$27,0,10*ROW('Water Data'!D150)))</f>
        <v/>
      </c>
      <c r="BT156" s="319" t="str">
        <f ca="true">+IF(OFFSET('Water Data'!$D$28,0,10*ROW('Water Data'!D150))="","",OFFSET('Water Data'!$D$28,0,10*ROW('Water Data'!D150)))</f>
        <v/>
      </c>
      <c r="BU156" s="319" t="str">
        <f ca="true">+IF(OFFSET('Water Data'!$D$29,0,10*ROW('Water Data'!D150))="","",OFFSET('Water Data'!$D$29,0,10*ROW('Water Data'!D150)))</f>
        <v/>
      </c>
      <c r="BV156" s="319" t="str">
        <f ca="true">+IF(OFFSET('Water Data'!$E$27,0,10*ROW('Water Data'!E150))="","",OFFSET('Water Data'!$E$27,0,10*ROW('Water Data'!E150)))</f>
        <v/>
      </c>
      <c r="BW156" s="319" t="str">
        <f ca="true">+IF(OFFSET('Water Data'!$E$28,0,10*ROW('Water Data'!E150))="","",OFFSET('Water Data'!$E$28,0,10*ROW('Water Data'!E150)))</f>
        <v/>
      </c>
      <c r="BX156" s="319" t="str">
        <f ca="true">+IF(OFFSET('Water Data'!$E$29,0,10*ROW('Water Data'!E150))="","",OFFSET('Water Data'!$E$29,0,10*ROW('Water Data'!E150)))</f>
        <v/>
      </c>
      <c r="BY156" s="319" t="str">
        <f ca="true">+IF(OFFSET('Water Data'!$F$27,0,10*ROW('Water Data'!F150))="","",OFFSET('Water Data'!$F$27,0,10*ROW('Water Data'!F150)))</f>
        <v/>
      </c>
      <c r="BZ156" s="319" t="str">
        <f ca="true">+IF(OFFSET('Water Data'!$F$28,0,10*ROW('Water Data'!F150))="","",OFFSET('Water Data'!$F$28,0,10*ROW('Water Data'!F150)))</f>
        <v/>
      </c>
      <c r="CA156" s="319" t="str">
        <f ca="true">+IF(OFFSET('Water Data'!$F$29,0,10*ROW('Water Data'!F150))="","",OFFSET('Water Data'!$F$29,0,10*ROW('Water Data'!F150)))</f>
        <v/>
      </c>
      <c r="CB156" s="319" t="str">
        <f ca="true">+IF(OFFSET('Water Data'!$G$27,0,10*ROW('Water Data'!G150))="","",OFFSET('Water Data'!$G$27,0,10*ROW('Water Data'!G150)))</f>
        <v/>
      </c>
      <c r="CC156" s="319" t="str">
        <f ca="true">+IF(OFFSET('Water Data'!$G$28,0,10*ROW('Water Data'!G150))="","",OFFSET('Water Data'!$G$28,0,10*ROW('Water Data'!G150)))</f>
        <v/>
      </c>
      <c r="CD156" s="319" t="str">
        <f ca="true">+IF(OFFSET('Water Data'!$G$29,0,10*ROW('Water Data'!G150))="","",OFFSET('Water Data'!$G$29,0,10*ROW('Water Data'!G150)))</f>
        <v/>
      </c>
      <c r="CE156" s="319" t="str">
        <f ca="true">+IF(OFFSET('Water Data'!$H$27,0,10*ROW('Water Data'!H150))="","",OFFSET('Water Data'!$H$27,0,10*ROW('Water Data'!H150)))</f>
        <v/>
      </c>
      <c r="CF156" s="319" t="str">
        <f ca="true">+IF(OFFSET('Water Data'!$H$28,0,10*ROW('Water Data'!H150))="","",OFFSET('Water Data'!$H$28,0,10*ROW('Water Data'!H150)))</f>
        <v/>
      </c>
      <c r="CG156" s="319" t="str">
        <f ca="true">+IF(OFFSET('Water Data'!$H$29,0,10*ROW('Water Data'!H150))="","",OFFSET('Water Data'!$H$29,0,10*ROW('Water Data'!H150)))</f>
        <v/>
      </c>
      <c r="CH156" s="319" t="str">
        <f ca="true">+IF(OFFSET('Water Data'!$I$27,0,10*ROW('Water Data'!I150))="","",OFFSET('Water Data'!$I$27,0,10*ROW('Water Data'!I150)))</f>
        <v/>
      </c>
      <c r="CI156" s="319" t="str">
        <f ca="true">+IF(OFFSET('Water Data'!$I$28,0,10*ROW('Water Data'!I150))="","",OFFSET('Water Data'!$I$28,0,10*ROW('Water Data'!I150)))</f>
        <v/>
      </c>
      <c r="CJ156" s="319" t="str">
        <f ca="true">+IF(OFFSET('Water Data'!$I$29,0,10*ROW('Water Data'!I150))="","",OFFSET('Water Data'!$I$29,0,10*ROW('Water Data'!I150)))</f>
        <v/>
      </c>
      <c r="CK156" s="319" t="str">
        <f ca="true">+IF(OFFSET('Sanitation Data'!$D$28,0,10*ROW('Sanitation Data'!D150))="","",OFFSET('Sanitation Data'!$D$28,0,10*ROW('Sanitation Data'!D150)))</f>
        <v/>
      </c>
      <c r="CL156" s="319" t="str">
        <f ca="true">+IF(OFFSET('Sanitation Data'!$D$29,0,10*ROW('Sanitation Data'!D150))="","",OFFSET('Sanitation Data'!$D$29,0,10*ROW('Sanitation Data'!D150)))</f>
        <v/>
      </c>
      <c r="CM156" s="319" t="str">
        <f ca="true">+IF(OFFSET('Sanitation Data'!$D$30,0,10*ROW('Sanitation Data'!D150))="","",OFFSET('Sanitation Data'!$D$30,0,10*ROW('Sanitation Data'!D150)))</f>
        <v/>
      </c>
      <c r="CN156" s="319" t="str">
        <f ca="true">+IF(OFFSET('Sanitation Data'!$D$31,0,10*ROW('Sanitation Data'!D150))="","",OFFSET('Sanitation Data'!$D$31,0,10*ROW('Sanitation Data'!D150)))</f>
        <v/>
      </c>
      <c r="CO156" s="319" t="str">
        <f ca="true">+IF(OFFSET('Sanitation Data'!$D$32,0,10*ROW('Sanitation Data'!D150))="","",OFFSET('Sanitation Data'!$D$32,0,10*ROW('Sanitation Data'!D150)))</f>
        <v/>
      </c>
      <c r="CP156" s="319" t="str">
        <f ca="true">+IF(OFFSET('Sanitation Data'!$E$28,0,10*ROW('Sanitation Data'!E150))="","",OFFSET('Sanitation Data'!$E$28,0,10*ROW('Sanitation Data'!E150)))</f>
        <v/>
      </c>
      <c r="CQ156" s="319" t="str">
        <f ca="true">+IF(OFFSET('Sanitation Data'!$E$29,0,10*ROW('Sanitation Data'!E150))="","",OFFSET('Sanitation Data'!$E$29,0,10*ROW('Sanitation Data'!E150)))</f>
        <v/>
      </c>
      <c r="CR156" s="319" t="str">
        <f ca="true">+IF(OFFSET('Sanitation Data'!$E$30,0,10*ROW('Sanitation Data'!E150))="","",OFFSET('Sanitation Data'!$E$30,0,10*ROW('Sanitation Data'!E150)))</f>
        <v/>
      </c>
      <c r="CS156" s="319" t="str">
        <f ca="true">+IF(OFFSET('Sanitation Data'!$E$31,0,10*ROW('Sanitation Data'!E150))="","",OFFSET('Sanitation Data'!$E$31,0,10*ROW('Sanitation Data'!E150)))</f>
        <v/>
      </c>
      <c r="CT156" s="319" t="str">
        <f ca="true">+IF(OFFSET('Sanitation Data'!$E$32,0,10*ROW('Sanitation Data'!E150))="","",OFFSET('Sanitation Data'!$E$32,0,10*ROW('Sanitation Data'!E150)))</f>
        <v/>
      </c>
      <c r="CU156" s="319" t="str">
        <f ca="true">+IF(OFFSET('Sanitation Data'!$F$28,0,10*ROW('Sanitation Data'!F150))="","",OFFSET('Sanitation Data'!$F$28,0,10*ROW('Sanitation Data'!F150)))</f>
        <v/>
      </c>
      <c r="CV156" s="319" t="str">
        <f ca="true">+IF(OFFSET('Sanitation Data'!$F$29,0,10*ROW('Sanitation Data'!F150))="","",OFFSET('Sanitation Data'!$F$29,0,10*ROW('Sanitation Data'!F150)))</f>
        <v/>
      </c>
      <c r="CW156" s="319" t="str">
        <f ca="true">+IF(OFFSET('Sanitation Data'!$F$30,0,10*ROW('Sanitation Data'!F150))="","",OFFSET('Sanitation Data'!$F$30,0,10*ROW('Sanitation Data'!F150)))</f>
        <v/>
      </c>
      <c r="CX156" s="319" t="str">
        <f ca="true">+IF(OFFSET('Sanitation Data'!$F$31,0,10*ROW('Sanitation Data'!F150))="","",OFFSET('Sanitation Data'!$F$31,0,10*ROW('Sanitation Data'!F150)))</f>
        <v/>
      </c>
      <c r="CY156" s="319" t="str">
        <f ca="true">+IF(OFFSET('Sanitation Data'!$F$32,0,10*ROW('Sanitation Data'!F150))="","",OFFSET('Sanitation Data'!$F$32,0,10*ROW('Sanitation Data'!F150)))</f>
        <v/>
      </c>
      <c r="CZ156" s="319" t="str">
        <f ca="true">+IF(OFFSET('Sanitation Data'!$G$28,0,10*ROW('Sanitation Data'!G150))="","",OFFSET('Sanitation Data'!$G$28,0,10*ROW('Sanitation Data'!G150)))</f>
        <v/>
      </c>
      <c r="DA156" s="319" t="str">
        <f ca="true">+IF(OFFSET('Sanitation Data'!$G$29,0,10*ROW('Sanitation Data'!G150))="","",OFFSET('Sanitation Data'!$G$29,0,10*ROW('Sanitation Data'!G150)))</f>
        <v/>
      </c>
      <c r="DB156" s="319" t="str">
        <f ca="true">+IF(OFFSET('Sanitation Data'!$G$30,0,10*ROW('Sanitation Data'!G150))="","",OFFSET('Sanitation Data'!$G$30,0,10*ROW('Sanitation Data'!G150)))</f>
        <v/>
      </c>
      <c r="DC156" s="319" t="str">
        <f ca="true">+IF(OFFSET('Sanitation Data'!$G$31,0,10*ROW('Sanitation Data'!G150))="","",OFFSET('Sanitation Data'!$G$31,0,10*ROW('Sanitation Data'!G150)))</f>
        <v/>
      </c>
      <c r="DD156" s="319" t="str">
        <f ca="true">+IF(OFFSET('Sanitation Data'!$G$32,0,10*ROW('Sanitation Data'!G150))="","",OFFSET('Sanitation Data'!$G$32,0,10*ROW('Sanitation Data'!G150)))</f>
        <v/>
      </c>
      <c r="DE156" s="319" t="str">
        <f ca="true">+IF(OFFSET('Sanitation Data'!$H$28,0,10*ROW('Sanitation Data'!H150))="","",OFFSET('Sanitation Data'!$H$28,0,10*ROW('Sanitation Data'!H150)))</f>
        <v/>
      </c>
      <c r="DF156" s="319" t="str">
        <f ca="true">+IF(OFFSET('Sanitation Data'!$H$29,0,10*ROW('Sanitation Data'!H150))="","",OFFSET('Sanitation Data'!$H$29,0,10*ROW('Sanitation Data'!H150)))</f>
        <v/>
      </c>
      <c r="DG156" s="319" t="str">
        <f ca="true">+IF(OFFSET('Sanitation Data'!$H$30,0,10*ROW('Sanitation Data'!H150))="","",OFFSET('Sanitation Data'!$H$30,0,10*ROW('Sanitation Data'!H150)))</f>
        <v/>
      </c>
      <c r="DH156" s="319" t="str">
        <f ca="true">+IF(OFFSET('Sanitation Data'!$H$31,0,10*ROW('Sanitation Data'!H150))="","",OFFSET('Sanitation Data'!$H$31,0,10*ROW('Sanitation Data'!H150)))</f>
        <v/>
      </c>
      <c r="DI156" s="319" t="str">
        <f ca="true">+IF(OFFSET('Sanitation Data'!$H$32,0,10*ROW('Sanitation Data'!H150))="","",OFFSET('Sanitation Data'!$H$32,0,10*ROW('Sanitation Data'!H150)))</f>
        <v/>
      </c>
      <c r="DJ156" s="319" t="str">
        <f ca="true">+IF(OFFSET('Sanitation Data'!$I$28,0,10*ROW('Sanitation Data'!I150))="","",OFFSET('Sanitation Data'!$I$28,0,10*ROW('Sanitation Data'!I150)))</f>
        <v/>
      </c>
      <c r="DK156" s="319" t="str">
        <f ca="true">+IF(OFFSET('Sanitation Data'!$I$29,0,10*ROW('Sanitation Data'!I150))="","",OFFSET('Sanitation Data'!$I$29,0,10*ROW('Sanitation Data'!I150)))</f>
        <v/>
      </c>
      <c r="DL156" s="319" t="str">
        <f ca="true">+IF(OFFSET('Sanitation Data'!$I$30,0,10*ROW('Sanitation Data'!I150))="","",OFFSET('Sanitation Data'!$I$30,0,10*ROW('Sanitation Data'!I150)))</f>
        <v/>
      </c>
      <c r="DM156" s="319" t="str">
        <f ca="true">+IF(OFFSET('Sanitation Data'!$I$31,0,10*ROW('Sanitation Data'!I150))="","",OFFSET('Sanitation Data'!$I$31,0,10*ROW('Sanitation Data'!I150)))</f>
        <v/>
      </c>
      <c r="DN156" s="319" t="str">
        <f ca="true">+IF(OFFSET('Sanitation Data'!$I$32,0,10*ROW('Sanitation Data'!I150))="","",OFFSET('Sanitation Data'!$I$32,0,10*ROW('Sanitation Data'!I150)))</f>
        <v/>
      </c>
      <c r="DO156" s="319" t="str">
        <f ca="true">+IF(OFFSET('Hygiene Data'!$D$11,0,10*ROW('Hygiene Data'!D150))="","",OFFSET('Hygiene Data'!$D$11,0,10*ROW('Hygiene Data'!D150)))</f>
        <v/>
      </c>
      <c r="DP156" s="319" t="str">
        <f ca="true">+IF(OFFSET('Hygiene Data'!$D$12,0,10*ROW('Hygiene Data'!D150))="","",OFFSET('Hygiene Data'!$D$12,0,10*ROW('Hygiene Data'!D150)))</f>
        <v/>
      </c>
      <c r="DQ156" s="319" t="str">
        <f ca="true">+IF(OFFSET('Hygiene Data'!$D$13,0,10*ROW('Hygiene Data'!D150))="","",OFFSET('Hygiene Data'!$D$13,0,10*ROW('Hygiene Data'!D150)))</f>
        <v/>
      </c>
      <c r="DR156" s="319" t="str">
        <f ca="true">+IF(OFFSET('Hygiene Data'!$E$11,0,10*ROW('Hygiene Data'!E150))="","",OFFSET('Hygiene Data'!$E$11,0,10*ROW('Hygiene Data'!E150)))</f>
        <v/>
      </c>
      <c r="DS156" s="319" t="str">
        <f ca="true">+IF(OFFSET('Hygiene Data'!$E$12,0,10*ROW('Hygiene Data'!E150))="","",OFFSET('Hygiene Data'!$E$12,0,10*ROW('Hygiene Data'!E150)))</f>
        <v/>
      </c>
      <c r="DT156" s="319" t="str">
        <f ca="true">+IF(OFFSET('Hygiene Data'!$E$13,0,10*ROW('Hygiene Data'!E150))="","",OFFSET('Hygiene Data'!$E$13,0,10*ROW('Hygiene Data'!E150)))</f>
        <v/>
      </c>
      <c r="DU156" s="319" t="str">
        <f ca="true">+IF(OFFSET('Hygiene Data'!$F$11,0,10*ROW('Hygiene Data'!F150))="","",OFFSET('Hygiene Data'!$F$11,0,10*ROW('Hygiene Data'!F150)))</f>
        <v/>
      </c>
      <c r="DV156" s="319" t="str">
        <f ca="true">+IF(OFFSET('Hygiene Data'!$F$12,0,10*ROW('Hygiene Data'!F150))="","",OFFSET('Hygiene Data'!$F$12,0,10*ROW('Hygiene Data'!F150)))</f>
        <v/>
      </c>
      <c r="DW156" s="319" t="str">
        <f ca="true">+IF(OFFSET('Hygiene Data'!$F$13,0,10*ROW('Hygiene Data'!F150))="","",OFFSET('Hygiene Data'!$F$13,0,10*ROW('Hygiene Data'!F150)))</f>
        <v/>
      </c>
      <c r="DX156" s="319" t="str">
        <f ca="true">+IF(OFFSET('Hygiene Data'!$G$11,0,10*ROW('Hygiene Data'!G150))="","",OFFSET('Hygiene Data'!$G$11,0,10*ROW('Hygiene Data'!G150)))</f>
        <v/>
      </c>
      <c r="DY156" s="319" t="str">
        <f ca="true">+IF(OFFSET('Hygiene Data'!$G$12,0,10*ROW('Hygiene Data'!G150))="","",OFFSET('Hygiene Data'!$G$12,0,10*ROW('Hygiene Data'!G150)))</f>
        <v/>
      </c>
      <c r="DZ156" s="319" t="str">
        <f ca="true">+IF(OFFSET('Hygiene Data'!$G$13,0,10*ROW('Hygiene Data'!G150))="","",OFFSET('Hygiene Data'!$G$13,0,10*ROW('Hygiene Data'!G150)))</f>
        <v/>
      </c>
      <c r="EA156" s="319" t="str">
        <f ca="true">+IF(OFFSET('Hygiene Data'!$H$11,0,10*ROW('Hygiene Data'!H150))="","",OFFSET('Hygiene Data'!$H$11,0,10*ROW('Hygiene Data'!H150)))</f>
        <v/>
      </c>
      <c r="EB156" s="319" t="str">
        <f ca="true">+IF(OFFSET('Hygiene Data'!$H$12,0,10*ROW('Hygiene Data'!H150))="","",OFFSET('Hygiene Data'!$H$12,0,10*ROW('Hygiene Data'!H150)))</f>
        <v/>
      </c>
      <c r="EC156" s="319" t="str">
        <f ca="true">+IF(OFFSET('Hygiene Data'!$H$13,0,10*ROW('Hygiene Data'!H150))="","",OFFSET('Hygiene Data'!$H$13,0,10*ROW('Hygiene Data'!H150)))</f>
        <v/>
      </c>
      <c r="ED156" s="319" t="str">
        <f ca="true">+IF(OFFSET('Hygiene Data'!$I$11,0,10*ROW('Hygiene Data'!I150))="","",OFFSET('Hygiene Data'!$I$11,0,10*ROW('Hygiene Data'!I150)))</f>
        <v/>
      </c>
      <c r="EE156" s="319" t="str">
        <f ca="true">+IF(OFFSET('Hygiene Data'!$I$12,0,10*ROW('Hygiene Data'!I150))="","",OFFSET('Hygiene Data'!$I$12,0,10*ROW('Hygiene Data'!I150)))</f>
        <v/>
      </c>
      <c r="EF156" s="319"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75"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19"/>
      <c r="BS157" s="319" t="str">
        <f ca="true">+IF(OFFSET('Water Data'!$D$27,0,10*ROW('Water Data'!D151))="","",OFFSET('Water Data'!$D$27,0,10*ROW('Water Data'!D151)))</f>
        <v/>
      </c>
      <c r="BT157" s="319" t="str">
        <f ca="true">+IF(OFFSET('Water Data'!$D$28,0,10*ROW('Water Data'!D151))="","",OFFSET('Water Data'!$D$28,0,10*ROW('Water Data'!D151)))</f>
        <v/>
      </c>
      <c r="BU157" s="319" t="str">
        <f ca="true">+IF(OFFSET('Water Data'!$D$29,0,10*ROW('Water Data'!D151))="","",OFFSET('Water Data'!$D$29,0,10*ROW('Water Data'!D151)))</f>
        <v/>
      </c>
      <c r="BV157" s="319" t="str">
        <f ca="true">+IF(OFFSET('Water Data'!$E$27,0,10*ROW('Water Data'!E151))="","",OFFSET('Water Data'!$E$27,0,10*ROW('Water Data'!E151)))</f>
        <v/>
      </c>
      <c r="BW157" s="319" t="str">
        <f ca="true">+IF(OFFSET('Water Data'!$E$28,0,10*ROW('Water Data'!E151))="","",OFFSET('Water Data'!$E$28,0,10*ROW('Water Data'!E151)))</f>
        <v/>
      </c>
      <c r="BX157" s="319" t="str">
        <f ca="true">+IF(OFFSET('Water Data'!$E$29,0,10*ROW('Water Data'!E151))="","",OFFSET('Water Data'!$E$29,0,10*ROW('Water Data'!E151)))</f>
        <v/>
      </c>
      <c r="BY157" s="319" t="str">
        <f ca="true">+IF(OFFSET('Water Data'!$F$27,0,10*ROW('Water Data'!F151))="","",OFFSET('Water Data'!$F$27,0,10*ROW('Water Data'!F151)))</f>
        <v/>
      </c>
      <c r="BZ157" s="319" t="str">
        <f ca="true">+IF(OFFSET('Water Data'!$F$28,0,10*ROW('Water Data'!F151))="","",OFFSET('Water Data'!$F$28,0,10*ROW('Water Data'!F151)))</f>
        <v/>
      </c>
      <c r="CA157" s="319" t="str">
        <f ca="true">+IF(OFFSET('Water Data'!$F$29,0,10*ROW('Water Data'!F151))="","",OFFSET('Water Data'!$F$29,0,10*ROW('Water Data'!F151)))</f>
        <v/>
      </c>
      <c r="CB157" s="319" t="str">
        <f ca="true">+IF(OFFSET('Water Data'!$G$27,0,10*ROW('Water Data'!G151))="","",OFFSET('Water Data'!$G$27,0,10*ROW('Water Data'!G151)))</f>
        <v/>
      </c>
      <c r="CC157" s="319" t="str">
        <f ca="true">+IF(OFFSET('Water Data'!$G$28,0,10*ROW('Water Data'!G151))="","",OFFSET('Water Data'!$G$28,0,10*ROW('Water Data'!G151)))</f>
        <v/>
      </c>
      <c r="CD157" s="319" t="str">
        <f ca="true">+IF(OFFSET('Water Data'!$G$29,0,10*ROW('Water Data'!G151))="","",OFFSET('Water Data'!$G$29,0,10*ROW('Water Data'!G151)))</f>
        <v/>
      </c>
      <c r="CE157" s="319" t="str">
        <f ca="true">+IF(OFFSET('Water Data'!$H$27,0,10*ROW('Water Data'!H151))="","",OFFSET('Water Data'!$H$27,0,10*ROW('Water Data'!H151)))</f>
        <v/>
      </c>
      <c r="CF157" s="319" t="str">
        <f ca="true">+IF(OFFSET('Water Data'!$H$28,0,10*ROW('Water Data'!H151))="","",OFFSET('Water Data'!$H$28,0,10*ROW('Water Data'!H151)))</f>
        <v/>
      </c>
      <c r="CG157" s="319" t="str">
        <f ca="true">+IF(OFFSET('Water Data'!$H$29,0,10*ROW('Water Data'!H151))="","",OFFSET('Water Data'!$H$29,0,10*ROW('Water Data'!H151)))</f>
        <v/>
      </c>
      <c r="CH157" s="319" t="str">
        <f ca="true">+IF(OFFSET('Water Data'!$I$27,0,10*ROW('Water Data'!I151))="","",OFFSET('Water Data'!$I$27,0,10*ROW('Water Data'!I151)))</f>
        <v/>
      </c>
      <c r="CI157" s="319" t="str">
        <f ca="true">+IF(OFFSET('Water Data'!$I$28,0,10*ROW('Water Data'!I151))="","",OFFSET('Water Data'!$I$28,0,10*ROW('Water Data'!I151)))</f>
        <v/>
      </c>
      <c r="CJ157" s="319" t="str">
        <f ca="true">+IF(OFFSET('Water Data'!$I$29,0,10*ROW('Water Data'!I151))="","",OFFSET('Water Data'!$I$29,0,10*ROW('Water Data'!I151)))</f>
        <v/>
      </c>
      <c r="CK157" s="319" t="str">
        <f ca="true">+IF(OFFSET('Sanitation Data'!$D$28,0,10*ROW('Sanitation Data'!D151))="","",OFFSET('Sanitation Data'!$D$28,0,10*ROW('Sanitation Data'!D151)))</f>
        <v/>
      </c>
      <c r="CL157" s="319" t="str">
        <f ca="true">+IF(OFFSET('Sanitation Data'!$D$29,0,10*ROW('Sanitation Data'!D151))="","",OFFSET('Sanitation Data'!$D$29,0,10*ROW('Sanitation Data'!D151)))</f>
        <v/>
      </c>
      <c r="CM157" s="319" t="str">
        <f ca="true">+IF(OFFSET('Sanitation Data'!$D$30,0,10*ROW('Sanitation Data'!D151))="","",OFFSET('Sanitation Data'!$D$30,0,10*ROW('Sanitation Data'!D151)))</f>
        <v/>
      </c>
      <c r="CN157" s="319" t="str">
        <f ca="true">+IF(OFFSET('Sanitation Data'!$D$31,0,10*ROW('Sanitation Data'!D151))="","",OFFSET('Sanitation Data'!$D$31,0,10*ROW('Sanitation Data'!D151)))</f>
        <v/>
      </c>
      <c r="CO157" s="319" t="str">
        <f ca="true">+IF(OFFSET('Sanitation Data'!$D$32,0,10*ROW('Sanitation Data'!D151))="","",OFFSET('Sanitation Data'!$D$32,0,10*ROW('Sanitation Data'!D151)))</f>
        <v/>
      </c>
      <c r="CP157" s="319" t="str">
        <f ca="true">+IF(OFFSET('Sanitation Data'!$E$28,0,10*ROW('Sanitation Data'!E151))="","",OFFSET('Sanitation Data'!$E$28,0,10*ROW('Sanitation Data'!E151)))</f>
        <v/>
      </c>
      <c r="CQ157" s="319" t="str">
        <f ca="true">+IF(OFFSET('Sanitation Data'!$E$29,0,10*ROW('Sanitation Data'!E151))="","",OFFSET('Sanitation Data'!$E$29,0,10*ROW('Sanitation Data'!E151)))</f>
        <v/>
      </c>
      <c r="CR157" s="319" t="str">
        <f ca="true">+IF(OFFSET('Sanitation Data'!$E$30,0,10*ROW('Sanitation Data'!E151))="","",OFFSET('Sanitation Data'!$E$30,0,10*ROW('Sanitation Data'!E151)))</f>
        <v/>
      </c>
      <c r="CS157" s="319" t="str">
        <f ca="true">+IF(OFFSET('Sanitation Data'!$E$31,0,10*ROW('Sanitation Data'!E151))="","",OFFSET('Sanitation Data'!$E$31,0,10*ROW('Sanitation Data'!E151)))</f>
        <v/>
      </c>
      <c r="CT157" s="319" t="str">
        <f ca="true">+IF(OFFSET('Sanitation Data'!$E$32,0,10*ROW('Sanitation Data'!E151))="","",OFFSET('Sanitation Data'!$E$32,0,10*ROW('Sanitation Data'!E151)))</f>
        <v/>
      </c>
      <c r="CU157" s="319" t="str">
        <f ca="true">+IF(OFFSET('Sanitation Data'!$F$28,0,10*ROW('Sanitation Data'!F151))="","",OFFSET('Sanitation Data'!$F$28,0,10*ROW('Sanitation Data'!F151)))</f>
        <v/>
      </c>
      <c r="CV157" s="319" t="str">
        <f ca="true">+IF(OFFSET('Sanitation Data'!$F$29,0,10*ROW('Sanitation Data'!F151))="","",OFFSET('Sanitation Data'!$F$29,0,10*ROW('Sanitation Data'!F151)))</f>
        <v/>
      </c>
      <c r="CW157" s="319" t="str">
        <f ca="true">+IF(OFFSET('Sanitation Data'!$F$30,0,10*ROW('Sanitation Data'!F151))="","",OFFSET('Sanitation Data'!$F$30,0,10*ROW('Sanitation Data'!F151)))</f>
        <v/>
      </c>
      <c r="CX157" s="319" t="str">
        <f ca="true">+IF(OFFSET('Sanitation Data'!$F$31,0,10*ROW('Sanitation Data'!F151))="","",OFFSET('Sanitation Data'!$F$31,0,10*ROW('Sanitation Data'!F151)))</f>
        <v/>
      </c>
      <c r="CY157" s="319" t="str">
        <f ca="true">+IF(OFFSET('Sanitation Data'!$F$32,0,10*ROW('Sanitation Data'!F151))="","",OFFSET('Sanitation Data'!$F$32,0,10*ROW('Sanitation Data'!F151)))</f>
        <v/>
      </c>
      <c r="CZ157" s="319" t="str">
        <f ca="true">+IF(OFFSET('Sanitation Data'!$G$28,0,10*ROW('Sanitation Data'!G151))="","",OFFSET('Sanitation Data'!$G$28,0,10*ROW('Sanitation Data'!G151)))</f>
        <v/>
      </c>
      <c r="DA157" s="319" t="str">
        <f ca="true">+IF(OFFSET('Sanitation Data'!$G$29,0,10*ROW('Sanitation Data'!G151))="","",OFFSET('Sanitation Data'!$G$29,0,10*ROW('Sanitation Data'!G151)))</f>
        <v/>
      </c>
      <c r="DB157" s="319" t="str">
        <f ca="true">+IF(OFFSET('Sanitation Data'!$G$30,0,10*ROW('Sanitation Data'!G151))="","",OFFSET('Sanitation Data'!$G$30,0,10*ROW('Sanitation Data'!G151)))</f>
        <v/>
      </c>
      <c r="DC157" s="319" t="str">
        <f ca="true">+IF(OFFSET('Sanitation Data'!$G$31,0,10*ROW('Sanitation Data'!G151))="","",OFFSET('Sanitation Data'!$G$31,0,10*ROW('Sanitation Data'!G151)))</f>
        <v/>
      </c>
      <c r="DD157" s="319" t="str">
        <f ca="true">+IF(OFFSET('Sanitation Data'!$G$32,0,10*ROW('Sanitation Data'!G151))="","",OFFSET('Sanitation Data'!$G$32,0,10*ROW('Sanitation Data'!G151)))</f>
        <v/>
      </c>
      <c r="DE157" s="319" t="str">
        <f ca="true">+IF(OFFSET('Sanitation Data'!$H$28,0,10*ROW('Sanitation Data'!H151))="","",OFFSET('Sanitation Data'!$H$28,0,10*ROW('Sanitation Data'!H151)))</f>
        <v/>
      </c>
      <c r="DF157" s="319" t="str">
        <f ca="true">+IF(OFFSET('Sanitation Data'!$H$29,0,10*ROW('Sanitation Data'!H151))="","",OFFSET('Sanitation Data'!$H$29,0,10*ROW('Sanitation Data'!H151)))</f>
        <v/>
      </c>
      <c r="DG157" s="319" t="str">
        <f ca="true">+IF(OFFSET('Sanitation Data'!$H$30,0,10*ROW('Sanitation Data'!H151))="","",OFFSET('Sanitation Data'!$H$30,0,10*ROW('Sanitation Data'!H151)))</f>
        <v/>
      </c>
      <c r="DH157" s="319" t="str">
        <f ca="true">+IF(OFFSET('Sanitation Data'!$H$31,0,10*ROW('Sanitation Data'!H151))="","",OFFSET('Sanitation Data'!$H$31,0,10*ROW('Sanitation Data'!H151)))</f>
        <v/>
      </c>
      <c r="DI157" s="319" t="str">
        <f ca="true">+IF(OFFSET('Sanitation Data'!$H$32,0,10*ROW('Sanitation Data'!H151))="","",OFFSET('Sanitation Data'!$H$32,0,10*ROW('Sanitation Data'!H151)))</f>
        <v/>
      </c>
      <c r="DJ157" s="319" t="str">
        <f ca="true">+IF(OFFSET('Sanitation Data'!$I$28,0,10*ROW('Sanitation Data'!I151))="","",OFFSET('Sanitation Data'!$I$28,0,10*ROW('Sanitation Data'!I151)))</f>
        <v/>
      </c>
      <c r="DK157" s="319" t="str">
        <f ca="true">+IF(OFFSET('Sanitation Data'!$I$29,0,10*ROW('Sanitation Data'!I151))="","",OFFSET('Sanitation Data'!$I$29,0,10*ROW('Sanitation Data'!I151)))</f>
        <v/>
      </c>
      <c r="DL157" s="319" t="str">
        <f ca="true">+IF(OFFSET('Sanitation Data'!$I$30,0,10*ROW('Sanitation Data'!I151))="","",OFFSET('Sanitation Data'!$I$30,0,10*ROW('Sanitation Data'!I151)))</f>
        <v/>
      </c>
      <c r="DM157" s="319" t="str">
        <f ca="true">+IF(OFFSET('Sanitation Data'!$I$31,0,10*ROW('Sanitation Data'!I151))="","",OFFSET('Sanitation Data'!$I$31,0,10*ROW('Sanitation Data'!I151)))</f>
        <v/>
      </c>
      <c r="DN157" s="319" t="str">
        <f ca="true">+IF(OFFSET('Sanitation Data'!$I$32,0,10*ROW('Sanitation Data'!I151))="","",OFFSET('Sanitation Data'!$I$32,0,10*ROW('Sanitation Data'!I151)))</f>
        <v/>
      </c>
      <c r="DO157" s="319" t="str">
        <f ca="true">+IF(OFFSET('Hygiene Data'!$D$11,0,10*ROW('Hygiene Data'!D151))="","",OFFSET('Hygiene Data'!$D$11,0,10*ROW('Hygiene Data'!D151)))</f>
        <v/>
      </c>
      <c r="DP157" s="319" t="str">
        <f ca="true">+IF(OFFSET('Hygiene Data'!$D$12,0,10*ROW('Hygiene Data'!D151))="","",OFFSET('Hygiene Data'!$D$12,0,10*ROW('Hygiene Data'!D151)))</f>
        <v/>
      </c>
      <c r="DQ157" s="319" t="str">
        <f ca="true">+IF(OFFSET('Hygiene Data'!$D$13,0,10*ROW('Hygiene Data'!D151))="","",OFFSET('Hygiene Data'!$D$13,0,10*ROW('Hygiene Data'!D151)))</f>
        <v/>
      </c>
      <c r="DR157" s="319" t="str">
        <f ca="true">+IF(OFFSET('Hygiene Data'!$E$11,0,10*ROW('Hygiene Data'!E151))="","",OFFSET('Hygiene Data'!$E$11,0,10*ROW('Hygiene Data'!E151)))</f>
        <v/>
      </c>
      <c r="DS157" s="319" t="str">
        <f ca="true">+IF(OFFSET('Hygiene Data'!$E$12,0,10*ROW('Hygiene Data'!E151))="","",OFFSET('Hygiene Data'!$E$12,0,10*ROW('Hygiene Data'!E151)))</f>
        <v/>
      </c>
      <c r="DT157" s="319" t="str">
        <f ca="true">+IF(OFFSET('Hygiene Data'!$E$13,0,10*ROW('Hygiene Data'!E151))="","",OFFSET('Hygiene Data'!$E$13,0,10*ROW('Hygiene Data'!E151)))</f>
        <v/>
      </c>
      <c r="DU157" s="319" t="str">
        <f ca="true">+IF(OFFSET('Hygiene Data'!$F$11,0,10*ROW('Hygiene Data'!F151))="","",OFFSET('Hygiene Data'!$F$11,0,10*ROW('Hygiene Data'!F151)))</f>
        <v/>
      </c>
      <c r="DV157" s="319" t="str">
        <f ca="true">+IF(OFFSET('Hygiene Data'!$F$12,0,10*ROW('Hygiene Data'!F151))="","",OFFSET('Hygiene Data'!$F$12,0,10*ROW('Hygiene Data'!F151)))</f>
        <v/>
      </c>
      <c r="DW157" s="319" t="str">
        <f ca="true">+IF(OFFSET('Hygiene Data'!$F$13,0,10*ROW('Hygiene Data'!F151))="","",OFFSET('Hygiene Data'!$F$13,0,10*ROW('Hygiene Data'!F151)))</f>
        <v/>
      </c>
      <c r="DX157" s="319" t="str">
        <f ca="true">+IF(OFFSET('Hygiene Data'!$G$11,0,10*ROW('Hygiene Data'!G151))="","",OFFSET('Hygiene Data'!$G$11,0,10*ROW('Hygiene Data'!G151)))</f>
        <v/>
      </c>
      <c r="DY157" s="319" t="str">
        <f ca="true">+IF(OFFSET('Hygiene Data'!$G$12,0,10*ROW('Hygiene Data'!G151))="","",OFFSET('Hygiene Data'!$G$12,0,10*ROW('Hygiene Data'!G151)))</f>
        <v/>
      </c>
      <c r="DZ157" s="319" t="str">
        <f ca="true">+IF(OFFSET('Hygiene Data'!$G$13,0,10*ROW('Hygiene Data'!G151))="","",OFFSET('Hygiene Data'!$G$13,0,10*ROW('Hygiene Data'!G151)))</f>
        <v/>
      </c>
      <c r="EA157" s="319" t="str">
        <f ca="true">+IF(OFFSET('Hygiene Data'!$H$11,0,10*ROW('Hygiene Data'!H151))="","",OFFSET('Hygiene Data'!$H$11,0,10*ROW('Hygiene Data'!H151)))</f>
        <v/>
      </c>
      <c r="EB157" s="319" t="str">
        <f ca="true">+IF(OFFSET('Hygiene Data'!$H$12,0,10*ROW('Hygiene Data'!H151))="","",OFFSET('Hygiene Data'!$H$12,0,10*ROW('Hygiene Data'!H151)))</f>
        <v/>
      </c>
      <c r="EC157" s="319" t="str">
        <f ca="true">+IF(OFFSET('Hygiene Data'!$H$13,0,10*ROW('Hygiene Data'!H151))="","",OFFSET('Hygiene Data'!$H$13,0,10*ROW('Hygiene Data'!H151)))</f>
        <v/>
      </c>
      <c r="ED157" s="319" t="str">
        <f ca="true">+IF(OFFSET('Hygiene Data'!$I$11,0,10*ROW('Hygiene Data'!I151))="","",OFFSET('Hygiene Data'!$I$11,0,10*ROW('Hygiene Data'!I151)))</f>
        <v/>
      </c>
      <c r="EE157" s="319" t="str">
        <f ca="true">+IF(OFFSET('Hygiene Data'!$I$12,0,10*ROW('Hygiene Data'!I151))="","",OFFSET('Hygiene Data'!$I$12,0,10*ROW('Hygiene Data'!I151)))</f>
        <v/>
      </c>
      <c r="EF157" s="319"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75"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19"/>
      <c r="BS158" s="319" t="str">
        <f ca="true">+IF(OFFSET('Water Data'!$D$27,0,10*ROW('Water Data'!D152))="","",OFFSET('Water Data'!$D$27,0,10*ROW('Water Data'!D152)))</f>
        <v/>
      </c>
      <c r="BT158" s="319" t="str">
        <f ca="true">+IF(OFFSET('Water Data'!$D$28,0,10*ROW('Water Data'!D152))="","",OFFSET('Water Data'!$D$28,0,10*ROW('Water Data'!D152)))</f>
        <v/>
      </c>
      <c r="BU158" s="319" t="str">
        <f ca="true">+IF(OFFSET('Water Data'!$D$29,0,10*ROW('Water Data'!D152))="","",OFFSET('Water Data'!$D$29,0,10*ROW('Water Data'!D152)))</f>
        <v/>
      </c>
      <c r="BV158" s="319" t="str">
        <f ca="true">+IF(OFFSET('Water Data'!$E$27,0,10*ROW('Water Data'!E152))="","",OFFSET('Water Data'!$E$27,0,10*ROW('Water Data'!E152)))</f>
        <v/>
      </c>
      <c r="BW158" s="319" t="str">
        <f ca="true">+IF(OFFSET('Water Data'!$E$28,0,10*ROW('Water Data'!E152))="","",OFFSET('Water Data'!$E$28,0,10*ROW('Water Data'!E152)))</f>
        <v/>
      </c>
      <c r="BX158" s="319" t="str">
        <f ca="true">+IF(OFFSET('Water Data'!$E$29,0,10*ROW('Water Data'!E152))="","",OFFSET('Water Data'!$E$29,0,10*ROW('Water Data'!E152)))</f>
        <v/>
      </c>
      <c r="BY158" s="319" t="str">
        <f ca="true">+IF(OFFSET('Water Data'!$F$27,0,10*ROW('Water Data'!F152))="","",OFFSET('Water Data'!$F$27,0,10*ROW('Water Data'!F152)))</f>
        <v/>
      </c>
      <c r="BZ158" s="319" t="str">
        <f ca="true">+IF(OFFSET('Water Data'!$F$28,0,10*ROW('Water Data'!F152))="","",OFFSET('Water Data'!$F$28,0,10*ROW('Water Data'!F152)))</f>
        <v/>
      </c>
      <c r="CA158" s="319" t="str">
        <f ca="true">+IF(OFFSET('Water Data'!$F$29,0,10*ROW('Water Data'!F152))="","",OFFSET('Water Data'!$F$29,0,10*ROW('Water Data'!F152)))</f>
        <v/>
      </c>
      <c r="CB158" s="319" t="str">
        <f ca="true">+IF(OFFSET('Water Data'!$G$27,0,10*ROW('Water Data'!G152))="","",OFFSET('Water Data'!$G$27,0,10*ROW('Water Data'!G152)))</f>
        <v/>
      </c>
      <c r="CC158" s="319" t="str">
        <f ca="true">+IF(OFFSET('Water Data'!$G$28,0,10*ROW('Water Data'!G152))="","",OFFSET('Water Data'!$G$28,0,10*ROW('Water Data'!G152)))</f>
        <v/>
      </c>
      <c r="CD158" s="319" t="str">
        <f ca="true">+IF(OFFSET('Water Data'!$G$29,0,10*ROW('Water Data'!G152))="","",OFFSET('Water Data'!$G$29,0,10*ROW('Water Data'!G152)))</f>
        <v/>
      </c>
      <c r="CE158" s="319" t="str">
        <f ca="true">+IF(OFFSET('Water Data'!$H$27,0,10*ROW('Water Data'!H152))="","",OFFSET('Water Data'!$H$27,0,10*ROW('Water Data'!H152)))</f>
        <v/>
      </c>
      <c r="CF158" s="319" t="str">
        <f ca="true">+IF(OFFSET('Water Data'!$H$28,0,10*ROW('Water Data'!H152))="","",OFFSET('Water Data'!$H$28,0,10*ROW('Water Data'!H152)))</f>
        <v/>
      </c>
      <c r="CG158" s="319" t="str">
        <f ca="true">+IF(OFFSET('Water Data'!$H$29,0,10*ROW('Water Data'!H152))="","",OFFSET('Water Data'!$H$29,0,10*ROW('Water Data'!H152)))</f>
        <v/>
      </c>
      <c r="CH158" s="319" t="str">
        <f ca="true">+IF(OFFSET('Water Data'!$I$27,0,10*ROW('Water Data'!I152))="","",OFFSET('Water Data'!$I$27,0,10*ROW('Water Data'!I152)))</f>
        <v/>
      </c>
      <c r="CI158" s="319" t="str">
        <f ca="true">+IF(OFFSET('Water Data'!$I$28,0,10*ROW('Water Data'!I152))="","",OFFSET('Water Data'!$I$28,0,10*ROW('Water Data'!I152)))</f>
        <v/>
      </c>
      <c r="CJ158" s="319" t="str">
        <f ca="true">+IF(OFFSET('Water Data'!$I$29,0,10*ROW('Water Data'!I152))="","",OFFSET('Water Data'!$I$29,0,10*ROW('Water Data'!I152)))</f>
        <v/>
      </c>
      <c r="CK158" s="319" t="str">
        <f ca="true">+IF(OFFSET('Sanitation Data'!$D$28,0,10*ROW('Sanitation Data'!D152))="","",OFFSET('Sanitation Data'!$D$28,0,10*ROW('Sanitation Data'!D152)))</f>
        <v/>
      </c>
      <c r="CL158" s="319" t="str">
        <f ca="true">+IF(OFFSET('Sanitation Data'!$D$29,0,10*ROW('Sanitation Data'!D152))="","",OFFSET('Sanitation Data'!$D$29,0,10*ROW('Sanitation Data'!D152)))</f>
        <v/>
      </c>
      <c r="CM158" s="319" t="str">
        <f ca="true">+IF(OFFSET('Sanitation Data'!$D$30,0,10*ROW('Sanitation Data'!D152))="","",OFFSET('Sanitation Data'!$D$30,0,10*ROW('Sanitation Data'!D152)))</f>
        <v/>
      </c>
      <c r="CN158" s="319" t="str">
        <f ca="true">+IF(OFFSET('Sanitation Data'!$D$31,0,10*ROW('Sanitation Data'!D152))="","",OFFSET('Sanitation Data'!$D$31,0,10*ROW('Sanitation Data'!D152)))</f>
        <v/>
      </c>
      <c r="CO158" s="319" t="str">
        <f ca="true">+IF(OFFSET('Sanitation Data'!$D$32,0,10*ROW('Sanitation Data'!D152))="","",OFFSET('Sanitation Data'!$D$32,0,10*ROW('Sanitation Data'!D152)))</f>
        <v/>
      </c>
      <c r="CP158" s="319" t="str">
        <f ca="true">+IF(OFFSET('Sanitation Data'!$E$28,0,10*ROW('Sanitation Data'!E152))="","",OFFSET('Sanitation Data'!$E$28,0,10*ROW('Sanitation Data'!E152)))</f>
        <v/>
      </c>
      <c r="CQ158" s="319" t="str">
        <f ca="true">+IF(OFFSET('Sanitation Data'!$E$29,0,10*ROW('Sanitation Data'!E152))="","",OFFSET('Sanitation Data'!$E$29,0,10*ROW('Sanitation Data'!E152)))</f>
        <v/>
      </c>
      <c r="CR158" s="319" t="str">
        <f ca="true">+IF(OFFSET('Sanitation Data'!$E$30,0,10*ROW('Sanitation Data'!E152))="","",OFFSET('Sanitation Data'!$E$30,0,10*ROW('Sanitation Data'!E152)))</f>
        <v/>
      </c>
      <c r="CS158" s="319" t="str">
        <f ca="true">+IF(OFFSET('Sanitation Data'!$E$31,0,10*ROW('Sanitation Data'!E152))="","",OFFSET('Sanitation Data'!$E$31,0,10*ROW('Sanitation Data'!E152)))</f>
        <v/>
      </c>
      <c r="CT158" s="319" t="str">
        <f ca="true">+IF(OFFSET('Sanitation Data'!$E$32,0,10*ROW('Sanitation Data'!E152))="","",OFFSET('Sanitation Data'!$E$32,0,10*ROW('Sanitation Data'!E152)))</f>
        <v/>
      </c>
      <c r="CU158" s="319" t="str">
        <f ca="true">+IF(OFFSET('Sanitation Data'!$F$28,0,10*ROW('Sanitation Data'!F152))="","",OFFSET('Sanitation Data'!$F$28,0,10*ROW('Sanitation Data'!F152)))</f>
        <v/>
      </c>
      <c r="CV158" s="319" t="str">
        <f ca="true">+IF(OFFSET('Sanitation Data'!$F$29,0,10*ROW('Sanitation Data'!F152))="","",OFFSET('Sanitation Data'!$F$29,0,10*ROW('Sanitation Data'!F152)))</f>
        <v/>
      </c>
      <c r="CW158" s="319" t="str">
        <f ca="true">+IF(OFFSET('Sanitation Data'!$F$30,0,10*ROW('Sanitation Data'!F152))="","",OFFSET('Sanitation Data'!$F$30,0,10*ROW('Sanitation Data'!F152)))</f>
        <v/>
      </c>
      <c r="CX158" s="319" t="str">
        <f ca="true">+IF(OFFSET('Sanitation Data'!$F$31,0,10*ROW('Sanitation Data'!F152))="","",OFFSET('Sanitation Data'!$F$31,0,10*ROW('Sanitation Data'!F152)))</f>
        <v/>
      </c>
      <c r="CY158" s="319" t="str">
        <f ca="true">+IF(OFFSET('Sanitation Data'!$F$32,0,10*ROW('Sanitation Data'!F152))="","",OFFSET('Sanitation Data'!$F$32,0,10*ROW('Sanitation Data'!F152)))</f>
        <v/>
      </c>
      <c r="CZ158" s="319" t="str">
        <f ca="true">+IF(OFFSET('Sanitation Data'!$G$28,0,10*ROW('Sanitation Data'!G152))="","",OFFSET('Sanitation Data'!$G$28,0,10*ROW('Sanitation Data'!G152)))</f>
        <v/>
      </c>
      <c r="DA158" s="319" t="str">
        <f ca="true">+IF(OFFSET('Sanitation Data'!$G$29,0,10*ROW('Sanitation Data'!G152))="","",OFFSET('Sanitation Data'!$G$29,0,10*ROW('Sanitation Data'!G152)))</f>
        <v/>
      </c>
      <c r="DB158" s="319" t="str">
        <f ca="true">+IF(OFFSET('Sanitation Data'!$G$30,0,10*ROW('Sanitation Data'!G152))="","",OFFSET('Sanitation Data'!$G$30,0,10*ROW('Sanitation Data'!G152)))</f>
        <v/>
      </c>
      <c r="DC158" s="319" t="str">
        <f ca="true">+IF(OFFSET('Sanitation Data'!$G$31,0,10*ROW('Sanitation Data'!G152))="","",OFFSET('Sanitation Data'!$G$31,0,10*ROW('Sanitation Data'!G152)))</f>
        <v/>
      </c>
      <c r="DD158" s="319" t="str">
        <f ca="true">+IF(OFFSET('Sanitation Data'!$G$32,0,10*ROW('Sanitation Data'!G152))="","",OFFSET('Sanitation Data'!$G$32,0,10*ROW('Sanitation Data'!G152)))</f>
        <v/>
      </c>
      <c r="DE158" s="319" t="str">
        <f ca="true">+IF(OFFSET('Sanitation Data'!$H$28,0,10*ROW('Sanitation Data'!H152))="","",OFFSET('Sanitation Data'!$H$28,0,10*ROW('Sanitation Data'!H152)))</f>
        <v/>
      </c>
      <c r="DF158" s="319" t="str">
        <f ca="true">+IF(OFFSET('Sanitation Data'!$H$29,0,10*ROW('Sanitation Data'!H152))="","",OFFSET('Sanitation Data'!$H$29,0,10*ROW('Sanitation Data'!H152)))</f>
        <v/>
      </c>
      <c r="DG158" s="319" t="str">
        <f ca="true">+IF(OFFSET('Sanitation Data'!$H$30,0,10*ROW('Sanitation Data'!H152))="","",OFFSET('Sanitation Data'!$H$30,0,10*ROW('Sanitation Data'!H152)))</f>
        <v/>
      </c>
      <c r="DH158" s="319" t="str">
        <f ca="true">+IF(OFFSET('Sanitation Data'!$H$31,0,10*ROW('Sanitation Data'!H152))="","",OFFSET('Sanitation Data'!$H$31,0,10*ROW('Sanitation Data'!H152)))</f>
        <v/>
      </c>
      <c r="DI158" s="319" t="str">
        <f ca="true">+IF(OFFSET('Sanitation Data'!$H$32,0,10*ROW('Sanitation Data'!H152))="","",OFFSET('Sanitation Data'!$H$32,0,10*ROW('Sanitation Data'!H152)))</f>
        <v/>
      </c>
      <c r="DJ158" s="319" t="str">
        <f ca="true">+IF(OFFSET('Sanitation Data'!$I$28,0,10*ROW('Sanitation Data'!I152))="","",OFFSET('Sanitation Data'!$I$28,0,10*ROW('Sanitation Data'!I152)))</f>
        <v/>
      </c>
      <c r="DK158" s="319" t="str">
        <f ca="true">+IF(OFFSET('Sanitation Data'!$I$29,0,10*ROW('Sanitation Data'!I152))="","",OFFSET('Sanitation Data'!$I$29,0,10*ROW('Sanitation Data'!I152)))</f>
        <v/>
      </c>
      <c r="DL158" s="319" t="str">
        <f ca="true">+IF(OFFSET('Sanitation Data'!$I$30,0,10*ROW('Sanitation Data'!I152))="","",OFFSET('Sanitation Data'!$I$30,0,10*ROW('Sanitation Data'!I152)))</f>
        <v/>
      </c>
      <c r="DM158" s="319" t="str">
        <f ca="true">+IF(OFFSET('Sanitation Data'!$I$31,0,10*ROW('Sanitation Data'!I152))="","",OFFSET('Sanitation Data'!$I$31,0,10*ROW('Sanitation Data'!I152)))</f>
        <v/>
      </c>
      <c r="DN158" s="319" t="str">
        <f ca="true">+IF(OFFSET('Sanitation Data'!$I$32,0,10*ROW('Sanitation Data'!I152))="","",OFFSET('Sanitation Data'!$I$32,0,10*ROW('Sanitation Data'!I152)))</f>
        <v/>
      </c>
      <c r="DO158" s="319" t="str">
        <f ca="true">+IF(OFFSET('Hygiene Data'!$D$11,0,10*ROW('Hygiene Data'!D152))="","",OFFSET('Hygiene Data'!$D$11,0,10*ROW('Hygiene Data'!D152)))</f>
        <v/>
      </c>
      <c r="DP158" s="319" t="str">
        <f ca="true">+IF(OFFSET('Hygiene Data'!$D$12,0,10*ROW('Hygiene Data'!D152))="","",OFFSET('Hygiene Data'!$D$12,0,10*ROW('Hygiene Data'!D152)))</f>
        <v/>
      </c>
      <c r="DQ158" s="319" t="str">
        <f ca="true">+IF(OFFSET('Hygiene Data'!$D$13,0,10*ROW('Hygiene Data'!D152))="","",OFFSET('Hygiene Data'!$D$13,0,10*ROW('Hygiene Data'!D152)))</f>
        <v/>
      </c>
      <c r="DR158" s="319" t="str">
        <f ca="true">+IF(OFFSET('Hygiene Data'!$E$11,0,10*ROW('Hygiene Data'!E152))="","",OFFSET('Hygiene Data'!$E$11,0,10*ROW('Hygiene Data'!E152)))</f>
        <v/>
      </c>
      <c r="DS158" s="319" t="str">
        <f ca="true">+IF(OFFSET('Hygiene Data'!$E$12,0,10*ROW('Hygiene Data'!E152))="","",OFFSET('Hygiene Data'!$E$12,0,10*ROW('Hygiene Data'!E152)))</f>
        <v/>
      </c>
      <c r="DT158" s="319" t="str">
        <f ca="true">+IF(OFFSET('Hygiene Data'!$E$13,0,10*ROW('Hygiene Data'!E152))="","",OFFSET('Hygiene Data'!$E$13,0,10*ROW('Hygiene Data'!E152)))</f>
        <v/>
      </c>
      <c r="DU158" s="319" t="str">
        <f ca="true">+IF(OFFSET('Hygiene Data'!$F$11,0,10*ROW('Hygiene Data'!F152))="","",OFFSET('Hygiene Data'!$F$11,0,10*ROW('Hygiene Data'!F152)))</f>
        <v/>
      </c>
      <c r="DV158" s="319" t="str">
        <f ca="true">+IF(OFFSET('Hygiene Data'!$F$12,0,10*ROW('Hygiene Data'!F152))="","",OFFSET('Hygiene Data'!$F$12,0,10*ROW('Hygiene Data'!F152)))</f>
        <v/>
      </c>
      <c r="DW158" s="319" t="str">
        <f ca="true">+IF(OFFSET('Hygiene Data'!$F$13,0,10*ROW('Hygiene Data'!F152))="","",OFFSET('Hygiene Data'!$F$13,0,10*ROW('Hygiene Data'!F152)))</f>
        <v/>
      </c>
      <c r="DX158" s="319" t="str">
        <f ca="true">+IF(OFFSET('Hygiene Data'!$G$11,0,10*ROW('Hygiene Data'!G152))="","",OFFSET('Hygiene Data'!$G$11,0,10*ROW('Hygiene Data'!G152)))</f>
        <v/>
      </c>
      <c r="DY158" s="319" t="str">
        <f ca="true">+IF(OFFSET('Hygiene Data'!$G$12,0,10*ROW('Hygiene Data'!G152))="","",OFFSET('Hygiene Data'!$G$12,0,10*ROW('Hygiene Data'!G152)))</f>
        <v/>
      </c>
      <c r="DZ158" s="319" t="str">
        <f ca="true">+IF(OFFSET('Hygiene Data'!$G$13,0,10*ROW('Hygiene Data'!G152))="","",OFFSET('Hygiene Data'!$G$13,0,10*ROW('Hygiene Data'!G152)))</f>
        <v/>
      </c>
      <c r="EA158" s="319" t="str">
        <f ca="true">+IF(OFFSET('Hygiene Data'!$H$11,0,10*ROW('Hygiene Data'!H152))="","",OFFSET('Hygiene Data'!$H$11,0,10*ROW('Hygiene Data'!H152)))</f>
        <v/>
      </c>
      <c r="EB158" s="319" t="str">
        <f ca="true">+IF(OFFSET('Hygiene Data'!$H$12,0,10*ROW('Hygiene Data'!H152))="","",OFFSET('Hygiene Data'!$H$12,0,10*ROW('Hygiene Data'!H152)))</f>
        <v/>
      </c>
      <c r="EC158" s="319" t="str">
        <f ca="true">+IF(OFFSET('Hygiene Data'!$H$13,0,10*ROW('Hygiene Data'!H152))="","",OFFSET('Hygiene Data'!$H$13,0,10*ROW('Hygiene Data'!H152)))</f>
        <v/>
      </c>
      <c r="ED158" s="319" t="str">
        <f ca="true">+IF(OFFSET('Hygiene Data'!$I$11,0,10*ROW('Hygiene Data'!I152))="","",OFFSET('Hygiene Data'!$I$11,0,10*ROW('Hygiene Data'!I152)))</f>
        <v/>
      </c>
      <c r="EE158" s="319" t="str">
        <f ca="true">+IF(OFFSET('Hygiene Data'!$I$12,0,10*ROW('Hygiene Data'!I152))="","",OFFSET('Hygiene Data'!$I$12,0,10*ROW('Hygiene Data'!I152)))</f>
        <v/>
      </c>
      <c r="EF158" s="319"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75"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19"/>
      <c r="BS159" s="319" t="str">
        <f ca="true">+IF(OFFSET('Water Data'!$D$27,0,10*ROW('Water Data'!D153))="","",OFFSET('Water Data'!$D$27,0,10*ROW('Water Data'!D153)))</f>
        <v/>
      </c>
      <c r="BT159" s="319" t="str">
        <f ca="true">+IF(OFFSET('Water Data'!$D$28,0,10*ROW('Water Data'!D153))="","",OFFSET('Water Data'!$D$28,0,10*ROW('Water Data'!D153)))</f>
        <v/>
      </c>
      <c r="BU159" s="319" t="str">
        <f ca="true">+IF(OFFSET('Water Data'!$D$29,0,10*ROW('Water Data'!D153))="","",OFFSET('Water Data'!$D$29,0,10*ROW('Water Data'!D153)))</f>
        <v/>
      </c>
      <c r="BV159" s="319" t="str">
        <f ca="true">+IF(OFFSET('Water Data'!$E$27,0,10*ROW('Water Data'!E153))="","",OFFSET('Water Data'!$E$27,0,10*ROW('Water Data'!E153)))</f>
        <v/>
      </c>
      <c r="BW159" s="319" t="str">
        <f ca="true">+IF(OFFSET('Water Data'!$E$28,0,10*ROW('Water Data'!E153))="","",OFFSET('Water Data'!$E$28,0,10*ROW('Water Data'!E153)))</f>
        <v/>
      </c>
      <c r="BX159" s="319" t="str">
        <f ca="true">+IF(OFFSET('Water Data'!$E$29,0,10*ROW('Water Data'!E153))="","",OFFSET('Water Data'!$E$29,0,10*ROW('Water Data'!E153)))</f>
        <v/>
      </c>
      <c r="BY159" s="319" t="str">
        <f ca="true">+IF(OFFSET('Water Data'!$F$27,0,10*ROW('Water Data'!F153))="","",OFFSET('Water Data'!$F$27,0,10*ROW('Water Data'!F153)))</f>
        <v/>
      </c>
      <c r="BZ159" s="319" t="str">
        <f ca="true">+IF(OFFSET('Water Data'!$F$28,0,10*ROW('Water Data'!F153))="","",OFFSET('Water Data'!$F$28,0,10*ROW('Water Data'!F153)))</f>
        <v/>
      </c>
      <c r="CA159" s="319" t="str">
        <f ca="true">+IF(OFFSET('Water Data'!$F$29,0,10*ROW('Water Data'!F153))="","",OFFSET('Water Data'!$F$29,0,10*ROW('Water Data'!F153)))</f>
        <v/>
      </c>
      <c r="CB159" s="319" t="str">
        <f ca="true">+IF(OFFSET('Water Data'!$G$27,0,10*ROW('Water Data'!G153))="","",OFFSET('Water Data'!$G$27,0,10*ROW('Water Data'!G153)))</f>
        <v/>
      </c>
      <c r="CC159" s="319" t="str">
        <f ca="true">+IF(OFFSET('Water Data'!$G$28,0,10*ROW('Water Data'!G153))="","",OFFSET('Water Data'!$G$28,0,10*ROW('Water Data'!G153)))</f>
        <v/>
      </c>
      <c r="CD159" s="319" t="str">
        <f ca="true">+IF(OFFSET('Water Data'!$G$29,0,10*ROW('Water Data'!G153))="","",OFFSET('Water Data'!$G$29,0,10*ROW('Water Data'!G153)))</f>
        <v/>
      </c>
      <c r="CE159" s="319" t="str">
        <f ca="true">+IF(OFFSET('Water Data'!$H$27,0,10*ROW('Water Data'!H153))="","",OFFSET('Water Data'!$H$27,0,10*ROW('Water Data'!H153)))</f>
        <v/>
      </c>
      <c r="CF159" s="319" t="str">
        <f ca="true">+IF(OFFSET('Water Data'!$H$28,0,10*ROW('Water Data'!H153))="","",OFFSET('Water Data'!$H$28,0,10*ROW('Water Data'!H153)))</f>
        <v/>
      </c>
      <c r="CG159" s="319" t="str">
        <f ca="true">+IF(OFFSET('Water Data'!$H$29,0,10*ROW('Water Data'!H153))="","",OFFSET('Water Data'!$H$29,0,10*ROW('Water Data'!H153)))</f>
        <v/>
      </c>
      <c r="CH159" s="319" t="str">
        <f ca="true">+IF(OFFSET('Water Data'!$I$27,0,10*ROW('Water Data'!I153))="","",OFFSET('Water Data'!$I$27,0,10*ROW('Water Data'!I153)))</f>
        <v/>
      </c>
      <c r="CI159" s="319" t="str">
        <f ca="true">+IF(OFFSET('Water Data'!$I$28,0,10*ROW('Water Data'!I153))="","",OFFSET('Water Data'!$I$28,0,10*ROW('Water Data'!I153)))</f>
        <v/>
      </c>
      <c r="CJ159" s="319" t="str">
        <f ca="true">+IF(OFFSET('Water Data'!$I$29,0,10*ROW('Water Data'!I153))="","",OFFSET('Water Data'!$I$29,0,10*ROW('Water Data'!I153)))</f>
        <v/>
      </c>
      <c r="CK159" s="319" t="str">
        <f ca="true">+IF(OFFSET('Sanitation Data'!$D$28,0,10*ROW('Sanitation Data'!D153))="","",OFFSET('Sanitation Data'!$D$28,0,10*ROW('Sanitation Data'!D153)))</f>
        <v/>
      </c>
      <c r="CL159" s="319" t="str">
        <f ca="true">+IF(OFFSET('Sanitation Data'!$D$29,0,10*ROW('Sanitation Data'!D153))="","",OFFSET('Sanitation Data'!$D$29,0,10*ROW('Sanitation Data'!D153)))</f>
        <v/>
      </c>
      <c r="CM159" s="319" t="str">
        <f ca="true">+IF(OFFSET('Sanitation Data'!$D$30,0,10*ROW('Sanitation Data'!D153))="","",OFFSET('Sanitation Data'!$D$30,0,10*ROW('Sanitation Data'!D153)))</f>
        <v/>
      </c>
      <c r="CN159" s="319" t="str">
        <f ca="true">+IF(OFFSET('Sanitation Data'!$D$31,0,10*ROW('Sanitation Data'!D153))="","",OFFSET('Sanitation Data'!$D$31,0,10*ROW('Sanitation Data'!D153)))</f>
        <v/>
      </c>
      <c r="CO159" s="319" t="str">
        <f ca="true">+IF(OFFSET('Sanitation Data'!$D$32,0,10*ROW('Sanitation Data'!D153))="","",OFFSET('Sanitation Data'!$D$32,0,10*ROW('Sanitation Data'!D153)))</f>
        <v/>
      </c>
      <c r="CP159" s="319" t="str">
        <f ca="true">+IF(OFFSET('Sanitation Data'!$E$28,0,10*ROW('Sanitation Data'!E153))="","",OFFSET('Sanitation Data'!$E$28,0,10*ROW('Sanitation Data'!E153)))</f>
        <v/>
      </c>
      <c r="CQ159" s="319" t="str">
        <f ca="true">+IF(OFFSET('Sanitation Data'!$E$29,0,10*ROW('Sanitation Data'!E153))="","",OFFSET('Sanitation Data'!$E$29,0,10*ROW('Sanitation Data'!E153)))</f>
        <v/>
      </c>
      <c r="CR159" s="319" t="str">
        <f ca="true">+IF(OFFSET('Sanitation Data'!$E$30,0,10*ROW('Sanitation Data'!E153))="","",OFFSET('Sanitation Data'!$E$30,0,10*ROW('Sanitation Data'!E153)))</f>
        <v/>
      </c>
      <c r="CS159" s="319" t="str">
        <f ca="true">+IF(OFFSET('Sanitation Data'!$E$31,0,10*ROW('Sanitation Data'!E153))="","",OFFSET('Sanitation Data'!$E$31,0,10*ROW('Sanitation Data'!E153)))</f>
        <v/>
      </c>
      <c r="CT159" s="319" t="str">
        <f ca="true">+IF(OFFSET('Sanitation Data'!$E$32,0,10*ROW('Sanitation Data'!E153))="","",OFFSET('Sanitation Data'!$E$32,0,10*ROW('Sanitation Data'!E153)))</f>
        <v/>
      </c>
      <c r="CU159" s="319" t="str">
        <f ca="true">+IF(OFFSET('Sanitation Data'!$F$28,0,10*ROW('Sanitation Data'!F153))="","",OFFSET('Sanitation Data'!$F$28,0,10*ROW('Sanitation Data'!F153)))</f>
        <v/>
      </c>
      <c r="CV159" s="319" t="str">
        <f ca="true">+IF(OFFSET('Sanitation Data'!$F$29,0,10*ROW('Sanitation Data'!F153))="","",OFFSET('Sanitation Data'!$F$29,0,10*ROW('Sanitation Data'!F153)))</f>
        <v/>
      </c>
      <c r="CW159" s="319" t="str">
        <f ca="true">+IF(OFFSET('Sanitation Data'!$F$30,0,10*ROW('Sanitation Data'!F153))="","",OFFSET('Sanitation Data'!$F$30,0,10*ROW('Sanitation Data'!F153)))</f>
        <v/>
      </c>
      <c r="CX159" s="319" t="str">
        <f ca="true">+IF(OFFSET('Sanitation Data'!$F$31,0,10*ROW('Sanitation Data'!F153))="","",OFFSET('Sanitation Data'!$F$31,0,10*ROW('Sanitation Data'!F153)))</f>
        <v/>
      </c>
      <c r="CY159" s="319" t="str">
        <f ca="true">+IF(OFFSET('Sanitation Data'!$F$32,0,10*ROW('Sanitation Data'!F153))="","",OFFSET('Sanitation Data'!$F$32,0,10*ROW('Sanitation Data'!F153)))</f>
        <v/>
      </c>
      <c r="CZ159" s="319" t="str">
        <f ca="true">+IF(OFFSET('Sanitation Data'!$G$28,0,10*ROW('Sanitation Data'!G153))="","",OFFSET('Sanitation Data'!$G$28,0,10*ROW('Sanitation Data'!G153)))</f>
        <v/>
      </c>
      <c r="DA159" s="319" t="str">
        <f ca="true">+IF(OFFSET('Sanitation Data'!$G$29,0,10*ROW('Sanitation Data'!G153))="","",OFFSET('Sanitation Data'!$G$29,0,10*ROW('Sanitation Data'!G153)))</f>
        <v/>
      </c>
      <c r="DB159" s="319" t="str">
        <f ca="true">+IF(OFFSET('Sanitation Data'!$G$30,0,10*ROW('Sanitation Data'!G153))="","",OFFSET('Sanitation Data'!$G$30,0,10*ROW('Sanitation Data'!G153)))</f>
        <v/>
      </c>
      <c r="DC159" s="319" t="str">
        <f ca="true">+IF(OFFSET('Sanitation Data'!$G$31,0,10*ROW('Sanitation Data'!G153))="","",OFFSET('Sanitation Data'!$G$31,0,10*ROW('Sanitation Data'!G153)))</f>
        <v/>
      </c>
      <c r="DD159" s="319" t="str">
        <f ca="true">+IF(OFFSET('Sanitation Data'!$G$32,0,10*ROW('Sanitation Data'!G153))="","",OFFSET('Sanitation Data'!$G$32,0,10*ROW('Sanitation Data'!G153)))</f>
        <v/>
      </c>
      <c r="DE159" s="319" t="str">
        <f ca="true">+IF(OFFSET('Sanitation Data'!$H$28,0,10*ROW('Sanitation Data'!H153))="","",OFFSET('Sanitation Data'!$H$28,0,10*ROW('Sanitation Data'!H153)))</f>
        <v/>
      </c>
      <c r="DF159" s="319" t="str">
        <f ca="true">+IF(OFFSET('Sanitation Data'!$H$29,0,10*ROW('Sanitation Data'!H153))="","",OFFSET('Sanitation Data'!$H$29,0,10*ROW('Sanitation Data'!H153)))</f>
        <v/>
      </c>
      <c r="DG159" s="319" t="str">
        <f ca="true">+IF(OFFSET('Sanitation Data'!$H$30,0,10*ROW('Sanitation Data'!H153))="","",OFFSET('Sanitation Data'!$H$30,0,10*ROW('Sanitation Data'!H153)))</f>
        <v/>
      </c>
      <c r="DH159" s="319" t="str">
        <f ca="true">+IF(OFFSET('Sanitation Data'!$H$31,0,10*ROW('Sanitation Data'!H153))="","",OFFSET('Sanitation Data'!$H$31,0,10*ROW('Sanitation Data'!H153)))</f>
        <v/>
      </c>
      <c r="DI159" s="319" t="str">
        <f ca="true">+IF(OFFSET('Sanitation Data'!$H$32,0,10*ROW('Sanitation Data'!H153))="","",OFFSET('Sanitation Data'!$H$32,0,10*ROW('Sanitation Data'!H153)))</f>
        <v/>
      </c>
      <c r="DJ159" s="319" t="str">
        <f ca="true">+IF(OFFSET('Sanitation Data'!$I$28,0,10*ROW('Sanitation Data'!I153))="","",OFFSET('Sanitation Data'!$I$28,0,10*ROW('Sanitation Data'!I153)))</f>
        <v/>
      </c>
      <c r="DK159" s="319" t="str">
        <f ca="true">+IF(OFFSET('Sanitation Data'!$I$29,0,10*ROW('Sanitation Data'!I153))="","",OFFSET('Sanitation Data'!$I$29,0,10*ROW('Sanitation Data'!I153)))</f>
        <v/>
      </c>
      <c r="DL159" s="319" t="str">
        <f ca="true">+IF(OFFSET('Sanitation Data'!$I$30,0,10*ROW('Sanitation Data'!I153))="","",OFFSET('Sanitation Data'!$I$30,0,10*ROW('Sanitation Data'!I153)))</f>
        <v/>
      </c>
      <c r="DM159" s="319" t="str">
        <f ca="true">+IF(OFFSET('Sanitation Data'!$I$31,0,10*ROW('Sanitation Data'!I153))="","",OFFSET('Sanitation Data'!$I$31,0,10*ROW('Sanitation Data'!I153)))</f>
        <v/>
      </c>
      <c r="DN159" s="319" t="str">
        <f ca="true">+IF(OFFSET('Sanitation Data'!$I$32,0,10*ROW('Sanitation Data'!I153))="","",OFFSET('Sanitation Data'!$I$32,0,10*ROW('Sanitation Data'!I153)))</f>
        <v/>
      </c>
      <c r="DO159" s="319" t="str">
        <f ca="true">+IF(OFFSET('Hygiene Data'!$D$11,0,10*ROW('Hygiene Data'!D153))="","",OFFSET('Hygiene Data'!$D$11,0,10*ROW('Hygiene Data'!D153)))</f>
        <v/>
      </c>
      <c r="DP159" s="319" t="str">
        <f ca="true">+IF(OFFSET('Hygiene Data'!$D$12,0,10*ROW('Hygiene Data'!D153))="","",OFFSET('Hygiene Data'!$D$12,0,10*ROW('Hygiene Data'!D153)))</f>
        <v/>
      </c>
      <c r="DQ159" s="319" t="str">
        <f ca="true">+IF(OFFSET('Hygiene Data'!$D$13,0,10*ROW('Hygiene Data'!D153))="","",OFFSET('Hygiene Data'!$D$13,0,10*ROW('Hygiene Data'!D153)))</f>
        <v/>
      </c>
      <c r="DR159" s="319" t="str">
        <f ca="true">+IF(OFFSET('Hygiene Data'!$E$11,0,10*ROW('Hygiene Data'!E153))="","",OFFSET('Hygiene Data'!$E$11,0,10*ROW('Hygiene Data'!E153)))</f>
        <v/>
      </c>
      <c r="DS159" s="319" t="str">
        <f ca="true">+IF(OFFSET('Hygiene Data'!$E$12,0,10*ROW('Hygiene Data'!E153))="","",OFFSET('Hygiene Data'!$E$12,0,10*ROW('Hygiene Data'!E153)))</f>
        <v/>
      </c>
      <c r="DT159" s="319" t="str">
        <f ca="true">+IF(OFFSET('Hygiene Data'!$E$13,0,10*ROW('Hygiene Data'!E153))="","",OFFSET('Hygiene Data'!$E$13,0,10*ROW('Hygiene Data'!E153)))</f>
        <v/>
      </c>
      <c r="DU159" s="319" t="str">
        <f ca="true">+IF(OFFSET('Hygiene Data'!$F$11,0,10*ROW('Hygiene Data'!F153))="","",OFFSET('Hygiene Data'!$F$11,0,10*ROW('Hygiene Data'!F153)))</f>
        <v/>
      </c>
      <c r="DV159" s="319" t="str">
        <f ca="true">+IF(OFFSET('Hygiene Data'!$F$12,0,10*ROW('Hygiene Data'!F153))="","",OFFSET('Hygiene Data'!$F$12,0,10*ROW('Hygiene Data'!F153)))</f>
        <v/>
      </c>
      <c r="DW159" s="319" t="str">
        <f ca="true">+IF(OFFSET('Hygiene Data'!$F$13,0,10*ROW('Hygiene Data'!F153))="","",OFFSET('Hygiene Data'!$F$13,0,10*ROW('Hygiene Data'!F153)))</f>
        <v/>
      </c>
      <c r="DX159" s="319" t="str">
        <f ca="true">+IF(OFFSET('Hygiene Data'!$G$11,0,10*ROW('Hygiene Data'!G153))="","",OFFSET('Hygiene Data'!$G$11,0,10*ROW('Hygiene Data'!G153)))</f>
        <v/>
      </c>
      <c r="DY159" s="319" t="str">
        <f ca="true">+IF(OFFSET('Hygiene Data'!$G$12,0,10*ROW('Hygiene Data'!G153))="","",OFFSET('Hygiene Data'!$G$12,0,10*ROW('Hygiene Data'!G153)))</f>
        <v/>
      </c>
      <c r="DZ159" s="319" t="str">
        <f ca="true">+IF(OFFSET('Hygiene Data'!$G$13,0,10*ROW('Hygiene Data'!G153))="","",OFFSET('Hygiene Data'!$G$13,0,10*ROW('Hygiene Data'!G153)))</f>
        <v/>
      </c>
      <c r="EA159" s="319" t="str">
        <f ca="true">+IF(OFFSET('Hygiene Data'!$H$11,0,10*ROW('Hygiene Data'!H153))="","",OFFSET('Hygiene Data'!$H$11,0,10*ROW('Hygiene Data'!H153)))</f>
        <v/>
      </c>
      <c r="EB159" s="319" t="str">
        <f ca="true">+IF(OFFSET('Hygiene Data'!$H$12,0,10*ROW('Hygiene Data'!H153))="","",OFFSET('Hygiene Data'!$H$12,0,10*ROW('Hygiene Data'!H153)))</f>
        <v/>
      </c>
      <c r="EC159" s="319" t="str">
        <f ca="true">+IF(OFFSET('Hygiene Data'!$H$13,0,10*ROW('Hygiene Data'!H153))="","",OFFSET('Hygiene Data'!$H$13,0,10*ROW('Hygiene Data'!H153)))</f>
        <v/>
      </c>
      <c r="ED159" s="319" t="str">
        <f ca="true">+IF(OFFSET('Hygiene Data'!$I$11,0,10*ROW('Hygiene Data'!I153))="","",OFFSET('Hygiene Data'!$I$11,0,10*ROW('Hygiene Data'!I153)))</f>
        <v/>
      </c>
      <c r="EE159" s="319" t="str">
        <f ca="true">+IF(OFFSET('Hygiene Data'!$I$12,0,10*ROW('Hygiene Data'!I153))="","",OFFSET('Hygiene Data'!$I$12,0,10*ROW('Hygiene Data'!I153)))</f>
        <v/>
      </c>
      <c r="EF159" s="319"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75"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19"/>
      <c r="BS160" s="319" t="str">
        <f ca="true">+IF(OFFSET('Water Data'!$D$27,0,10*ROW('Water Data'!D154))="","",OFFSET('Water Data'!$D$27,0,10*ROW('Water Data'!D154)))</f>
        <v/>
      </c>
      <c r="BT160" s="319" t="str">
        <f ca="true">+IF(OFFSET('Water Data'!$D$28,0,10*ROW('Water Data'!D154))="","",OFFSET('Water Data'!$D$28,0,10*ROW('Water Data'!D154)))</f>
        <v/>
      </c>
      <c r="BU160" s="319" t="str">
        <f ca="true">+IF(OFFSET('Water Data'!$D$29,0,10*ROW('Water Data'!D154))="","",OFFSET('Water Data'!$D$29,0,10*ROW('Water Data'!D154)))</f>
        <v/>
      </c>
      <c r="BV160" s="319" t="str">
        <f ca="true">+IF(OFFSET('Water Data'!$E$27,0,10*ROW('Water Data'!E154))="","",OFFSET('Water Data'!$E$27,0,10*ROW('Water Data'!E154)))</f>
        <v/>
      </c>
      <c r="BW160" s="319" t="str">
        <f ca="true">+IF(OFFSET('Water Data'!$E$28,0,10*ROW('Water Data'!E154))="","",OFFSET('Water Data'!$E$28,0,10*ROW('Water Data'!E154)))</f>
        <v/>
      </c>
      <c r="BX160" s="319" t="str">
        <f ca="true">+IF(OFFSET('Water Data'!$E$29,0,10*ROW('Water Data'!E154))="","",OFFSET('Water Data'!$E$29,0,10*ROW('Water Data'!E154)))</f>
        <v/>
      </c>
      <c r="BY160" s="319" t="str">
        <f ca="true">+IF(OFFSET('Water Data'!$F$27,0,10*ROW('Water Data'!F154))="","",OFFSET('Water Data'!$F$27,0,10*ROW('Water Data'!F154)))</f>
        <v/>
      </c>
      <c r="BZ160" s="319" t="str">
        <f ca="true">+IF(OFFSET('Water Data'!$F$28,0,10*ROW('Water Data'!F154))="","",OFFSET('Water Data'!$F$28,0,10*ROW('Water Data'!F154)))</f>
        <v/>
      </c>
      <c r="CA160" s="319" t="str">
        <f ca="true">+IF(OFFSET('Water Data'!$F$29,0,10*ROW('Water Data'!F154))="","",OFFSET('Water Data'!$F$29,0,10*ROW('Water Data'!F154)))</f>
        <v/>
      </c>
      <c r="CB160" s="319" t="str">
        <f ca="true">+IF(OFFSET('Water Data'!$G$27,0,10*ROW('Water Data'!G154))="","",OFFSET('Water Data'!$G$27,0,10*ROW('Water Data'!G154)))</f>
        <v/>
      </c>
      <c r="CC160" s="319" t="str">
        <f ca="true">+IF(OFFSET('Water Data'!$G$28,0,10*ROW('Water Data'!G154))="","",OFFSET('Water Data'!$G$28,0,10*ROW('Water Data'!G154)))</f>
        <v/>
      </c>
      <c r="CD160" s="319" t="str">
        <f ca="true">+IF(OFFSET('Water Data'!$G$29,0,10*ROW('Water Data'!G154))="","",OFFSET('Water Data'!$G$29,0,10*ROW('Water Data'!G154)))</f>
        <v/>
      </c>
      <c r="CE160" s="319" t="str">
        <f ca="true">+IF(OFFSET('Water Data'!$H$27,0,10*ROW('Water Data'!H154))="","",OFFSET('Water Data'!$H$27,0,10*ROW('Water Data'!H154)))</f>
        <v/>
      </c>
      <c r="CF160" s="319" t="str">
        <f ca="true">+IF(OFFSET('Water Data'!$H$28,0,10*ROW('Water Data'!H154))="","",OFFSET('Water Data'!$H$28,0,10*ROW('Water Data'!H154)))</f>
        <v/>
      </c>
      <c r="CG160" s="319" t="str">
        <f ca="true">+IF(OFFSET('Water Data'!$H$29,0,10*ROW('Water Data'!H154))="","",OFFSET('Water Data'!$H$29,0,10*ROW('Water Data'!H154)))</f>
        <v/>
      </c>
      <c r="CH160" s="319" t="str">
        <f ca="true">+IF(OFFSET('Water Data'!$I$27,0,10*ROW('Water Data'!I154))="","",OFFSET('Water Data'!$I$27,0,10*ROW('Water Data'!I154)))</f>
        <v/>
      </c>
      <c r="CI160" s="319" t="str">
        <f ca="true">+IF(OFFSET('Water Data'!$I$28,0,10*ROW('Water Data'!I154))="","",OFFSET('Water Data'!$I$28,0,10*ROW('Water Data'!I154)))</f>
        <v/>
      </c>
      <c r="CJ160" s="319" t="str">
        <f ca="true">+IF(OFFSET('Water Data'!$I$29,0,10*ROW('Water Data'!I154))="","",OFFSET('Water Data'!$I$29,0,10*ROW('Water Data'!I154)))</f>
        <v/>
      </c>
      <c r="CK160" s="319" t="str">
        <f ca="true">+IF(OFFSET('Sanitation Data'!$D$28,0,10*ROW('Sanitation Data'!D154))="","",OFFSET('Sanitation Data'!$D$28,0,10*ROW('Sanitation Data'!D154)))</f>
        <v/>
      </c>
      <c r="CL160" s="319" t="str">
        <f ca="true">+IF(OFFSET('Sanitation Data'!$D$29,0,10*ROW('Sanitation Data'!D154))="","",OFFSET('Sanitation Data'!$D$29,0,10*ROW('Sanitation Data'!D154)))</f>
        <v/>
      </c>
      <c r="CM160" s="319" t="str">
        <f ca="true">+IF(OFFSET('Sanitation Data'!$D$30,0,10*ROW('Sanitation Data'!D154))="","",OFFSET('Sanitation Data'!$D$30,0,10*ROW('Sanitation Data'!D154)))</f>
        <v/>
      </c>
      <c r="CN160" s="319" t="str">
        <f ca="true">+IF(OFFSET('Sanitation Data'!$D$31,0,10*ROW('Sanitation Data'!D154))="","",OFFSET('Sanitation Data'!$D$31,0,10*ROW('Sanitation Data'!D154)))</f>
        <v/>
      </c>
      <c r="CO160" s="319" t="str">
        <f ca="true">+IF(OFFSET('Sanitation Data'!$D$32,0,10*ROW('Sanitation Data'!D154))="","",OFFSET('Sanitation Data'!$D$32,0,10*ROW('Sanitation Data'!D154)))</f>
        <v/>
      </c>
      <c r="CP160" s="319" t="str">
        <f ca="true">+IF(OFFSET('Sanitation Data'!$E$28,0,10*ROW('Sanitation Data'!E154))="","",OFFSET('Sanitation Data'!$E$28,0,10*ROW('Sanitation Data'!E154)))</f>
        <v/>
      </c>
      <c r="CQ160" s="319" t="str">
        <f ca="true">+IF(OFFSET('Sanitation Data'!$E$29,0,10*ROW('Sanitation Data'!E154))="","",OFFSET('Sanitation Data'!$E$29,0,10*ROW('Sanitation Data'!E154)))</f>
        <v/>
      </c>
      <c r="CR160" s="319" t="str">
        <f ca="true">+IF(OFFSET('Sanitation Data'!$E$30,0,10*ROW('Sanitation Data'!E154))="","",OFFSET('Sanitation Data'!$E$30,0,10*ROW('Sanitation Data'!E154)))</f>
        <v/>
      </c>
      <c r="CS160" s="319" t="str">
        <f ca="true">+IF(OFFSET('Sanitation Data'!$E$31,0,10*ROW('Sanitation Data'!E154))="","",OFFSET('Sanitation Data'!$E$31,0,10*ROW('Sanitation Data'!E154)))</f>
        <v/>
      </c>
      <c r="CT160" s="319" t="str">
        <f ca="true">+IF(OFFSET('Sanitation Data'!$E$32,0,10*ROW('Sanitation Data'!E154))="","",OFFSET('Sanitation Data'!$E$32,0,10*ROW('Sanitation Data'!E154)))</f>
        <v/>
      </c>
      <c r="CU160" s="319" t="str">
        <f ca="true">+IF(OFFSET('Sanitation Data'!$F$28,0,10*ROW('Sanitation Data'!F154))="","",OFFSET('Sanitation Data'!$F$28,0,10*ROW('Sanitation Data'!F154)))</f>
        <v/>
      </c>
      <c r="CV160" s="319" t="str">
        <f ca="true">+IF(OFFSET('Sanitation Data'!$F$29,0,10*ROW('Sanitation Data'!F154))="","",OFFSET('Sanitation Data'!$F$29,0,10*ROW('Sanitation Data'!F154)))</f>
        <v/>
      </c>
      <c r="CW160" s="319" t="str">
        <f ca="true">+IF(OFFSET('Sanitation Data'!$F$30,0,10*ROW('Sanitation Data'!F154))="","",OFFSET('Sanitation Data'!$F$30,0,10*ROW('Sanitation Data'!F154)))</f>
        <v/>
      </c>
      <c r="CX160" s="319" t="str">
        <f ca="true">+IF(OFFSET('Sanitation Data'!$F$31,0,10*ROW('Sanitation Data'!F154))="","",OFFSET('Sanitation Data'!$F$31,0,10*ROW('Sanitation Data'!F154)))</f>
        <v/>
      </c>
      <c r="CY160" s="319" t="str">
        <f ca="true">+IF(OFFSET('Sanitation Data'!$F$32,0,10*ROW('Sanitation Data'!F154))="","",OFFSET('Sanitation Data'!$F$32,0,10*ROW('Sanitation Data'!F154)))</f>
        <v/>
      </c>
      <c r="CZ160" s="319" t="str">
        <f ca="true">+IF(OFFSET('Sanitation Data'!$G$28,0,10*ROW('Sanitation Data'!G154))="","",OFFSET('Sanitation Data'!$G$28,0,10*ROW('Sanitation Data'!G154)))</f>
        <v/>
      </c>
      <c r="DA160" s="319" t="str">
        <f ca="true">+IF(OFFSET('Sanitation Data'!$G$29,0,10*ROW('Sanitation Data'!G154))="","",OFFSET('Sanitation Data'!$G$29,0,10*ROW('Sanitation Data'!G154)))</f>
        <v/>
      </c>
      <c r="DB160" s="319" t="str">
        <f ca="true">+IF(OFFSET('Sanitation Data'!$G$30,0,10*ROW('Sanitation Data'!G154))="","",OFFSET('Sanitation Data'!$G$30,0,10*ROW('Sanitation Data'!G154)))</f>
        <v/>
      </c>
      <c r="DC160" s="319" t="str">
        <f ca="true">+IF(OFFSET('Sanitation Data'!$G$31,0,10*ROW('Sanitation Data'!G154))="","",OFFSET('Sanitation Data'!$G$31,0,10*ROW('Sanitation Data'!G154)))</f>
        <v/>
      </c>
      <c r="DD160" s="319" t="str">
        <f ca="true">+IF(OFFSET('Sanitation Data'!$G$32,0,10*ROW('Sanitation Data'!G154))="","",OFFSET('Sanitation Data'!$G$32,0,10*ROW('Sanitation Data'!G154)))</f>
        <v/>
      </c>
      <c r="DE160" s="319" t="str">
        <f ca="true">+IF(OFFSET('Sanitation Data'!$H$28,0,10*ROW('Sanitation Data'!H154))="","",OFFSET('Sanitation Data'!$H$28,0,10*ROW('Sanitation Data'!H154)))</f>
        <v/>
      </c>
      <c r="DF160" s="319" t="str">
        <f ca="true">+IF(OFFSET('Sanitation Data'!$H$29,0,10*ROW('Sanitation Data'!H154))="","",OFFSET('Sanitation Data'!$H$29,0,10*ROW('Sanitation Data'!H154)))</f>
        <v/>
      </c>
      <c r="DG160" s="319" t="str">
        <f ca="true">+IF(OFFSET('Sanitation Data'!$H$30,0,10*ROW('Sanitation Data'!H154))="","",OFFSET('Sanitation Data'!$H$30,0,10*ROW('Sanitation Data'!H154)))</f>
        <v/>
      </c>
      <c r="DH160" s="319" t="str">
        <f ca="true">+IF(OFFSET('Sanitation Data'!$H$31,0,10*ROW('Sanitation Data'!H154))="","",OFFSET('Sanitation Data'!$H$31,0,10*ROW('Sanitation Data'!H154)))</f>
        <v/>
      </c>
      <c r="DI160" s="319" t="str">
        <f ca="true">+IF(OFFSET('Sanitation Data'!$H$32,0,10*ROW('Sanitation Data'!H154))="","",OFFSET('Sanitation Data'!$H$32,0,10*ROW('Sanitation Data'!H154)))</f>
        <v/>
      </c>
      <c r="DJ160" s="319" t="str">
        <f ca="true">+IF(OFFSET('Sanitation Data'!$I$28,0,10*ROW('Sanitation Data'!I154))="","",OFFSET('Sanitation Data'!$I$28,0,10*ROW('Sanitation Data'!I154)))</f>
        <v/>
      </c>
      <c r="DK160" s="319" t="str">
        <f ca="true">+IF(OFFSET('Sanitation Data'!$I$29,0,10*ROW('Sanitation Data'!I154))="","",OFFSET('Sanitation Data'!$I$29,0,10*ROW('Sanitation Data'!I154)))</f>
        <v/>
      </c>
      <c r="DL160" s="319" t="str">
        <f ca="true">+IF(OFFSET('Sanitation Data'!$I$30,0,10*ROW('Sanitation Data'!I154))="","",OFFSET('Sanitation Data'!$I$30,0,10*ROW('Sanitation Data'!I154)))</f>
        <v/>
      </c>
      <c r="DM160" s="319" t="str">
        <f ca="true">+IF(OFFSET('Sanitation Data'!$I$31,0,10*ROW('Sanitation Data'!I154))="","",OFFSET('Sanitation Data'!$I$31,0,10*ROW('Sanitation Data'!I154)))</f>
        <v/>
      </c>
      <c r="DN160" s="319" t="str">
        <f ca="true">+IF(OFFSET('Sanitation Data'!$I$32,0,10*ROW('Sanitation Data'!I154))="","",OFFSET('Sanitation Data'!$I$32,0,10*ROW('Sanitation Data'!I154)))</f>
        <v/>
      </c>
      <c r="DO160" s="319" t="str">
        <f ca="true">+IF(OFFSET('Hygiene Data'!$D$11,0,10*ROW('Hygiene Data'!D154))="","",OFFSET('Hygiene Data'!$D$11,0,10*ROW('Hygiene Data'!D154)))</f>
        <v/>
      </c>
      <c r="DP160" s="319" t="str">
        <f ca="true">+IF(OFFSET('Hygiene Data'!$D$12,0,10*ROW('Hygiene Data'!D154))="","",OFFSET('Hygiene Data'!$D$12,0,10*ROW('Hygiene Data'!D154)))</f>
        <v/>
      </c>
      <c r="DQ160" s="319" t="str">
        <f ca="true">+IF(OFFSET('Hygiene Data'!$D$13,0,10*ROW('Hygiene Data'!D154))="","",OFFSET('Hygiene Data'!$D$13,0,10*ROW('Hygiene Data'!D154)))</f>
        <v/>
      </c>
      <c r="DR160" s="319" t="str">
        <f ca="true">+IF(OFFSET('Hygiene Data'!$E$11,0,10*ROW('Hygiene Data'!E154))="","",OFFSET('Hygiene Data'!$E$11,0,10*ROW('Hygiene Data'!E154)))</f>
        <v/>
      </c>
      <c r="DS160" s="319" t="str">
        <f ca="true">+IF(OFFSET('Hygiene Data'!$E$12,0,10*ROW('Hygiene Data'!E154))="","",OFFSET('Hygiene Data'!$E$12,0,10*ROW('Hygiene Data'!E154)))</f>
        <v/>
      </c>
      <c r="DT160" s="319" t="str">
        <f ca="true">+IF(OFFSET('Hygiene Data'!$E$13,0,10*ROW('Hygiene Data'!E154))="","",OFFSET('Hygiene Data'!$E$13,0,10*ROW('Hygiene Data'!E154)))</f>
        <v/>
      </c>
      <c r="DU160" s="319" t="str">
        <f ca="true">+IF(OFFSET('Hygiene Data'!$F$11,0,10*ROW('Hygiene Data'!F154))="","",OFFSET('Hygiene Data'!$F$11,0,10*ROW('Hygiene Data'!F154)))</f>
        <v/>
      </c>
      <c r="DV160" s="319" t="str">
        <f ca="true">+IF(OFFSET('Hygiene Data'!$F$12,0,10*ROW('Hygiene Data'!F154))="","",OFFSET('Hygiene Data'!$F$12,0,10*ROW('Hygiene Data'!F154)))</f>
        <v/>
      </c>
      <c r="DW160" s="319" t="str">
        <f ca="true">+IF(OFFSET('Hygiene Data'!$F$13,0,10*ROW('Hygiene Data'!F154))="","",OFFSET('Hygiene Data'!$F$13,0,10*ROW('Hygiene Data'!F154)))</f>
        <v/>
      </c>
      <c r="DX160" s="319" t="str">
        <f ca="true">+IF(OFFSET('Hygiene Data'!$G$11,0,10*ROW('Hygiene Data'!G154))="","",OFFSET('Hygiene Data'!$G$11,0,10*ROW('Hygiene Data'!G154)))</f>
        <v/>
      </c>
      <c r="DY160" s="319" t="str">
        <f ca="true">+IF(OFFSET('Hygiene Data'!$G$12,0,10*ROW('Hygiene Data'!G154))="","",OFFSET('Hygiene Data'!$G$12,0,10*ROW('Hygiene Data'!G154)))</f>
        <v/>
      </c>
      <c r="DZ160" s="319" t="str">
        <f ca="true">+IF(OFFSET('Hygiene Data'!$G$13,0,10*ROW('Hygiene Data'!G154))="","",OFFSET('Hygiene Data'!$G$13,0,10*ROW('Hygiene Data'!G154)))</f>
        <v/>
      </c>
      <c r="EA160" s="319" t="str">
        <f ca="true">+IF(OFFSET('Hygiene Data'!$H$11,0,10*ROW('Hygiene Data'!H154))="","",OFFSET('Hygiene Data'!$H$11,0,10*ROW('Hygiene Data'!H154)))</f>
        <v/>
      </c>
      <c r="EB160" s="319" t="str">
        <f ca="true">+IF(OFFSET('Hygiene Data'!$H$12,0,10*ROW('Hygiene Data'!H154))="","",OFFSET('Hygiene Data'!$H$12,0,10*ROW('Hygiene Data'!H154)))</f>
        <v/>
      </c>
      <c r="EC160" s="319" t="str">
        <f ca="true">+IF(OFFSET('Hygiene Data'!$H$13,0,10*ROW('Hygiene Data'!H154))="","",OFFSET('Hygiene Data'!$H$13,0,10*ROW('Hygiene Data'!H154)))</f>
        <v/>
      </c>
      <c r="ED160" s="319" t="str">
        <f ca="true">+IF(OFFSET('Hygiene Data'!$I$11,0,10*ROW('Hygiene Data'!I154))="","",OFFSET('Hygiene Data'!$I$11,0,10*ROW('Hygiene Data'!I154)))</f>
        <v/>
      </c>
      <c r="EE160" s="319" t="str">
        <f ca="true">+IF(OFFSET('Hygiene Data'!$I$12,0,10*ROW('Hygiene Data'!I154))="","",OFFSET('Hygiene Data'!$I$12,0,10*ROW('Hygiene Data'!I154)))</f>
        <v/>
      </c>
      <c r="EF160" s="319"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75"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19"/>
      <c r="BS161" s="319" t="str">
        <f ca="true">+IF(OFFSET('Water Data'!$D$27,0,10*ROW('Water Data'!D155))="","",OFFSET('Water Data'!$D$27,0,10*ROW('Water Data'!D155)))</f>
        <v/>
      </c>
      <c r="BT161" s="319" t="str">
        <f ca="true">+IF(OFFSET('Water Data'!$D$28,0,10*ROW('Water Data'!D155))="","",OFFSET('Water Data'!$D$28,0,10*ROW('Water Data'!D155)))</f>
        <v/>
      </c>
      <c r="BU161" s="319" t="str">
        <f ca="true">+IF(OFFSET('Water Data'!$D$29,0,10*ROW('Water Data'!D155))="","",OFFSET('Water Data'!$D$29,0,10*ROW('Water Data'!D155)))</f>
        <v/>
      </c>
      <c r="BV161" s="319" t="str">
        <f ca="true">+IF(OFFSET('Water Data'!$E$27,0,10*ROW('Water Data'!E155))="","",OFFSET('Water Data'!$E$27,0,10*ROW('Water Data'!E155)))</f>
        <v/>
      </c>
      <c r="BW161" s="319" t="str">
        <f ca="true">+IF(OFFSET('Water Data'!$E$28,0,10*ROW('Water Data'!E155))="","",OFFSET('Water Data'!$E$28,0,10*ROW('Water Data'!E155)))</f>
        <v/>
      </c>
      <c r="BX161" s="319" t="str">
        <f ca="true">+IF(OFFSET('Water Data'!$E$29,0,10*ROW('Water Data'!E155))="","",OFFSET('Water Data'!$E$29,0,10*ROW('Water Data'!E155)))</f>
        <v/>
      </c>
      <c r="BY161" s="319" t="str">
        <f ca="true">+IF(OFFSET('Water Data'!$F$27,0,10*ROW('Water Data'!F155))="","",OFFSET('Water Data'!$F$27,0,10*ROW('Water Data'!F155)))</f>
        <v/>
      </c>
      <c r="BZ161" s="319" t="str">
        <f ca="true">+IF(OFFSET('Water Data'!$F$28,0,10*ROW('Water Data'!F155))="","",OFFSET('Water Data'!$F$28,0,10*ROW('Water Data'!F155)))</f>
        <v/>
      </c>
      <c r="CA161" s="319" t="str">
        <f ca="true">+IF(OFFSET('Water Data'!$F$29,0,10*ROW('Water Data'!F155))="","",OFFSET('Water Data'!$F$29,0,10*ROW('Water Data'!F155)))</f>
        <v/>
      </c>
      <c r="CB161" s="319" t="str">
        <f ca="true">+IF(OFFSET('Water Data'!$G$27,0,10*ROW('Water Data'!G155))="","",OFFSET('Water Data'!$G$27,0,10*ROW('Water Data'!G155)))</f>
        <v/>
      </c>
      <c r="CC161" s="319" t="str">
        <f ca="true">+IF(OFFSET('Water Data'!$G$28,0,10*ROW('Water Data'!G155))="","",OFFSET('Water Data'!$G$28,0,10*ROW('Water Data'!G155)))</f>
        <v/>
      </c>
      <c r="CD161" s="319" t="str">
        <f ca="true">+IF(OFFSET('Water Data'!$G$29,0,10*ROW('Water Data'!G155))="","",OFFSET('Water Data'!$G$29,0,10*ROW('Water Data'!G155)))</f>
        <v/>
      </c>
      <c r="CE161" s="319" t="str">
        <f ca="true">+IF(OFFSET('Water Data'!$H$27,0,10*ROW('Water Data'!H155))="","",OFFSET('Water Data'!$H$27,0,10*ROW('Water Data'!H155)))</f>
        <v/>
      </c>
      <c r="CF161" s="319" t="str">
        <f ca="true">+IF(OFFSET('Water Data'!$H$28,0,10*ROW('Water Data'!H155))="","",OFFSET('Water Data'!$H$28,0,10*ROW('Water Data'!H155)))</f>
        <v/>
      </c>
      <c r="CG161" s="319" t="str">
        <f ca="true">+IF(OFFSET('Water Data'!$H$29,0,10*ROW('Water Data'!H155))="","",OFFSET('Water Data'!$H$29,0,10*ROW('Water Data'!H155)))</f>
        <v/>
      </c>
      <c r="CH161" s="319" t="str">
        <f ca="true">+IF(OFFSET('Water Data'!$I$27,0,10*ROW('Water Data'!I155))="","",OFFSET('Water Data'!$I$27,0,10*ROW('Water Data'!I155)))</f>
        <v/>
      </c>
      <c r="CI161" s="319" t="str">
        <f ca="true">+IF(OFFSET('Water Data'!$I$28,0,10*ROW('Water Data'!I155))="","",OFFSET('Water Data'!$I$28,0,10*ROW('Water Data'!I155)))</f>
        <v/>
      </c>
      <c r="CJ161" s="319" t="str">
        <f ca="true">+IF(OFFSET('Water Data'!$I$29,0,10*ROW('Water Data'!I155))="","",OFFSET('Water Data'!$I$29,0,10*ROW('Water Data'!I155)))</f>
        <v/>
      </c>
      <c r="CK161" s="319" t="str">
        <f ca="true">+IF(OFFSET('Sanitation Data'!$D$28,0,10*ROW('Sanitation Data'!D155))="","",OFFSET('Sanitation Data'!$D$28,0,10*ROW('Sanitation Data'!D155)))</f>
        <v/>
      </c>
      <c r="CL161" s="319" t="str">
        <f ca="true">+IF(OFFSET('Sanitation Data'!$D$29,0,10*ROW('Sanitation Data'!D155))="","",OFFSET('Sanitation Data'!$D$29,0,10*ROW('Sanitation Data'!D155)))</f>
        <v/>
      </c>
      <c r="CM161" s="319" t="str">
        <f ca="true">+IF(OFFSET('Sanitation Data'!$D$30,0,10*ROW('Sanitation Data'!D155))="","",OFFSET('Sanitation Data'!$D$30,0,10*ROW('Sanitation Data'!D155)))</f>
        <v/>
      </c>
      <c r="CN161" s="319" t="str">
        <f ca="true">+IF(OFFSET('Sanitation Data'!$D$31,0,10*ROW('Sanitation Data'!D155))="","",OFFSET('Sanitation Data'!$D$31,0,10*ROW('Sanitation Data'!D155)))</f>
        <v/>
      </c>
      <c r="CO161" s="319" t="str">
        <f ca="true">+IF(OFFSET('Sanitation Data'!$D$32,0,10*ROW('Sanitation Data'!D155))="","",OFFSET('Sanitation Data'!$D$32,0,10*ROW('Sanitation Data'!D155)))</f>
        <v/>
      </c>
      <c r="CP161" s="319" t="str">
        <f ca="true">+IF(OFFSET('Sanitation Data'!$E$28,0,10*ROW('Sanitation Data'!E155))="","",OFFSET('Sanitation Data'!$E$28,0,10*ROW('Sanitation Data'!E155)))</f>
        <v/>
      </c>
      <c r="CQ161" s="319" t="str">
        <f ca="true">+IF(OFFSET('Sanitation Data'!$E$29,0,10*ROW('Sanitation Data'!E155))="","",OFFSET('Sanitation Data'!$E$29,0,10*ROW('Sanitation Data'!E155)))</f>
        <v/>
      </c>
      <c r="CR161" s="319" t="str">
        <f ca="true">+IF(OFFSET('Sanitation Data'!$E$30,0,10*ROW('Sanitation Data'!E155))="","",OFFSET('Sanitation Data'!$E$30,0,10*ROW('Sanitation Data'!E155)))</f>
        <v/>
      </c>
      <c r="CS161" s="319" t="str">
        <f ca="true">+IF(OFFSET('Sanitation Data'!$E$31,0,10*ROW('Sanitation Data'!E155))="","",OFFSET('Sanitation Data'!$E$31,0,10*ROW('Sanitation Data'!E155)))</f>
        <v/>
      </c>
      <c r="CT161" s="319" t="str">
        <f ca="true">+IF(OFFSET('Sanitation Data'!$E$32,0,10*ROW('Sanitation Data'!E155))="","",OFFSET('Sanitation Data'!$E$32,0,10*ROW('Sanitation Data'!E155)))</f>
        <v/>
      </c>
      <c r="CU161" s="319" t="str">
        <f ca="true">+IF(OFFSET('Sanitation Data'!$F$28,0,10*ROW('Sanitation Data'!F155))="","",OFFSET('Sanitation Data'!$F$28,0,10*ROW('Sanitation Data'!F155)))</f>
        <v/>
      </c>
      <c r="CV161" s="319" t="str">
        <f ca="true">+IF(OFFSET('Sanitation Data'!$F$29,0,10*ROW('Sanitation Data'!F155))="","",OFFSET('Sanitation Data'!$F$29,0,10*ROW('Sanitation Data'!F155)))</f>
        <v/>
      </c>
      <c r="CW161" s="319" t="str">
        <f ca="true">+IF(OFFSET('Sanitation Data'!$F$30,0,10*ROW('Sanitation Data'!F155))="","",OFFSET('Sanitation Data'!$F$30,0,10*ROW('Sanitation Data'!F155)))</f>
        <v/>
      </c>
      <c r="CX161" s="319" t="str">
        <f ca="true">+IF(OFFSET('Sanitation Data'!$F$31,0,10*ROW('Sanitation Data'!F155))="","",OFFSET('Sanitation Data'!$F$31,0,10*ROW('Sanitation Data'!F155)))</f>
        <v/>
      </c>
      <c r="CY161" s="319" t="str">
        <f ca="true">+IF(OFFSET('Sanitation Data'!$F$32,0,10*ROW('Sanitation Data'!F155))="","",OFFSET('Sanitation Data'!$F$32,0,10*ROW('Sanitation Data'!F155)))</f>
        <v/>
      </c>
      <c r="CZ161" s="319" t="str">
        <f ca="true">+IF(OFFSET('Sanitation Data'!$G$28,0,10*ROW('Sanitation Data'!G155))="","",OFFSET('Sanitation Data'!$G$28,0,10*ROW('Sanitation Data'!G155)))</f>
        <v/>
      </c>
      <c r="DA161" s="319" t="str">
        <f ca="true">+IF(OFFSET('Sanitation Data'!$G$29,0,10*ROW('Sanitation Data'!G155))="","",OFFSET('Sanitation Data'!$G$29,0,10*ROW('Sanitation Data'!G155)))</f>
        <v/>
      </c>
      <c r="DB161" s="319" t="str">
        <f ca="true">+IF(OFFSET('Sanitation Data'!$G$30,0,10*ROW('Sanitation Data'!G155))="","",OFFSET('Sanitation Data'!$G$30,0,10*ROW('Sanitation Data'!G155)))</f>
        <v/>
      </c>
      <c r="DC161" s="319" t="str">
        <f ca="true">+IF(OFFSET('Sanitation Data'!$G$31,0,10*ROW('Sanitation Data'!G155))="","",OFFSET('Sanitation Data'!$G$31,0,10*ROW('Sanitation Data'!G155)))</f>
        <v/>
      </c>
      <c r="DD161" s="319" t="str">
        <f ca="true">+IF(OFFSET('Sanitation Data'!$G$32,0,10*ROW('Sanitation Data'!G155))="","",OFFSET('Sanitation Data'!$G$32,0,10*ROW('Sanitation Data'!G155)))</f>
        <v/>
      </c>
      <c r="DE161" s="319" t="str">
        <f ca="true">+IF(OFFSET('Sanitation Data'!$H$28,0,10*ROW('Sanitation Data'!H155))="","",OFFSET('Sanitation Data'!$H$28,0,10*ROW('Sanitation Data'!H155)))</f>
        <v/>
      </c>
      <c r="DF161" s="319" t="str">
        <f ca="true">+IF(OFFSET('Sanitation Data'!$H$29,0,10*ROW('Sanitation Data'!H155))="","",OFFSET('Sanitation Data'!$H$29,0,10*ROW('Sanitation Data'!H155)))</f>
        <v/>
      </c>
      <c r="DG161" s="319" t="str">
        <f ca="true">+IF(OFFSET('Sanitation Data'!$H$30,0,10*ROW('Sanitation Data'!H155))="","",OFFSET('Sanitation Data'!$H$30,0,10*ROW('Sanitation Data'!H155)))</f>
        <v/>
      </c>
      <c r="DH161" s="319" t="str">
        <f ca="true">+IF(OFFSET('Sanitation Data'!$H$31,0,10*ROW('Sanitation Data'!H155))="","",OFFSET('Sanitation Data'!$H$31,0,10*ROW('Sanitation Data'!H155)))</f>
        <v/>
      </c>
      <c r="DI161" s="319" t="str">
        <f ca="true">+IF(OFFSET('Sanitation Data'!$H$32,0,10*ROW('Sanitation Data'!H155))="","",OFFSET('Sanitation Data'!$H$32,0,10*ROW('Sanitation Data'!H155)))</f>
        <v/>
      </c>
      <c r="DJ161" s="319" t="str">
        <f ca="true">+IF(OFFSET('Sanitation Data'!$I$28,0,10*ROW('Sanitation Data'!I155))="","",OFFSET('Sanitation Data'!$I$28,0,10*ROW('Sanitation Data'!I155)))</f>
        <v/>
      </c>
      <c r="DK161" s="319" t="str">
        <f ca="true">+IF(OFFSET('Sanitation Data'!$I$29,0,10*ROW('Sanitation Data'!I155))="","",OFFSET('Sanitation Data'!$I$29,0,10*ROW('Sanitation Data'!I155)))</f>
        <v/>
      </c>
      <c r="DL161" s="319" t="str">
        <f ca="true">+IF(OFFSET('Sanitation Data'!$I$30,0,10*ROW('Sanitation Data'!I155))="","",OFFSET('Sanitation Data'!$I$30,0,10*ROW('Sanitation Data'!I155)))</f>
        <v/>
      </c>
      <c r="DM161" s="319" t="str">
        <f ca="true">+IF(OFFSET('Sanitation Data'!$I$31,0,10*ROW('Sanitation Data'!I155))="","",OFFSET('Sanitation Data'!$I$31,0,10*ROW('Sanitation Data'!I155)))</f>
        <v/>
      </c>
      <c r="DN161" s="319" t="str">
        <f ca="true">+IF(OFFSET('Sanitation Data'!$I$32,0,10*ROW('Sanitation Data'!I155))="","",OFFSET('Sanitation Data'!$I$32,0,10*ROW('Sanitation Data'!I155)))</f>
        <v/>
      </c>
      <c r="DO161" s="319" t="str">
        <f ca="true">+IF(OFFSET('Hygiene Data'!$D$11,0,10*ROW('Hygiene Data'!D155))="","",OFFSET('Hygiene Data'!$D$11,0,10*ROW('Hygiene Data'!D155)))</f>
        <v/>
      </c>
      <c r="DP161" s="319" t="str">
        <f ca="true">+IF(OFFSET('Hygiene Data'!$D$12,0,10*ROW('Hygiene Data'!D155))="","",OFFSET('Hygiene Data'!$D$12,0,10*ROW('Hygiene Data'!D155)))</f>
        <v/>
      </c>
      <c r="DQ161" s="319" t="str">
        <f ca="true">+IF(OFFSET('Hygiene Data'!$D$13,0,10*ROW('Hygiene Data'!D155))="","",OFFSET('Hygiene Data'!$D$13,0,10*ROW('Hygiene Data'!D155)))</f>
        <v/>
      </c>
      <c r="DR161" s="319" t="str">
        <f ca="true">+IF(OFFSET('Hygiene Data'!$E$11,0,10*ROW('Hygiene Data'!E155))="","",OFFSET('Hygiene Data'!$E$11,0,10*ROW('Hygiene Data'!E155)))</f>
        <v/>
      </c>
      <c r="DS161" s="319" t="str">
        <f ca="true">+IF(OFFSET('Hygiene Data'!$E$12,0,10*ROW('Hygiene Data'!E155))="","",OFFSET('Hygiene Data'!$E$12,0,10*ROW('Hygiene Data'!E155)))</f>
        <v/>
      </c>
      <c r="DT161" s="319" t="str">
        <f ca="true">+IF(OFFSET('Hygiene Data'!$E$13,0,10*ROW('Hygiene Data'!E155))="","",OFFSET('Hygiene Data'!$E$13,0,10*ROW('Hygiene Data'!E155)))</f>
        <v/>
      </c>
      <c r="DU161" s="319" t="str">
        <f ca="true">+IF(OFFSET('Hygiene Data'!$F$11,0,10*ROW('Hygiene Data'!F155))="","",OFFSET('Hygiene Data'!$F$11,0,10*ROW('Hygiene Data'!F155)))</f>
        <v/>
      </c>
      <c r="DV161" s="319" t="str">
        <f ca="true">+IF(OFFSET('Hygiene Data'!$F$12,0,10*ROW('Hygiene Data'!F155))="","",OFFSET('Hygiene Data'!$F$12,0,10*ROW('Hygiene Data'!F155)))</f>
        <v/>
      </c>
      <c r="DW161" s="319" t="str">
        <f ca="true">+IF(OFFSET('Hygiene Data'!$F$13,0,10*ROW('Hygiene Data'!F155))="","",OFFSET('Hygiene Data'!$F$13,0,10*ROW('Hygiene Data'!F155)))</f>
        <v/>
      </c>
      <c r="DX161" s="319" t="str">
        <f ca="true">+IF(OFFSET('Hygiene Data'!$G$11,0,10*ROW('Hygiene Data'!G155))="","",OFFSET('Hygiene Data'!$G$11,0,10*ROW('Hygiene Data'!G155)))</f>
        <v/>
      </c>
      <c r="DY161" s="319" t="str">
        <f ca="true">+IF(OFFSET('Hygiene Data'!$G$12,0,10*ROW('Hygiene Data'!G155))="","",OFFSET('Hygiene Data'!$G$12,0,10*ROW('Hygiene Data'!G155)))</f>
        <v/>
      </c>
      <c r="DZ161" s="319" t="str">
        <f ca="true">+IF(OFFSET('Hygiene Data'!$G$13,0,10*ROW('Hygiene Data'!G155))="","",OFFSET('Hygiene Data'!$G$13,0,10*ROW('Hygiene Data'!G155)))</f>
        <v/>
      </c>
      <c r="EA161" s="319" t="str">
        <f ca="true">+IF(OFFSET('Hygiene Data'!$H$11,0,10*ROW('Hygiene Data'!H155))="","",OFFSET('Hygiene Data'!$H$11,0,10*ROW('Hygiene Data'!H155)))</f>
        <v/>
      </c>
      <c r="EB161" s="319" t="str">
        <f ca="true">+IF(OFFSET('Hygiene Data'!$H$12,0,10*ROW('Hygiene Data'!H155))="","",OFFSET('Hygiene Data'!$H$12,0,10*ROW('Hygiene Data'!H155)))</f>
        <v/>
      </c>
      <c r="EC161" s="319" t="str">
        <f ca="true">+IF(OFFSET('Hygiene Data'!$H$13,0,10*ROW('Hygiene Data'!H155))="","",OFFSET('Hygiene Data'!$H$13,0,10*ROW('Hygiene Data'!H155)))</f>
        <v/>
      </c>
      <c r="ED161" s="319" t="str">
        <f ca="true">+IF(OFFSET('Hygiene Data'!$I$11,0,10*ROW('Hygiene Data'!I155))="","",OFFSET('Hygiene Data'!$I$11,0,10*ROW('Hygiene Data'!I155)))</f>
        <v/>
      </c>
      <c r="EE161" s="319" t="str">
        <f ca="true">+IF(OFFSET('Hygiene Data'!$I$12,0,10*ROW('Hygiene Data'!I155))="","",OFFSET('Hygiene Data'!$I$12,0,10*ROW('Hygiene Data'!I155)))</f>
        <v/>
      </c>
      <c r="EF161" s="319"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75"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19"/>
      <c r="BS162" s="319" t="str">
        <f ca="true">+IF(OFFSET('Water Data'!$D$27,0,10*ROW('Water Data'!D156))="","",OFFSET('Water Data'!$D$27,0,10*ROW('Water Data'!D156)))</f>
        <v/>
      </c>
      <c r="BT162" s="319" t="str">
        <f ca="true">+IF(OFFSET('Water Data'!$D$28,0,10*ROW('Water Data'!D156))="","",OFFSET('Water Data'!$D$28,0,10*ROW('Water Data'!D156)))</f>
        <v/>
      </c>
      <c r="BU162" s="319" t="str">
        <f ca="true">+IF(OFFSET('Water Data'!$D$29,0,10*ROW('Water Data'!D156))="","",OFFSET('Water Data'!$D$29,0,10*ROW('Water Data'!D156)))</f>
        <v/>
      </c>
      <c r="BV162" s="319" t="str">
        <f ca="true">+IF(OFFSET('Water Data'!$E$27,0,10*ROW('Water Data'!E156))="","",OFFSET('Water Data'!$E$27,0,10*ROW('Water Data'!E156)))</f>
        <v/>
      </c>
      <c r="BW162" s="319" t="str">
        <f ca="true">+IF(OFFSET('Water Data'!$E$28,0,10*ROW('Water Data'!E156))="","",OFFSET('Water Data'!$E$28,0,10*ROW('Water Data'!E156)))</f>
        <v/>
      </c>
      <c r="BX162" s="319" t="str">
        <f ca="true">+IF(OFFSET('Water Data'!$E$29,0,10*ROW('Water Data'!E156))="","",OFFSET('Water Data'!$E$29,0,10*ROW('Water Data'!E156)))</f>
        <v/>
      </c>
      <c r="BY162" s="319" t="str">
        <f ca="true">+IF(OFFSET('Water Data'!$F$27,0,10*ROW('Water Data'!F156))="","",OFFSET('Water Data'!$F$27,0,10*ROW('Water Data'!F156)))</f>
        <v/>
      </c>
      <c r="BZ162" s="319" t="str">
        <f ca="true">+IF(OFFSET('Water Data'!$F$28,0,10*ROW('Water Data'!F156))="","",OFFSET('Water Data'!$F$28,0,10*ROW('Water Data'!F156)))</f>
        <v/>
      </c>
      <c r="CA162" s="319" t="str">
        <f ca="true">+IF(OFFSET('Water Data'!$F$29,0,10*ROW('Water Data'!F156))="","",OFFSET('Water Data'!$F$29,0,10*ROW('Water Data'!F156)))</f>
        <v/>
      </c>
      <c r="CB162" s="319" t="str">
        <f ca="true">+IF(OFFSET('Water Data'!$G$27,0,10*ROW('Water Data'!G156))="","",OFFSET('Water Data'!$G$27,0,10*ROW('Water Data'!G156)))</f>
        <v/>
      </c>
      <c r="CC162" s="319" t="str">
        <f ca="true">+IF(OFFSET('Water Data'!$G$28,0,10*ROW('Water Data'!G156))="","",OFFSET('Water Data'!$G$28,0,10*ROW('Water Data'!G156)))</f>
        <v/>
      </c>
      <c r="CD162" s="319" t="str">
        <f ca="true">+IF(OFFSET('Water Data'!$G$29,0,10*ROW('Water Data'!G156))="","",OFFSET('Water Data'!$G$29,0,10*ROW('Water Data'!G156)))</f>
        <v/>
      </c>
      <c r="CE162" s="319" t="str">
        <f ca="true">+IF(OFFSET('Water Data'!$H$27,0,10*ROW('Water Data'!H156))="","",OFFSET('Water Data'!$H$27,0,10*ROW('Water Data'!H156)))</f>
        <v/>
      </c>
      <c r="CF162" s="319" t="str">
        <f ca="true">+IF(OFFSET('Water Data'!$H$28,0,10*ROW('Water Data'!H156))="","",OFFSET('Water Data'!$H$28,0,10*ROW('Water Data'!H156)))</f>
        <v/>
      </c>
      <c r="CG162" s="319" t="str">
        <f ca="true">+IF(OFFSET('Water Data'!$H$29,0,10*ROW('Water Data'!H156))="","",OFFSET('Water Data'!$H$29,0,10*ROW('Water Data'!H156)))</f>
        <v/>
      </c>
      <c r="CH162" s="319" t="str">
        <f ca="true">+IF(OFFSET('Water Data'!$I$27,0,10*ROW('Water Data'!I156))="","",OFFSET('Water Data'!$I$27,0,10*ROW('Water Data'!I156)))</f>
        <v/>
      </c>
      <c r="CI162" s="319" t="str">
        <f ca="true">+IF(OFFSET('Water Data'!$I$28,0,10*ROW('Water Data'!I156))="","",OFFSET('Water Data'!$I$28,0,10*ROW('Water Data'!I156)))</f>
        <v/>
      </c>
      <c r="CJ162" s="319" t="str">
        <f ca="true">+IF(OFFSET('Water Data'!$I$29,0,10*ROW('Water Data'!I156))="","",OFFSET('Water Data'!$I$29,0,10*ROW('Water Data'!I156)))</f>
        <v/>
      </c>
      <c r="CK162" s="319" t="str">
        <f ca="true">+IF(OFFSET('Sanitation Data'!$D$28,0,10*ROW('Sanitation Data'!D156))="","",OFFSET('Sanitation Data'!$D$28,0,10*ROW('Sanitation Data'!D156)))</f>
        <v/>
      </c>
      <c r="CL162" s="319" t="str">
        <f ca="true">+IF(OFFSET('Sanitation Data'!$D$29,0,10*ROW('Sanitation Data'!D156))="","",OFFSET('Sanitation Data'!$D$29,0,10*ROW('Sanitation Data'!D156)))</f>
        <v/>
      </c>
      <c r="CM162" s="319" t="str">
        <f ca="true">+IF(OFFSET('Sanitation Data'!$D$30,0,10*ROW('Sanitation Data'!D156))="","",OFFSET('Sanitation Data'!$D$30,0,10*ROW('Sanitation Data'!D156)))</f>
        <v/>
      </c>
      <c r="CN162" s="319" t="str">
        <f ca="true">+IF(OFFSET('Sanitation Data'!$D$31,0,10*ROW('Sanitation Data'!D156))="","",OFFSET('Sanitation Data'!$D$31,0,10*ROW('Sanitation Data'!D156)))</f>
        <v/>
      </c>
      <c r="CO162" s="319" t="str">
        <f ca="true">+IF(OFFSET('Sanitation Data'!$D$32,0,10*ROW('Sanitation Data'!D156))="","",OFFSET('Sanitation Data'!$D$32,0,10*ROW('Sanitation Data'!D156)))</f>
        <v/>
      </c>
      <c r="CP162" s="319" t="str">
        <f ca="true">+IF(OFFSET('Sanitation Data'!$E$28,0,10*ROW('Sanitation Data'!E156))="","",OFFSET('Sanitation Data'!$E$28,0,10*ROW('Sanitation Data'!E156)))</f>
        <v/>
      </c>
      <c r="CQ162" s="319" t="str">
        <f ca="true">+IF(OFFSET('Sanitation Data'!$E$29,0,10*ROW('Sanitation Data'!E156))="","",OFFSET('Sanitation Data'!$E$29,0,10*ROW('Sanitation Data'!E156)))</f>
        <v/>
      </c>
      <c r="CR162" s="319" t="str">
        <f ca="true">+IF(OFFSET('Sanitation Data'!$E$30,0,10*ROW('Sanitation Data'!E156))="","",OFFSET('Sanitation Data'!$E$30,0,10*ROW('Sanitation Data'!E156)))</f>
        <v/>
      </c>
      <c r="CS162" s="319" t="str">
        <f ca="true">+IF(OFFSET('Sanitation Data'!$E$31,0,10*ROW('Sanitation Data'!E156))="","",OFFSET('Sanitation Data'!$E$31,0,10*ROW('Sanitation Data'!E156)))</f>
        <v/>
      </c>
      <c r="CT162" s="319" t="str">
        <f ca="true">+IF(OFFSET('Sanitation Data'!$E$32,0,10*ROW('Sanitation Data'!E156))="","",OFFSET('Sanitation Data'!$E$32,0,10*ROW('Sanitation Data'!E156)))</f>
        <v/>
      </c>
      <c r="CU162" s="319" t="str">
        <f ca="true">+IF(OFFSET('Sanitation Data'!$F$28,0,10*ROW('Sanitation Data'!F156))="","",OFFSET('Sanitation Data'!$F$28,0,10*ROW('Sanitation Data'!F156)))</f>
        <v/>
      </c>
      <c r="CV162" s="319" t="str">
        <f ca="true">+IF(OFFSET('Sanitation Data'!$F$29,0,10*ROW('Sanitation Data'!F156))="","",OFFSET('Sanitation Data'!$F$29,0,10*ROW('Sanitation Data'!F156)))</f>
        <v/>
      </c>
      <c r="CW162" s="319" t="str">
        <f ca="true">+IF(OFFSET('Sanitation Data'!$F$30,0,10*ROW('Sanitation Data'!F156))="","",OFFSET('Sanitation Data'!$F$30,0,10*ROW('Sanitation Data'!F156)))</f>
        <v/>
      </c>
      <c r="CX162" s="319" t="str">
        <f ca="true">+IF(OFFSET('Sanitation Data'!$F$31,0,10*ROW('Sanitation Data'!F156))="","",OFFSET('Sanitation Data'!$F$31,0,10*ROW('Sanitation Data'!F156)))</f>
        <v/>
      </c>
      <c r="CY162" s="319" t="str">
        <f ca="true">+IF(OFFSET('Sanitation Data'!$F$32,0,10*ROW('Sanitation Data'!F156))="","",OFFSET('Sanitation Data'!$F$32,0,10*ROW('Sanitation Data'!F156)))</f>
        <v/>
      </c>
      <c r="CZ162" s="319" t="str">
        <f ca="true">+IF(OFFSET('Sanitation Data'!$G$28,0,10*ROW('Sanitation Data'!G156))="","",OFFSET('Sanitation Data'!$G$28,0,10*ROW('Sanitation Data'!G156)))</f>
        <v/>
      </c>
      <c r="DA162" s="319" t="str">
        <f ca="true">+IF(OFFSET('Sanitation Data'!$G$29,0,10*ROW('Sanitation Data'!G156))="","",OFFSET('Sanitation Data'!$G$29,0,10*ROW('Sanitation Data'!G156)))</f>
        <v/>
      </c>
      <c r="DB162" s="319" t="str">
        <f ca="true">+IF(OFFSET('Sanitation Data'!$G$30,0,10*ROW('Sanitation Data'!G156))="","",OFFSET('Sanitation Data'!$G$30,0,10*ROW('Sanitation Data'!G156)))</f>
        <v/>
      </c>
      <c r="DC162" s="319" t="str">
        <f ca="true">+IF(OFFSET('Sanitation Data'!$G$31,0,10*ROW('Sanitation Data'!G156))="","",OFFSET('Sanitation Data'!$G$31,0,10*ROW('Sanitation Data'!G156)))</f>
        <v/>
      </c>
      <c r="DD162" s="319" t="str">
        <f ca="true">+IF(OFFSET('Sanitation Data'!$G$32,0,10*ROW('Sanitation Data'!G156))="","",OFFSET('Sanitation Data'!$G$32,0,10*ROW('Sanitation Data'!G156)))</f>
        <v/>
      </c>
      <c r="DE162" s="319" t="str">
        <f ca="true">+IF(OFFSET('Sanitation Data'!$H$28,0,10*ROW('Sanitation Data'!H156))="","",OFFSET('Sanitation Data'!$H$28,0,10*ROW('Sanitation Data'!H156)))</f>
        <v/>
      </c>
      <c r="DF162" s="319" t="str">
        <f ca="true">+IF(OFFSET('Sanitation Data'!$H$29,0,10*ROW('Sanitation Data'!H156))="","",OFFSET('Sanitation Data'!$H$29,0,10*ROW('Sanitation Data'!H156)))</f>
        <v/>
      </c>
      <c r="DG162" s="319" t="str">
        <f ca="true">+IF(OFFSET('Sanitation Data'!$H$30,0,10*ROW('Sanitation Data'!H156))="","",OFFSET('Sanitation Data'!$H$30,0,10*ROW('Sanitation Data'!H156)))</f>
        <v/>
      </c>
      <c r="DH162" s="319" t="str">
        <f ca="true">+IF(OFFSET('Sanitation Data'!$H$31,0,10*ROW('Sanitation Data'!H156))="","",OFFSET('Sanitation Data'!$H$31,0,10*ROW('Sanitation Data'!H156)))</f>
        <v/>
      </c>
      <c r="DI162" s="319" t="str">
        <f ca="true">+IF(OFFSET('Sanitation Data'!$H$32,0,10*ROW('Sanitation Data'!H156))="","",OFFSET('Sanitation Data'!$H$32,0,10*ROW('Sanitation Data'!H156)))</f>
        <v/>
      </c>
      <c r="DJ162" s="319" t="str">
        <f ca="true">+IF(OFFSET('Sanitation Data'!$I$28,0,10*ROW('Sanitation Data'!I156))="","",OFFSET('Sanitation Data'!$I$28,0,10*ROW('Sanitation Data'!I156)))</f>
        <v/>
      </c>
      <c r="DK162" s="319" t="str">
        <f ca="true">+IF(OFFSET('Sanitation Data'!$I$29,0,10*ROW('Sanitation Data'!I156))="","",OFFSET('Sanitation Data'!$I$29,0,10*ROW('Sanitation Data'!I156)))</f>
        <v/>
      </c>
      <c r="DL162" s="319" t="str">
        <f ca="true">+IF(OFFSET('Sanitation Data'!$I$30,0,10*ROW('Sanitation Data'!I156))="","",OFFSET('Sanitation Data'!$I$30,0,10*ROW('Sanitation Data'!I156)))</f>
        <v/>
      </c>
      <c r="DM162" s="319" t="str">
        <f ca="true">+IF(OFFSET('Sanitation Data'!$I$31,0,10*ROW('Sanitation Data'!I156))="","",OFFSET('Sanitation Data'!$I$31,0,10*ROW('Sanitation Data'!I156)))</f>
        <v/>
      </c>
      <c r="DN162" s="319" t="str">
        <f ca="true">+IF(OFFSET('Sanitation Data'!$I$32,0,10*ROW('Sanitation Data'!I156))="","",OFFSET('Sanitation Data'!$I$32,0,10*ROW('Sanitation Data'!I156)))</f>
        <v/>
      </c>
      <c r="DO162" s="319" t="str">
        <f ca="true">+IF(OFFSET('Hygiene Data'!$D$11,0,10*ROW('Hygiene Data'!D156))="","",OFFSET('Hygiene Data'!$D$11,0,10*ROW('Hygiene Data'!D156)))</f>
        <v/>
      </c>
      <c r="DP162" s="319" t="str">
        <f ca="true">+IF(OFFSET('Hygiene Data'!$D$12,0,10*ROW('Hygiene Data'!D156))="","",OFFSET('Hygiene Data'!$D$12,0,10*ROW('Hygiene Data'!D156)))</f>
        <v/>
      </c>
      <c r="DQ162" s="319" t="str">
        <f ca="true">+IF(OFFSET('Hygiene Data'!$D$13,0,10*ROW('Hygiene Data'!D156))="","",OFFSET('Hygiene Data'!$D$13,0,10*ROW('Hygiene Data'!D156)))</f>
        <v/>
      </c>
      <c r="DR162" s="319" t="str">
        <f ca="true">+IF(OFFSET('Hygiene Data'!$E$11,0,10*ROW('Hygiene Data'!E156))="","",OFFSET('Hygiene Data'!$E$11,0,10*ROW('Hygiene Data'!E156)))</f>
        <v/>
      </c>
      <c r="DS162" s="319" t="str">
        <f ca="true">+IF(OFFSET('Hygiene Data'!$E$12,0,10*ROW('Hygiene Data'!E156))="","",OFFSET('Hygiene Data'!$E$12,0,10*ROW('Hygiene Data'!E156)))</f>
        <v/>
      </c>
      <c r="DT162" s="319" t="str">
        <f ca="true">+IF(OFFSET('Hygiene Data'!$E$13,0,10*ROW('Hygiene Data'!E156))="","",OFFSET('Hygiene Data'!$E$13,0,10*ROW('Hygiene Data'!E156)))</f>
        <v/>
      </c>
      <c r="DU162" s="319" t="str">
        <f ca="true">+IF(OFFSET('Hygiene Data'!$F$11,0,10*ROW('Hygiene Data'!F156))="","",OFFSET('Hygiene Data'!$F$11,0,10*ROW('Hygiene Data'!F156)))</f>
        <v/>
      </c>
      <c r="DV162" s="319" t="str">
        <f ca="true">+IF(OFFSET('Hygiene Data'!$F$12,0,10*ROW('Hygiene Data'!F156))="","",OFFSET('Hygiene Data'!$F$12,0,10*ROW('Hygiene Data'!F156)))</f>
        <v/>
      </c>
      <c r="DW162" s="319" t="str">
        <f ca="true">+IF(OFFSET('Hygiene Data'!$F$13,0,10*ROW('Hygiene Data'!F156))="","",OFFSET('Hygiene Data'!$F$13,0,10*ROW('Hygiene Data'!F156)))</f>
        <v/>
      </c>
      <c r="DX162" s="319" t="str">
        <f ca="true">+IF(OFFSET('Hygiene Data'!$G$11,0,10*ROW('Hygiene Data'!G156))="","",OFFSET('Hygiene Data'!$G$11,0,10*ROW('Hygiene Data'!G156)))</f>
        <v/>
      </c>
      <c r="DY162" s="319" t="str">
        <f ca="true">+IF(OFFSET('Hygiene Data'!$G$12,0,10*ROW('Hygiene Data'!G156))="","",OFFSET('Hygiene Data'!$G$12,0,10*ROW('Hygiene Data'!G156)))</f>
        <v/>
      </c>
      <c r="DZ162" s="319" t="str">
        <f ca="true">+IF(OFFSET('Hygiene Data'!$G$13,0,10*ROW('Hygiene Data'!G156))="","",OFFSET('Hygiene Data'!$G$13,0,10*ROW('Hygiene Data'!G156)))</f>
        <v/>
      </c>
      <c r="EA162" s="319" t="str">
        <f ca="true">+IF(OFFSET('Hygiene Data'!$H$11,0,10*ROW('Hygiene Data'!H156))="","",OFFSET('Hygiene Data'!$H$11,0,10*ROW('Hygiene Data'!H156)))</f>
        <v/>
      </c>
      <c r="EB162" s="319" t="str">
        <f ca="true">+IF(OFFSET('Hygiene Data'!$H$12,0,10*ROW('Hygiene Data'!H156))="","",OFFSET('Hygiene Data'!$H$12,0,10*ROW('Hygiene Data'!H156)))</f>
        <v/>
      </c>
      <c r="EC162" s="319" t="str">
        <f ca="true">+IF(OFFSET('Hygiene Data'!$H$13,0,10*ROW('Hygiene Data'!H156))="","",OFFSET('Hygiene Data'!$H$13,0,10*ROW('Hygiene Data'!H156)))</f>
        <v/>
      </c>
      <c r="ED162" s="319" t="str">
        <f ca="true">+IF(OFFSET('Hygiene Data'!$I$11,0,10*ROW('Hygiene Data'!I156))="","",OFFSET('Hygiene Data'!$I$11,0,10*ROW('Hygiene Data'!I156)))</f>
        <v/>
      </c>
      <c r="EE162" s="319" t="str">
        <f ca="true">+IF(OFFSET('Hygiene Data'!$I$12,0,10*ROW('Hygiene Data'!I156))="","",OFFSET('Hygiene Data'!$I$12,0,10*ROW('Hygiene Data'!I156)))</f>
        <v/>
      </c>
      <c r="EF162" s="319"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75"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19"/>
      <c r="BS163" s="319" t="str">
        <f ca="true">+IF(OFFSET('Water Data'!$D$27,0,10*ROW('Water Data'!D157))="","",OFFSET('Water Data'!$D$27,0,10*ROW('Water Data'!D157)))</f>
        <v/>
      </c>
      <c r="BT163" s="319" t="str">
        <f ca="true">+IF(OFFSET('Water Data'!$D$28,0,10*ROW('Water Data'!D157))="","",OFFSET('Water Data'!$D$28,0,10*ROW('Water Data'!D157)))</f>
        <v/>
      </c>
      <c r="BU163" s="319" t="str">
        <f ca="true">+IF(OFFSET('Water Data'!$D$29,0,10*ROW('Water Data'!D157))="","",OFFSET('Water Data'!$D$29,0,10*ROW('Water Data'!D157)))</f>
        <v/>
      </c>
      <c r="BV163" s="319" t="str">
        <f ca="true">+IF(OFFSET('Water Data'!$E$27,0,10*ROW('Water Data'!E157))="","",OFFSET('Water Data'!$E$27,0,10*ROW('Water Data'!E157)))</f>
        <v/>
      </c>
      <c r="BW163" s="319" t="str">
        <f ca="true">+IF(OFFSET('Water Data'!$E$28,0,10*ROW('Water Data'!E157))="","",OFFSET('Water Data'!$E$28,0,10*ROW('Water Data'!E157)))</f>
        <v/>
      </c>
      <c r="BX163" s="319" t="str">
        <f ca="true">+IF(OFFSET('Water Data'!$E$29,0,10*ROW('Water Data'!E157))="","",OFFSET('Water Data'!$E$29,0,10*ROW('Water Data'!E157)))</f>
        <v/>
      </c>
      <c r="BY163" s="319" t="str">
        <f ca="true">+IF(OFFSET('Water Data'!$F$27,0,10*ROW('Water Data'!F157))="","",OFFSET('Water Data'!$F$27,0,10*ROW('Water Data'!F157)))</f>
        <v/>
      </c>
      <c r="BZ163" s="319" t="str">
        <f ca="true">+IF(OFFSET('Water Data'!$F$28,0,10*ROW('Water Data'!F157))="","",OFFSET('Water Data'!$F$28,0,10*ROW('Water Data'!F157)))</f>
        <v/>
      </c>
      <c r="CA163" s="319" t="str">
        <f ca="true">+IF(OFFSET('Water Data'!$F$29,0,10*ROW('Water Data'!F157))="","",OFFSET('Water Data'!$F$29,0,10*ROW('Water Data'!F157)))</f>
        <v/>
      </c>
      <c r="CB163" s="319" t="str">
        <f ca="true">+IF(OFFSET('Water Data'!$G$27,0,10*ROW('Water Data'!G157))="","",OFFSET('Water Data'!$G$27,0,10*ROW('Water Data'!G157)))</f>
        <v/>
      </c>
      <c r="CC163" s="319" t="str">
        <f ca="true">+IF(OFFSET('Water Data'!$G$28,0,10*ROW('Water Data'!G157))="","",OFFSET('Water Data'!$G$28,0,10*ROW('Water Data'!G157)))</f>
        <v/>
      </c>
      <c r="CD163" s="319" t="str">
        <f ca="true">+IF(OFFSET('Water Data'!$G$29,0,10*ROW('Water Data'!G157))="","",OFFSET('Water Data'!$G$29,0,10*ROW('Water Data'!G157)))</f>
        <v/>
      </c>
      <c r="CE163" s="319" t="str">
        <f ca="true">+IF(OFFSET('Water Data'!$H$27,0,10*ROW('Water Data'!H157))="","",OFFSET('Water Data'!$H$27,0,10*ROW('Water Data'!H157)))</f>
        <v/>
      </c>
      <c r="CF163" s="319" t="str">
        <f ca="true">+IF(OFFSET('Water Data'!$H$28,0,10*ROW('Water Data'!H157))="","",OFFSET('Water Data'!$H$28,0,10*ROW('Water Data'!H157)))</f>
        <v/>
      </c>
      <c r="CG163" s="319" t="str">
        <f ca="true">+IF(OFFSET('Water Data'!$H$29,0,10*ROW('Water Data'!H157))="","",OFFSET('Water Data'!$H$29,0,10*ROW('Water Data'!H157)))</f>
        <v/>
      </c>
      <c r="CH163" s="319" t="str">
        <f ca="true">+IF(OFFSET('Water Data'!$I$27,0,10*ROW('Water Data'!I157))="","",OFFSET('Water Data'!$I$27,0,10*ROW('Water Data'!I157)))</f>
        <v/>
      </c>
      <c r="CI163" s="319" t="str">
        <f ca="true">+IF(OFFSET('Water Data'!$I$28,0,10*ROW('Water Data'!I157))="","",OFFSET('Water Data'!$I$28,0,10*ROW('Water Data'!I157)))</f>
        <v/>
      </c>
      <c r="CJ163" s="319" t="str">
        <f ca="true">+IF(OFFSET('Water Data'!$I$29,0,10*ROW('Water Data'!I157))="","",OFFSET('Water Data'!$I$29,0,10*ROW('Water Data'!I157)))</f>
        <v/>
      </c>
      <c r="CK163" s="319" t="str">
        <f ca="true">+IF(OFFSET('Sanitation Data'!$D$28,0,10*ROW('Sanitation Data'!D157))="","",OFFSET('Sanitation Data'!$D$28,0,10*ROW('Sanitation Data'!D157)))</f>
        <v/>
      </c>
      <c r="CL163" s="319" t="str">
        <f ca="true">+IF(OFFSET('Sanitation Data'!$D$29,0,10*ROW('Sanitation Data'!D157))="","",OFFSET('Sanitation Data'!$D$29,0,10*ROW('Sanitation Data'!D157)))</f>
        <v/>
      </c>
      <c r="CM163" s="319" t="str">
        <f ca="true">+IF(OFFSET('Sanitation Data'!$D$30,0,10*ROW('Sanitation Data'!D157))="","",OFFSET('Sanitation Data'!$D$30,0,10*ROW('Sanitation Data'!D157)))</f>
        <v/>
      </c>
      <c r="CN163" s="319" t="str">
        <f ca="true">+IF(OFFSET('Sanitation Data'!$D$31,0,10*ROW('Sanitation Data'!D157))="","",OFFSET('Sanitation Data'!$D$31,0,10*ROW('Sanitation Data'!D157)))</f>
        <v/>
      </c>
      <c r="CO163" s="319" t="str">
        <f ca="true">+IF(OFFSET('Sanitation Data'!$D$32,0,10*ROW('Sanitation Data'!D157))="","",OFFSET('Sanitation Data'!$D$32,0,10*ROW('Sanitation Data'!D157)))</f>
        <v/>
      </c>
      <c r="CP163" s="319" t="str">
        <f ca="true">+IF(OFFSET('Sanitation Data'!$E$28,0,10*ROW('Sanitation Data'!E157))="","",OFFSET('Sanitation Data'!$E$28,0,10*ROW('Sanitation Data'!E157)))</f>
        <v/>
      </c>
      <c r="CQ163" s="319" t="str">
        <f ca="true">+IF(OFFSET('Sanitation Data'!$E$29,0,10*ROW('Sanitation Data'!E157))="","",OFFSET('Sanitation Data'!$E$29,0,10*ROW('Sanitation Data'!E157)))</f>
        <v/>
      </c>
      <c r="CR163" s="319" t="str">
        <f ca="true">+IF(OFFSET('Sanitation Data'!$E$30,0,10*ROW('Sanitation Data'!E157))="","",OFFSET('Sanitation Data'!$E$30,0,10*ROW('Sanitation Data'!E157)))</f>
        <v/>
      </c>
      <c r="CS163" s="319" t="str">
        <f ca="true">+IF(OFFSET('Sanitation Data'!$E$31,0,10*ROW('Sanitation Data'!E157))="","",OFFSET('Sanitation Data'!$E$31,0,10*ROW('Sanitation Data'!E157)))</f>
        <v/>
      </c>
      <c r="CT163" s="319" t="str">
        <f ca="true">+IF(OFFSET('Sanitation Data'!$E$32,0,10*ROW('Sanitation Data'!E157))="","",OFFSET('Sanitation Data'!$E$32,0,10*ROW('Sanitation Data'!E157)))</f>
        <v/>
      </c>
      <c r="CU163" s="319" t="str">
        <f ca="true">+IF(OFFSET('Sanitation Data'!$F$28,0,10*ROW('Sanitation Data'!F157))="","",OFFSET('Sanitation Data'!$F$28,0,10*ROW('Sanitation Data'!F157)))</f>
        <v/>
      </c>
      <c r="CV163" s="319" t="str">
        <f ca="true">+IF(OFFSET('Sanitation Data'!$F$29,0,10*ROW('Sanitation Data'!F157))="","",OFFSET('Sanitation Data'!$F$29,0,10*ROW('Sanitation Data'!F157)))</f>
        <v/>
      </c>
      <c r="CW163" s="319" t="str">
        <f ca="true">+IF(OFFSET('Sanitation Data'!$F$30,0,10*ROW('Sanitation Data'!F157))="","",OFFSET('Sanitation Data'!$F$30,0,10*ROW('Sanitation Data'!F157)))</f>
        <v/>
      </c>
      <c r="CX163" s="319" t="str">
        <f ca="true">+IF(OFFSET('Sanitation Data'!$F$31,0,10*ROW('Sanitation Data'!F157))="","",OFFSET('Sanitation Data'!$F$31,0,10*ROW('Sanitation Data'!F157)))</f>
        <v/>
      </c>
      <c r="CY163" s="319" t="str">
        <f ca="true">+IF(OFFSET('Sanitation Data'!$F$32,0,10*ROW('Sanitation Data'!F157))="","",OFFSET('Sanitation Data'!$F$32,0,10*ROW('Sanitation Data'!F157)))</f>
        <v/>
      </c>
      <c r="CZ163" s="319" t="str">
        <f ca="true">+IF(OFFSET('Sanitation Data'!$G$28,0,10*ROW('Sanitation Data'!G157))="","",OFFSET('Sanitation Data'!$G$28,0,10*ROW('Sanitation Data'!G157)))</f>
        <v/>
      </c>
      <c r="DA163" s="319" t="str">
        <f ca="true">+IF(OFFSET('Sanitation Data'!$G$29,0,10*ROW('Sanitation Data'!G157))="","",OFFSET('Sanitation Data'!$G$29,0,10*ROW('Sanitation Data'!G157)))</f>
        <v/>
      </c>
      <c r="DB163" s="319" t="str">
        <f ca="true">+IF(OFFSET('Sanitation Data'!$G$30,0,10*ROW('Sanitation Data'!G157))="","",OFFSET('Sanitation Data'!$G$30,0,10*ROW('Sanitation Data'!G157)))</f>
        <v/>
      </c>
      <c r="DC163" s="319" t="str">
        <f ca="true">+IF(OFFSET('Sanitation Data'!$G$31,0,10*ROW('Sanitation Data'!G157))="","",OFFSET('Sanitation Data'!$G$31,0,10*ROW('Sanitation Data'!G157)))</f>
        <v/>
      </c>
      <c r="DD163" s="319" t="str">
        <f ca="true">+IF(OFFSET('Sanitation Data'!$G$32,0,10*ROW('Sanitation Data'!G157))="","",OFFSET('Sanitation Data'!$G$32,0,10*ROW('Sanitation Data'!G157)))</f>
        <v/>
      </c>
      <c r="DE163" s="319" t="str">
        <f ca="true">+IF(OFFSET('Sanitation Data'!$H$28,0,10*ROW('Sanitation Data'!H157))="","",OFFSET('Sanitation Data'!$H$28,0,10*ROW('Sanitation Data'!H157)))</f>
        <v/>
      </c>
      <c r="DF163" s="319" t="str">
        <f ca="true">+IF(OFFSET('Sanitation Data'!$H$29,0,10*ROW('Sanitation Data'!H157))="","",OFFSET('Sanitation Data'!$H$29,0,10*ROW('Sanitation Data'!H157)))</f>
        <v/>
      </c>
      <c r="DG163" s="319" t="str">
        <f ca="true">+IF(OFFSET('Sanitation Data'!$H$30,0,10*ROW('Sanitation Data'!H157))="","",OFFSET('Sanitation Data'!$H$30,0,10*ROW('Sanitation Data'!H157)))</f>
        <v/>
      </c>
      <c r="DH163" s="319" t="str">
        <f ca="true">+IF(OFFSET('Sanitation Data'!$H$31,0,10*ROW('Sanitation Data'!H157))="","",OFFSET('Sanitation Data'!$H$31,0,10*ROW('Sanitation Data'!H157)))</f>
        <v/>
      </c>
      <c r="DI163" s="319" t="str">
        <f ca="true">+IF(OFFSET('Sanitation Data'!$H$32,0,10*ROW('Sanitation Data'!H157))="","",OFFSET('Sanitation Data'!$H$32,0,10*ROW('Sanitation Data'!H157)))</f>
        <v/>
      </c>
      <c r="DJ163" s="319" t="str">
        <f ca="true">+IF(OFFSET('Sanitation Data'!$I$28,0,10*ROW('Sanitation Data'!I157))="","",OFFSET('Sanitation Data'!$I$28,0,10*ROW('Sanitation Data'!I157)))</f>
        <v/>
      </c>
      <c r="DK163" s="319" t="str">
        <f ca="true">+IF(OFFSET('Sanitation Data'!$I$29,0,10*ROW('Sanitation Data'!I157))="","",OFFSET('Sanitation Data'!$I$29,0,10*ROW('Sanitation Data'!I157)))</f>
        <v/>
      </c>
      <c r="DL163" s="319" t="str">
        <f ca="true">+IF(OFFSET('Sanitation Data'!$I$30,0,10*ROW('Sanitation Data'!I157))="","",OFFSET('Sanitation Data'!$I$30,0,10*ROW('Sanitation Data'!I157)))</f>
        <v/>
      </c>
      <c r="DM163" s="319" t="str">
        <f ca="true">+IF(OFFSET('Sanitation Data'!$I$31,0,10*ROW('Sanitation Data'!I157))="","",OFFSET('Sanitation Data'!$I$31,0,10*ROW('Sanitation Data'!I157)))</f>
        <v/>
      </c>
      <c r="DN163" s="319" t="str">
        <f ca="true">+IF(OFFSET('Sanitation Data'!$I$32,0,10*ROW('Sanitation Data'!I157))="","",OFFSET('Sanitation Data'!$I$32,0,10*ROW('Sanitation Data'!I157)))</f>
        <v/>
      </c>
      <c r="DO163" s="319" t="str">
        <f ca="true">+IF(OFFSET('Hygiene Data'!$D$11,0,10*ROW('Hygiene Data'!D157))="","",OFFSET('Hygiene Data'!$D$11,0,10*ROW('Hygiene Data'!D157)))</f>
        <v/>
      </c>
      <c r="DP163" s="319" t="str">
        <f ca="true">+IF(OFFSET('Hygiene Data'!$D$12,0,10*ROW('Hygiene Data'!D157))="","",OFFSET('Hygiene Data'!$D$12,0,10*ROW('Hygiene Data'!D157)))</f>
        <v/>
      </c>
      <c r="DQ163" s="319" t="str">
        <f ca="true">+IF(OFFSET('Hygiene Data'!$D$13,0,10*ROW('Hygiene Data'!D157))="","",OFFSET('Hygiene Data'!$D$13,0,10*ROW('Hygiene Data'!D157)))</f>
        <v/>
      </c>
      <c r="DR163" s="319" t="str">
        <f ca="true">+IF(OFFSET('Hygiene Data'!$E$11,0,10*ROW('Hygiene Data'!E157))="","",OFFSET('Hygiene Data'!$E$11,0,10*ROW('Hygiene Data'!E157)))</f>
        <v/>
      </c>
      <c r="DS163" s="319" t="str">
        <f ca="true">+IF(OFFSET('Hygiene Data'!$E$12,0,10*ROW('Hygiene Data'!E157))="","",OFFSET('Hygiene Data'!$E$12,0,10*ROW('Hygiene Data'!E157)))</f>
        <v/>
      </c>
      <c r="DT163" s="319" t="str">
        <f ca="true">+IF(OFFSET('Hygiene Data'!$E$13,0,10*ROW('Hygiene Data'!E157))="","",OFFSET('Hygiene Data'!$E$13,0,10*ROW('Hygiene Data'!E157)))</f>
        <v/>
      </c>
      <c r="DU163" s="319" t="str">
        <f ca="true">+IF(OFFSET('Hygiene Data'!$F$11,0,10*ROW('Hygiene Data'!F157))="","",OFFSET('Hygiene Data'!$F$11,0,10*ROW('Hygiene Data'!F157)))</f>
        <v/>
      </c>
      <c r="DV163" s="319" t="str">
        <f ca="true">+IF(OFFSET('Hygiene Data'!$F$12,0,10*ROW('Hygiene Data'!F157))="","",OFFSET('Hygiene Data'!$F$12,0,10*ROW('Hygiene Data'!F157)))</f>
        <v/>
      </c>
      <c r="DW163" s="319" t="str">
        <f ca="true">+IF(OFFSET('Hygiene Data'!$F$13,0,10*ROW('Hygiene Data'!F157))="","",OFFSET('Hygiene Data'!$F$13,0,10*ROW('Hygiene Data'!F157)))</f>
        <v/>
      </c>
      <c r="DX163" s="319" t="str">
        <f ca="true">+IF(OFFSET('Hygiene Data'!$G$11,0,10*ROW('Hygiene Data'!G157))="","",OFFSET('Hygiene Data'!$G$11,0,10*ROW('Hygiene Data'!G157)))</f>
        <v/>
      </c>
      <c r="DY163" s="319" t="str">
        <f ca="true">+IF(OFFSET('Hygiene Data'!$G$12,0,10*ROW('Hygiene Data'!G157))="","",OFFSET('Hygiene Data'!$G$12,0,10*ROW('Hygiene Data'!G157)))</f>
        <v/>
      </c>
      <c r="DZ163" s="319" t="str">
        <f ca="true">+IF(OFFSET('Hygiene Data'!$G$13,0,10*ROW('Hygiene Data'!G157))="","",OFFSET('Hygiene Data'!$G$13,0,10*ROW('Hygiene Data'!G157)))</f>
        <v/>
      </c>
      <c r="EA163" s="319" t="str">
        <f ca="true">+IF(OFFSET('Hygiene Data'!$H$11,0,10*ROW('Hygiene Data'!H157))="","",OFFSET('Hygiene Data'!$H$11,0,10*ROW('Hygiene Data'!H157)))</f>
        <v/>
      </c>
      <c r="EB163" s="319" t="str">
        <f ca="true">+IF(OFFSET('Hygiene Data'!$H$12,0,10*ROW('Hygiene Data'!H157))="","",OFFSET('Hygiene Data'!$H$12,0,10*ROW('Hygiene Data'!H157)))</f>
        <v/>
      </c>
      <c r="EC163" s="319" t="str">
        <f ca="true">+IF(OFFSET('Hygiene Data'!$H$13,0,10*ROW('Hygiene Data'!H157))="","",OFFSET('Hygiene Data'!$H$13,0,10*ROW('Hygiene Data'!H157)))</f>
        <v/>
      </c>
      <c r="ED163" s="319" t="str">
        <f ca="true">+IF(OFFSET('Hygiene Data'!$I$11,0,10*ROW('Hygiene Data'!I157))="","",OFFSET('Hygiene Data'!$I$11,0,10*ROW('Hygiene Data'!I157)))</f>
        <v/>
      </c>
      <c r="EE163" s="319" t="str">
        <f ca="true">+IF(OFFSET('Hygiene Data'!$I$12,0,10*ROW('Hygiene Data'!I157))="","",OFFSET('Hygiene Data'!$I$12,0,10*ROW('Hygiene Data'!I157)))</f>
        <v/>
      </c>
      <c r="EF163" s="319"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75"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19"/>
      <c r="BS164" s="319" t="str">
        <f ca="true">+IF(OFFSET('Water Data'!$D$27,0,10*ROW('Water Data'!D158))="","",OFFSET('Water Data'!$D$27,0,10*ROW('Water Data'!D158)))</f>
        <v/>
      </c>
      <c r="BT164" s="319" t="str">
        <f ca="true">+IF(OFFSET('Water Data'!$D$28,0,10*ROW('Water Data'!D158))="","",OFFSET('Water Data'!$D$28,0,10*ROW('Water Data'!D158)))</f>
        <v/>
      </c>
      <c r="BU164" s="319" t="str">
        <f ca="true">+IF(OFFSET('Water Data'!$D$29,0,10*ROW('Water Data'!D158))="","",OFFSET('Water Data'!$D$29,0,10*ROW('Water Data'!D158)))</f>
        <v/>
      </c>
      <c r="BV164" s="319" t="str">
        <f ca="true">+IF(OFFSET('Water Data'!$E$27,0,10*ROW('Water Data'!E158))="","",OFFSET('Water Data'!$E$27,0,10*ROW('Water Data'!E158)))</f>
        <v/>
      </c>
      <c r="BW164" s="319" t="str">
        <f ca="true">+IF(OFFSET('Water Data'!$E$28,0,10*ROW('Water Data'!E158))="","",OFFSET('Water Data'!$E$28,0,10*ROW('Water Data'!E158)))</f>
        <v/>
      </c>
      <c r="BX164" s="319" t="str">
        <f ca="true">+IF(OFFSET('Water Data'!$E$29,0,10*ROW('Water Data'!E158))="","",OFFSET('Water Data'!$E$29,0,10*ROW('Water Data'!E158)))</f>
        <v/>
      </c>
      <c r="BY164" s="319" t="str">
        <f ca="true">+IF(OFFSET('Water Data'!$F$27,0,10*ROW('Water Data'!F158))="","",OFFSET('Water Data'!$F$27,0,10*ROW('Water Data'!F158)))</f>
        <v/>
      </c>
      <c r="BZ164" s="319" t="str">
        <f ca="true">+IF(OFFSET('Water Data'!$F$28,0,10*ROW('Water Data'!F158))="","",OFFSET('Water Data'!$F$28,0,10*ROW('Water Data'!F158)))</f>
        <v/>
      </c>
      <c r="CA164" s="319" t="str">
        <f ca="true">+IF(OFFSET('Water Data'!$F$29,0,10*ROW('Water Data'!F158))="","",OFFSET('Water Data'!$F$29,0,10*ROW('Water Data'!F158)))</f>
        <v/>
      </c>
      <c r="CB164" s="319" t="str">
        <f ca="true">+IF(OFFSET('Water Data'!$G$27,0,10*ROW('Water Data'!G158))="","",OFFSET('Water Data'!$G$27,0,10*ROW('Water Data'!G158)))</f>
        <v/>
      </c>
      <c r="CC164" s="319" t="str">
        <f ca="true">+IF(OFFSET('Water Data'!$G$28,0,10*ROW('Water Data'!G158))="","",OFFSET('Water Data'!$G$28,0,10*ROW('Water Data'!G158)))</f>
        <v/>
      </c>
      <c r="CD164" s="319" t="str">
        <f ca="true">+IF(OFFSET('Water Data'!$G$29,0,10*ROW('Water Data'!G158))="","",OFFSET('Water Data'!$G$29,0,10*ROW('Water Data'!G158)))</f>
        <v/>
      </c>
      <c r="CE164" s="319" t="str">
        <f ca="true">+IF(OFFSET('Water Data'!$H$27,0,10*ROW('Water Data'!H158))="","",OFFSET('Water Data'!$H$27,0,10*ROW('Water Data'!H158)))</f>
        <v/>
      </c>
      <c r="CF164" s="319" t="str">
        <f ca="true">+IF(OFFSET('Water Data'!$H$28,0,10*ROW('Water Data'!H158))="","",OFFSET('Water Data'!$H$28,0,10*ROW('Water Data'!H158)))</f>
        <v/>
      </c>
      <c r="CG164" s="319" t="str">
        <f ca="true">+IF(OFFSET('Water Data'!$H$29,0,10*ROW('Water Data'!H158))="","",OFFSET('Water Data'!$H$29,0,10*ROW('Water Data'!H158)))</f>
        <v/>
      </c>
      <c r="CH164" s="319" t="str">
        <f ca="true">+IF(OFFSET('Water Data'!$I$27,0,10*ROW('Water Data'!I158))="","",OFFSET('Water Data'!$I$27,0,10*ROW('Water Data'!I158)))</f>
        <v/>
      </c>
      <c r="CI164" s="319" t="str">
        <f ca="true">+IF(OFFSET('Water Data'!$I$28,0,10*ROW('Water Data'!I158))="","",OFFSET('Water Data'!$I$28,0,10*ROW('Water Data'!I158)))</f>
        <v/>
      </c>
      <c r="CJ164" s="319" t="str">
        <f ca="true">+IF(OFFSET('Water Data'!$I$29,0,10*ROW('Water Data'!I158))="","",OFFSET('Water Data'!$I$29,0,10*ROW('Water Data'!I158)))</f>
        <v/>
      </c>
      <c r="CK164" s="319" t="str">
        <f ca="true">+IF(OFFSET('Sanitation Data'!$D$28,0,10*ROW('Sanitation Data'!D158))="","",OFFSET('Sanitation Data'!$D$28,0,10*ROW('Sanitation Data'!D158)))</f>
        <v/>
      </c>
      <c r="CL164" s="319" t="str">
        <f ca="true">+IF(OFFSET('Sanitation Data'!$D$29,0,10*ROW('Sanitation Data'!D158))="","",OFFSET('Sanitation Data'!$D$29,0,10*ROW('Sanitation Data'!D158)))</f>
        <v/>
      </c>
      <c r="CM164" s="319" t="str">
        <f ca="true">+IF(OFFSET('Sanitation Data'!$D$30,0,10*ROW('Sanitation Data'!D158))="","",OFFSET('Sanitation Data'!$D$30,0,10*ROW('Sanitation Data'!D158)))</f>
        <v/>
      </c>
      <c r="CN164" s="319" t="str">
        <f ca="true">+IF(OFFSET('Sanitation Data'!$D$31,0,10*ROW('Sanitation Data'!D158))="","",OFFSET('Sanitation Data'!$D$31,0,10*ROW('Sanitation Data'!D158)))</f>
        <v/>
      </c>
      <c r="CO164" s="319" t="str">
        <f ca="true">+IF(OFFSET('Sanitation Data'!$D$32,0,10*ROW('Sanitation Data'!D158))="","",OFFSET('Sanitation Data'!$D$32,0,10*ROW('Sanitation Data'!D158)))</f>
        <v/>
      </c>
      <c r="CP164" s="319" t="str">
        <f ca="true">+IF(OFFSET('Sanitation Data'!$E$28,0,10*ROW('Sanitation Data'!E158))="","",OFFSET('Sanitation Data'!$E$28,0,10*ROW('Sanitation Data'!E158)))</f>
        <v/>
      </c>
      <c r="CQ164" s="319" t="str">
        <f ca="true">+IF(OFFSET('Sanitation Data'!$E$29,0,10*ROW('Sanitation Data'!E158))="","",OFFSET('Sanitation Data'!$E$29,0,10*ROW('Sanitation Data'!E158)))</f>
        <v/>
      </c>
      <c r="CR164" s="319" t="str">
        <f ca="true">+IF(OFFSET('Sanitation Data'!$E$30,0,10*ROW('Sanitation Data'!E158))="","",OFFSET('Sanitation Data'!$E$30,0,10*ROW('Sanitation Data'!E158)))</f>
        <v/>
      </c>
      <c r="CS164" s="319" t="str">
        <f ca="true">+IF(OFFSET('Sanitation Data'!$E$31,0,10*ROW('Sanitation Data'!E158))="","",OFFSET('Sanitation Data'!$E$31,0,10*ROW('Sanitation Data'!E158)))</f>
        <v/>
      </c>
      <c r="CT164" s="319" t="str">
        <f ca="true">+IF(OFFSET('Sanitation Data'!$E$32,0,10*ROW('Sanitation Data'!E158))="","",OFFSET('Sanitation Data'!$E$32,0,10*ROW('Sanitation Data'!E158)))</f>
        <v/>
      </c>
      <c r="CU164" s="319" t="str">
        <f ca="true">+IF(OFFSET('Sanitation Data'!$F$28,0,10*ROW('Sanitation Data'!F158))="","",OFFSET('Sanitation Data'!$F$28,0,10*ROW('Sanitation Data'!F158)))</f>
        <v/>
      </c>
      <c r="CV164" s="319" t="str">
        <f ca="true">+IF(OFFSET('Sanitation Data'!$F$29,0,10*ROW('Sanitation Data'!F158))="","",OFFSET('Sanitation Data'!$F$29,0,10*ROW('Sanitation Data'!F158)))</f>
        <v/>
      </c>
      <c r="CW164" s="319" t="str">
        <f ca="true">+IF(OFFSET('Sanitation Data'!$F$30,0,10*ROW('Sanitation Data'!F158))="","",OFFSET('Sanitation Data'!$F$30,0,10*ROW('Sanitation Data'!F158)))</f>
        <v/>
      </c>
      <c r="CX164" s="319" t="str">
        <f ca="true">+IF(OFFSET('Sanitation Data'!$F$31,0,10*ROW('Sanitation Data'!F158))="","",OFFSET('Sanitation Data'!$F$31,0,10*ROW('Sanitation Data'!F158)))</f>
        <v/>
      </c>
      <c r="CY164" s="319" t="str">
        <f ca="true">+IF(OFFSET('Sanitation Data'!$F$32,0,10*ROW('Sanitation Data'!F158))="","",OFFSET('Sanitation Data'!$F$32,0,10*ROW('Sanitation Data'!F158)))</f>
        <v/>
      </c>
      <c r="CZ164" s="319" t="str">
        <f ca="true">+IF(OFFSET('Sanitation Data'!$G$28,0,10*ROW('Sanitation Data'!G158))="","",OFFSET('Sanitation Data'!$G$28,0,10*ROW('Sanitation Data'!G158)))</f>
        <v/>
      </c>
      <c r="DA164" s="319" t="str">
        <f ca="true">+IF(OFFSET('Sanitation Data'!$G$29,0,10*ROW('Sanitation Data'!G158))="","",OFFSET('Sanitation Data'!$G$29,0,10*ROW('Sanitation Data'!G158)))</f>
        <v/>
      </c>
      <c r="DB164" s="319" t="str">
        <f ca="true">+IF(OFFSET('Sanitation Data'!$G$30,0,10*ROW('Sanitation Data'!G158))="","",OFFSET('Sanitation Data'!$G$30,0,10*ROW('Sanitation Data'!G158)))</f>
        <v/>
      </c>
      <c r="DC164" s="319" t="str">
        <f ca="true">+IF(OFFSET('Sanitation Data'!$G$31,0,10*ROW('Sanitation Data'!G158))="","",OFFSET('Sanitation Data'!$G$31,0,10*ROW('Sanitation Data'!G158)))</f>
        <v/>
      </c>
      <c r="DD164" s="319" t="str">
        <f ca="true">+IF(OFFSET('Sanitation Data'!$G$32,0,10*ROW('Sanitation Data'!G158))="","",OFFSET('Sanitation Data'!$G$32,0,10*ROW('Sanitation Data'!G158)))</f>
        <v/>
      </c>
      <c r="DE164" s="319" t="str">
        <f ca="true">+IF(OFFSET('Sanitation Data'!$H$28,0,10*ROW('Sanitation Data'!H158))="","",OFFSET('Sanitation Data'!$H$28,0,10*ROW('Sanitation Data'!H158)))</f>
        <v/>
      </c>
      <c r="DF164" s="319" t="str">
        <f ca="true">+IF(OFFSET('Sanitation Data'!$H$29,0,10*ROW('Sanitation Data'!H158))="","",OFFSET('Sanitation Data'!$H$29,0,10*ROW('Sanitation Data'!H158)))</f>
        <v/>
      </c>
      <c r="DG164" s="319" t="str">
        <f ca="true">+IF(OFFSET('Sanitation Data'!$H$30,0,10*ROW('Sanitation Data'!H158))="","",OFFSET('Sanitation Data'!$H$30,0,10*ROW('Sanitation Data'!H158)))</f>
        <v/>
      </c>
      <c r="DH164" s="319" t="str">
        <f ca="true">+IF(OFFSET('Sanitation Data'!$H$31,0,10*ROW('Sanitation Data'!H158))="","",OFFSET('Sanitation Data'!$H$31,0,10*ROW('Sanitation Data'!H158)))</f>
        <v/>
      </c>
      <c r="DI164" s="319" t="str">
        <f ca="true">+IF(OFFSET('Sanitation Data'!$H$32,0,10*ROW('Sanitation Data'!H158))="","",OFFSET('Sanitation Data'!$H$32,0,10*ROW('Sanitation Data'!H158)))</f>
        <v/>
      </c>
      <c r="DJ164" s="319" t="str">
        <f ca="true">+IF(OFFSET('Sanitation Data'!$I$28,0,10*ROW('Sanitation Data'!I158))="","",OFFSET('Sanitation Data'!$I$28,0,10*ROW('Sanitation Data'!I158)))</f>
        <v/>
      </c>
      <c r="DK164" s="319" t="str">
        <f ca="true">+IF(OFFSET('Sanitation Data'!$I$29,0,10*ROW('Sanitation Data'!I158))="","",OFFSET('Sanitation Data'!$I$29,0,10*ROW('Sanitation Data'!I158)))</f>
        <v/>
      </c>
      <c r="DL164" s="319" t="str">
        <f ca="true">+IF(OFFSET('Sanitation Data'!$I$30,0,10*ROW('Sanitation Data'!I158))="","",OFFSET('Sanitation Data'!$I$30,0,10*ROW('Sanitation Data'!I158)))</f>
        <v/>
      </c>
      <c r="DM164" s="319" t="str">
        <f ca="true">+IF(OFFSET('Sanitation Data'!$I$31,0,10*ROW('Sanitation Data'!I158))="","",OFFSET('Sanitation Data'!$I$31,0,10*ROW('Sanitation Data'!I158)))</f>
        <v/>
      </c>
      <c r="DN164" s="319" t="str">
        <f ca="true">+IF(OFFSET('Sanitation Data'!$I$32,0,10*ROW('Sanitation Data'!I158))="","",OFFSET('Sanitation Data'!$I$32,0,10*ROW('Sanitation Data'!I158)))</f>
        <v/>
      </c>
      <c r="DO164" s="319" t="str">
        <f ca="true">+IF(OFFSET('Hygiene Data'!$D$11,0,10*ROW('Hygiene Data'!D158))="","",OFFSET('Hygiene Data'!$D$11,0,10*ROW('Hygiene Data'!D158)))</f>
        <v/>
      </c>
      <c r="DP164" s="319" t="str">
        <f ca="true">+IF(OFFSET('Hygiene Data'!$D$12,0,10*ROW('Hygiene Data'!D158))="","",OFFSET('Hygiene Data'!$D$12,0,10*ROW('Hygiene Data'!D158)))</f>
        <v/>
      </c>
      <c r="DQ164" s="319" t="str">
        <f ca="true">+IF(OFFSET('Hygiene Data'!$D$13,0,10*ROW('Hygiene Data'!D158))="","",OFFSET('Hygiene Data'!$D$13,0,10*ROW('Hygiene Data'!D158)))</f>
        <v/>
      </c>
      <c r="DR164" s="319" t="str">
        <f ca="true">+IF(OFFSET('Hygiene Data'!$E$11,0,10*ROW('Hygiene Data'!E158))="","",OFFSET('Hygiene Data'!$E$11,0,10*ROW('Hygiene Data'!E158)))</f>
        <v/>
      </c>
      <c r="DS164" s="319" t="str">
        <f ca="true">+IF(OFFSET('Hygiene Data'!$E$12,0,10*ROW('Hygiene Data'!E158))="","",OFFSET('Hygiene Data'!$E$12,0,10*ROW('Hygiene Data'!E158)))</f>
        <v/>
      </c>
      <c r="DT164" s="319" t="str">
        <f ca="true">+IF(OFFSET('Hygiene Data'!$E$13,0,10*ROW('Hygiene Data'!E158))="","",OFFSET('Hygiene Data'!$E$13,0,10*ROW('Hygiene Data'!E158)))</f>
        <v/>
      </c>
      <c r="DU164" s="319" t="str">
        <f ca="true">+IF(OFFSET('Hygiene Data'!$F$11,0,10*ROW('Hygiene Data'!F158))="","",OFFSET('Hygiene Data'!$F$11,0,10*ROW('Hygiene Data'!F158)))</f>
        <v/>
      </c>
      <c r="DV164" s="319" t="str">
        <f ca="true">+IF(OFFSET('Hygiene Data'!$F$12,0,10*ROW('Hygiene Data'!F158))="","",OFFSET('Hygiene Data'!$F$12,0,10*ROW('Hygiene Data'!F158)))</f>
        <v/>
      </c>
      <c r="DW164" s="319" t="str">
        <f ca="true">+IF(OFFSET('Hygiene Data'!$F$13,0,10*ROW('Hygiene Data'!F158))="","",OFFSET('Hygiene Data'!$F$13,0,10*ROW('Hygiene Data'!F158)))</f>
        <v/>
      </c>
      <c r="DX164" s="319" t="str">
        <f ca="true">+IF(OFFSET('Hygiene Data'!$G$11,0,10*ROW('Hygiene Data'!G158))="","",OFFSET('Hygiene Data'!$G$11,0,10*ROW('Hygiene Data'!G158)))</f>
        <v/>
      </c>
      <c r="DY164" s="319" t="str">
        <f ca="true">+IF(OFFSET('Hygiene Data'!$G$12,0,10*ROW('Hygiene Data'!G158))="","",OFFSET('Hygiene Data'!$G$12,0,10*ROW('Hygiene Data'!G158)))</f>
        <v/>
      </c>
      <c r="DZ164" s="319" t="str">
        <f ca="true">+IF(OFFSET('Hygiene Data'!$G$13,0,10*ROW('Hygiene Data'!G158))="","",OFFSET('Hygiene Data'!$G$13,0,10*ROW('Hygiene Data'!G158)))</f>
        <v/>
      </c>
      <c r="EA164" s="319" t="str">
        <f ca="true">+IF(OFFSET('Hygiene Data'!$H$11,0,10*ROW('Hygiene Data'!H158))="","",OFFSET('Hygiene Data'!$H$11,0,10*ROW('Hygiene Data'!H158)))</f>
        <v/>
      </c>
      <c r="EB164" s="319" t="str">
        <f ca="true">+IF(OFFSET('Hygiene Data'!$H$12,0,10*ROW('Hygiene Data'!H158))="","",OFFSET('Hygiene Data'!$H$12,0,10*ROW('Hygiene Data'!H158)))</f>
        <v/>
      </c>
      <c r="EC164" s="319" t="str">
        <f ca="true">+IF(OFFSET('Hygiene Data'!$H$13,0,10*ROW('Hygiene Data'!H158))="","",OFFSET('Hygiene Data'!$H$13,0,10*ROW('Hygiene Data'!H158)))</f>
        <v/>
      </c>
      <c r="ED164" s="319" t="str">
        <f ca="true">+IF(OFFSET('Hygiene Data'!$I$11,0,10*ROW('Hygiene Data'!I158))="","",OFFSET('Hygiene Data'!$I$11,0,10*ROW('Hygiene Data'!I158)))</f>
        <v/>
      </c>
      <c r="EE164" s="319" t="str">
        <f ca="true">+IF(OFFSET('Hygiene Data'!$I$12,0,10*ROW('Hygiene Data'!I158))="","",OFFSET('Hygiene Data'!$I$12,0,10*ROW('Hygiene Data'!I158)))</f>
        <v/>
      </c>
      <c r="EF164" s="319"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75"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19"/>
      <c r="BS165" s="319" t="str">
        <f ca="true">+IF(OFFSET('Water Data'!$D$27,0,10*ROW('Water Data'!D159))="","",OFFSET('Water Data'!$D$27,0,10*ROW('Water Data'!D159)))</f>
        <v/>
      </c>
      <c r="BT165" s="319" t="str">
        <f ca="true">+IF(OFFSET('Water Data'!$D$28,0,10*ROW('Water Data'!D159))="","",OFFSET('Water Data'!$D$28,0,10*ROW('Water Data'!D159)))</f>
        <v/>
      </c>
      <c r="BU165" s="319" t="str">
        <f ca="true">+IF(OFFSET('Water Data'!$D$29,0,10*ROW('Water Data'!D159))="","",OFFSET('Water Data'!$D$29,0,10*ROW('Water Data'!D159)))</f>
        <v/>
      </c>
      <c r="BV165" s="319" t="str">
        <f ca="true">+IF(OFFSET('Water Data'!$E$27,0,10*ROW('Water Data'!E159))="","",OFFSET('Water Data'!$E$27,0,10*ROW('Water Data'!E159)))</f>
        <v/>
      </c>
      <c r="BW165" s="319" t="str">
        <f ca="true">+IF(OFFSET('Water Data'!$E$28,0,10*ROW('Water Data'!E159))="","",OFFSET('Water Data'!$E$28,0,10*ROW('Water Data'!E159)))</f>
        <v/>
      </c>
      <c r="BX165" s="319" t="str">
        <f ca="true">+IF(OFFSET('Water Data'!$E$29,0,10*ROW('Water Data'!E159))="","",OFFSET('Water Data'!$E$29,0,10*ROW('Water Data'!E159)))</f>
        <v/>
      </c>
      <c r="BY165" s="319" t="str">
        <f ca="true">+IF(OFFSET('Water Data'!$F$27,0,10*ROW('Water Data'!F159))="","",OFFSET('Water Data'!$F$27,0,10*ROW('Water Data'!F159)))</f>
        <v/>
      </c>
      <c r="BZ165" s="319" t="str">
        <f ca="true">+IF(OFFSET('Water Data'!$F$28,0,10*ROW('Water Data'!F159))="","",OFFSET('Water Data'!$F$28,0,10*ROW('Water Data'!F159)))</f>
        <v/>
      </c>
      <c r="CA165" s="319" t="str">
        <f ca="true">+IF(OFFSET('Water Data'!$F$29,0,10*ROW('Water Data'!F159))="","",OFFSET('Water Data'!$F$29,0,10*ROW('Water Data'!F159)))</f>
        <v/>
      </c>
      <c r="CB165" s="319" t="str">
        <f ca="true">+IF(OFFSET('Water Data'!$G$27,0,10*ROW('Water Data'!G159))="","",OFFSET('Water Data'!$G$27,0,10*ROW('Water Data'!G159)))</f>
        <v/>
      </c>
      <c r="CC165" s="319" t="str">
        <f ca="true">+IF(OFFSET('Water Data'!$G$28,0,10*ROW('Water Data'!G159))="","",OFFSET('Water Data'!$G$28,0,10*ROW('Water Data'!G159)))</f>
        <v/>
      </c>
      <c r="CD165" s="319" t="str">
        <f ca="true">+IF(OFFSET('Water Data'!$G$29,0,10*ROW('Water Data'!G159))="","",OFFSET('Water Data'!$G$29,0,10*ROW('Water Data'!G159)))</f>
        <v/>
      </c>
      <c r="CE165" s="319" t="str">
        <f ca="true">+IF(OFFSET('Water Data'!$H$27,0,10*ROW('Water Data'!H159))="","",OFFSET('Water Data'!$H$27,0,10*ROW('Water Data'!H159)))</f>
        <v/>
      </c>
      <c r="CF165" s="319" t="str">
        <f ca="true">+IF(OFFSET('Water Data'!$H$28,0,10*ROW('Water Data'!H159))="","",OFFSET('Water Data'!$H$28,0,10*ROW('Water Data'!H159)))</f>
        <v/>
      </c>
      <c r="CG165" s="319" t="str">
        <f ca="true">+IF(OFFSET('Water Data'!$H$29,0,10*ROW('Water Data'!H159))="","",OFFSET('Water Data'!$H$29,0,10*ROW('Water Data'!H159)))</f>
        <v/>
      </c>
      <c r="CH165" s="319" t="str">
        <f ca="true">+IF(OFFSET('Water Data'!$I$27,0,10*ROW('Water Data'!I159))="","",OFFSET('Water Data'!$I$27,0,10*ROW('Water Data'!I159)))</f>
        <v/>
      </c>
      <c r="CI165" s="319" t="str">
        <f ca="true">+IF(OFFSET('Water Data'!$I$28,0,10*ROW('Water Data'!I159))="","",OFFSET('Water Data'!$I$28,0,10*ROW('Water Data'!I159)))</f>
        <v/>
      </c>
      <c r="CJ165" s="319" t="str">
        <f ca="true">+IF(OFFSET('Water Data'!$I$29,0,10*ROW('Water Data'!I159))="","",OFFSET('Water Data'!$I$29,0,10*ROW('Water Data'!I159)))</f>
        <v/>
      </c>
      <c r="CK165" s="319" t="str">
        <f ca="true">+IF(OFFSET('Sanitation Data'!$D$28,0,10*ROW('Sanitation Data'!D159))="","",OFFSET('Sanitation Data'!$D$28,0,10*ROW('Sanitation Data'!D159)))</f>
        <v/>
      </c>
      <c r="CL165" s="319" t="str">
        <f ca="true">+IF(OFFSET('Sanitation Data'!$D$29,0,10*ROW('Sanitation Data'!D159))="","",OFFSET('Sanitation Data'!$D$29,0,10*ROW('Sanitation Data'!D159)))</f>
        <v/>
      </c>
      <c r="CM165" s="319" t="str">
        <f ca="true">+IF(OFFSET('Sanitation Data'!$D$30,0,10*ROW('Sanitation Data'!D159))="","",OFFSET('Sanitation Data'!$D$30,0,10*ROW('Sanitation Data'!D159)))</f>
        <v/>
      </c>
      <c r="CN165" s="319" t="str">
        <f ca="true">+IF(OFFSET('Sanitation Data'!$D$31,0,10*ROW('Sanitation Data'!D159))="","",OFFSET('Sanitation Data'!$D$31,0,10*ROW('Sanitation Data'!D159)))</f>
        <v/>
      </c>
      <c r="CO165" s="319" t="str">
        <f ca="true">+IF(OFFSET('Sanitation Data'!$D$32,0,10*ROW('Sanitation Data'!D159))="","",OFFSET('Sanitation Data'!$D$32,0,10*ROW('Sanitation Data'!D159)))</f>
        <v/>
      </c>
      <c r="CP165" s="319" t="str">
        <f ca="true">+IF(OFFSET('Sanitation Data'!$E$28,0,10*ROW('Sanitation Data'!E159))="","",OFFSET('Sanitation Data'!$E$28,0,10*ROW('Sanitation Data'!E159)))</f>
        <v/>
      </c>
      <c r="CQ165" s="319" t="str">
        <f ca="true">+IF(OFFSET('Sanitation Data'!$E$29,0,10*ROW('Sanitation Data'!E159))="","",OFFSET('Sanitation Data'!$E$29,0,10*ROW('Sanitation Data'!E159)))</f>
        <v/>
      </c>
      <c r="CR165" s="319" t="str">
        <f ca="true">+IF(OFFSET('Sanitation Data'!$E$30,0,10*ROW('Sanitation Data'!E159))="","",OFFSET('Sanitation Data'!$E$30,0,10*ROW('Sanitation Data'!E159)))</f>
        <v/>
      </c>
      <c r="CS165" s="319" t="str">
        <f ca="true">+IF(OFFSET('Sanitation Data'!$E$31,0,10*ROW('Sanitation Data'!E159))="","",OFFSET('Sanitation Data'!$E$31,0,10*ROW('Sanitation Data'!E159)))</f>
        <v/>
      </c>
      <c r="CT165" s="319" t="str">
        <f ca="true">+IF(OFFSET('Sanitation Data'!$E$32,0,10*ROW('Sanitation Data'!E159))="","",OFFSET('Sanitation Data'!$E$32,0,10*ROW('Sanitation Data'!E159)))</f>
        <v/>
      </c>
      <c r="CU165" s="319" t="str">
        <f ca="true">+IF(OFFSET('Sanitation Data'!$F$28,0,10*ROW('Sanitation Data'!F159))="","",OFFSET('Sanitation Data'!$F$28,0,10*ROW('Sanitation Data'!F159)))</f>
        <v/>
      </c>
      <c r="CV165" s="319" t="str">
        <f ca="true">+IF(OFFSET('Sanitation Data'!$F$29,0,10*ROW('Sanitation Data'!F159))="","",OFFSET('Sanitation Data'!$F$29,0,10*ROW('Sanitation Data'!F159)))</f>
        <v/>
      </c>
      <c r="CW165" s="319" t="str">
        <f ca="true">+IF(OFFSET('Sanitation Data'!$F$30,0,10*ROW('Sanitation Data'!F159))="","",OFFSET('Sanitation Data'!$F$30,0,10*ROW('Sanitation Data'!F159)))</f>
        <v/>
      </c>
      <c r="CX165" s="319" t="str">
        <f ca="true">+IF(OFFSET('Sanitation Data'!$F$31,0,10*ROW('Sanitation Data'!F159))="","",OFFSET('Sanitation Data'!$F$31,0,10*ROW('Sanitation Data'!F159)))</f>
        <v/>
      </c>
      <c r="CY165" s="319" t="str">
        <f ca="true">+IF(OFFSET('Sanitation Data'!$F$32,0,10*ROW('Sanitation Data'!F159))="","",OFFSET('Sanitation Data'!$F$32,0,10*ROW('Sanitation Data'!F159)))</f>
        <v/>
      </c>
      <c r="CZ165" s="319" t="str">
        <f ca="true">+IF(OFFSET('Sanitation Data'!$G$28,0,10*ROW('Sanitation Data'!G159))="","",OFFSET('Sanitation Data'!$G$28,0,10*ROW('Sanitation Data'!G159)))</f>
        <v/>
      </c>
      <c r="DA165" s="319" t="str">
        <f ca="true">+IF(OFFSET('Sanitation Data'!$G$29,0,10*ROW('Sanitation Data'!G159))="","",OFFSET('Sanitation Data'!$G$29,0,10*ROW('Sanitation Data'!G159)))</f>
        <v/>
      </c>
      <c r="DB165" s="319" t="str">
        <f ca="true">+IF(OFFSET('Sanitation Data'!$G$30,0,10*ROW('Sanitation Data'!G159))="","",OFFSET('Sanitation Data'!$G$30,0,10*ROW('Sanitation Data'!G159)))</f>
        <v/>
      </c>
      <c r="DC165" s="319" t="str">
        <f ca="true">+IF(OFFSET('Sanitation Data'!$G$31,0,10*ROW('Sanitation Data'!G159))="","",OFFSET('Sanitation Data'!$G$31,0,10*ROW('Sanitation Data'!G159)))</f>
        <v/>
      </c>
      <c r="DD165" s="319" t="str">
        <f ca="true">+IF(OFFSET('Sanitation Data'!$G$32,0,10*ROW('Sanitation Data'!G159))="","",OFFSET('Sanitation Data'!$G$32,0,10*ROW('Sanitation Data'!G159)))</f>
        <v/>
      </c>
      <c r="DE165" s="319" t="str">
        <f ca="true">+IF(OFFSET('Sanitation Data'!$H$28,0,10*ROW('Sanitation Data'!H159))="","",OFFSET('Sanitation Data'!$H$28,0,10*ROW('Sanitation Data'!H159)))</f>
        <v/>
      </c>
      <c r="DF165" s="319" t="str">
        <f ca="true">+IF(OFFSET('Sanitation Data'!$H$29,0,10*ROW('Sanitation Data'!H159))="","",OFFSET('Sanitation Data'!$H$29,0,10*ROW('Sanitation Data'!H159)))</f>
        <v/>
      </c>
      <c r="DG165" s="319" t="str">
        <f ca="true">+IF(OFFSET('Sanitation Data'!$H$30,0,10*ROW('Sanitation Data'!H159))="","",OFFSET('Sanitation Data'!$H$30,0,10*ROW('Sanitation Data'!H159)))</f>
        <v/>
      </c>
      <c r="DH165" s="319" t="str">
        <f ca="true">+IF(OFFSET('Sanitation Data'!$H$31,0,10*ROW('Sanitation Data'!H159))="","",OFFSET('Sanitation Data'!$H$31,0,10*ROW('Sanitation Data'!H159)))</f>
        <v/>
      </c>
      <c r="DI165" s="319" t="str">
        <f ca="true">+IF(OFFSET('Sanitation Data'!$H$32,0,10*ROW('Sanitation Data'!H159))="","",OFFSET('Sanitation Data'!$H$32,0,10*ROW('Sanitation Data'!H159)))</f>
        <v/>
      </c>
      <c r="DJ165" s="319" t="str">
        <f ca="true">+IF(OFFSET('Sanitation Data'!$I$28,0,10*ROW('Sanitation Data'!I159))="","",OFFSET('Sanitation Data'!$I$28,0,10*ROW('Sanitation Data'!I159)))</f>
        <v/>
      </c>
      <c r="DK165" s="319" t="str">
        <f ca="true">+IF(OFFSET('Sanitation Data'!$I$29,0,10*ROW('Sanitation Data'!I159))="","",OFFSET('Sanitation Data'!$I$29,0,10*ROW('Sanitation Data'!I159)))</f>
        <v/>
      </c>
      <c r="DL165" s="319" t="str">
        <f ca="true">+IF(OFFSET('Sanitation Data'!$I$30,0,10*ROW('Sanitation Data'!I159))="","",OFFSET('Sanitation Data'!$I$30,0,10*ROW('Sanitation Data'!I159)))</f>
        <v/>
      </c>
      <c r="DM165" s="319" t="str">
        <f ca="true">+IF(OFFSET('Sanitation Data'!$I$31,0,10*ROW('Sanitation Data'!I159))="","",OFFSET('Sanitation Data'!$I$31,0,10*ROW('Sanitation Data'!I159)))</f>
        <v/>
      </c>
      <c r="DN165" s="319" t="str">
        <f ca="true">+IF(OFFSET('Sanitation Data'!$I$32,0,10*ROW('Sanitation Data'!I159))="","",OFFSET('Sanitation Data'!$I$32,0,10*ROW('Sanitation Data'!I159)))</f>
        <v/>
      </c>
      <c r="DO165" s="319" t="str">
        <f ca="true">+IF(OFFSET('Hygiene Data'!$D$11,0,10*ROW('Hygiene Data'!D159))="","",OFFSET('Hygiene Data'!$D$11,0,10*ROW('Hygiene Data'!D159)))</f>
        <v/>
      </c>
      <c r="DP165" s="319" t="str">
        <f ca="true">+IF(OFFSET('Hygiene Data'!$D$12,0,10*ROW('Hygiene Data'!D159))="","",OFFSET('Hygiene Data'!$D$12,0,10*ROW('Hygiene Data'!D159)))</f>
        <v/>
      </c>
      <c r="DQ165" s="319" t="str">
        <f ca="true">+IF(OFFSET('Hygiene Data'!$D$13,0,10*ROW('Hygiene Data'!D159))="","",OFFSET('Hygiene Data'!$D$13,0,10*ROW('Hygiene Data'!D159)))</f>
        <v/>
      </c>
      <c r="DR165" s="319" t="str">
        <f ca="true">+IF(OFFSET('Hygiene Data'!$E$11,0,10*ROW('Hygiene Data'!E159))="","",OFFSET('Hygiene Data'!$E$11,0,10*ROW('Hygiene Data'!E159)))</f>
        <v/>
      </c>
      <c r="DS165" s="319" t="str">
        <f ca="true">+IF(OFFSET('Hygiene Data'!$E$12,0,10*ROW('Hygiene Data'!E159))="","",OFFSET('Hygiene Data'!$E$12,0,10*ROW('Hygiene Data'!E159)))</f>
        <v/>
      </c>
      <c r="DT165" s="319" t="str">
        <f ca="true">+IF(OFFSET('Hygiene Data'!$E$13,0,10*ROW('Hygiene Data'!E159))="","",OFFSET('Hygiene Data'!$E$13,0,10*ROW('Hygiene Data'!E159)))</f>
        <v/>
      </c>
      <c r="DU165" s="319" t="str">
        <f ca="true">+IF(OFFSET('Hygiene Data'!$F$11,0,10*ROW('Hygiene Data'!F159))="","",OFFSET('Hygiene Data'!$F$11,0,10*ROW('Hygiene Data'!F159)))</f>
        <v/>
      </c>
      <c r="DV165" s="319" t="str">
        <f ca="true">+IF(OFFSET('Hygiene Data'!$F$12,0,10*ROW('Hygiene Data'!F159))="","",OFFSET('Hygiene Data'!$F$12,0,10*ROW('Hygiene Data'!F159)))</f>
        <v/>
      </c>
      <c r="DW165" s="319" t="str">
        <f ca="true">+IF(OFFSET('Hygiene Data'!$F$13,0,10*ROW('Hygiene Data'!F159))="","",OFFSET('Hygiene Data'!$F$13,0,10*ROW('Hygiene Data'!F159)))</f>
        <v/>
      </c>
      <c r="DX165" s="319" t="str">
        <f ca="true">+IF(OFFSET('Hygiene Data'!$G$11,0,10*ROW('Hygiene Data'!G159))="","",OFFSET('Hygiene Data'!$G$11,0,10*ROW('Hygiene Data'!G159)))</f>
        <v/>
      </c>
      <c r="DY165" s="319" t="str">
        <f ca="true">+IF(OFFSET('Hygiene Data'!$G$12,0,10*ROW('Hygiene Data'!G159))="","",OFFSET('Hygiene Data'!$G$12,0,10*ROW('Hygiene Data'!G159)))</f>
        <v/>
      </c>
      <c r="DZ165" s="319" t="str">
        <f ca="true">+IF(OFFSET('Hygiene Data'!$G$13,0,10*ROW('Hygiene Data'!G159))="","",OFFSET('Hygiene Data'!$G$13,0,10*ROW('Hygiene Data'!G159)))</f>
        <v/>
      </c>
      <c r="EA165" s="319" t="str">
        <f ca="true">+IF(OFFSET('Hygiene Data'!$H$11,0,10*ROW('Hygiene Data'!H159))="","",OFFSET('Hygiene Data'!$H$11,0,10*ROW('Hygiene Data'!H159)))</f>
        <v/>
      </c>
      <c r="EB165" s="319" t="str">
        <f ca="true">+IF(OFFSET('Hygiene Data'!$H$12,0,10*ROW('Hygiene Data'!H159))="","",OFFSET('Hygiene Data'!$H$12,0,10*ROW('Hygiene Data'!H159)))</f>
        <v/>
      </c>
      <c r="EC165" s="319" t="str">
        <f ca="true">+IF(OFFSET('Hygiene Data'!$H$13,0,10*ROW('Hygiene Data'!H159))="","",OFFSET('Hygiene Data'!$H$13,0,10*ROW('Hygiene Data'!H159)))</f>
        <v/>
      </c>
      <c r="ED165" s="319" t="str">
        <f ca="true">+IF(OFFSET('Hygiene Data'!$I$11,0,10*ROW('Hygiene Data'!I159))="","",OFFSET('Hygiene Data'!$I$11,0,10*ROW('Hygiene Data'!I159)))</f>
        <v/>
      </c>
      <c r="EE165" s="319" t="str">
        <f ca="true">+IF(OFFSET('Hygiene Data'!$I$12,0,10*ROW('Hygiene Data'!I159))="","",OFFSET('Hygiene Data'!$I$12,0,10*ROW('Hygiene Data'!I159)))</f>
        <v/>
      </c>
      <c r="EF165" s="319"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75"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19"/>
      <c r="BS166" s="319" t="str">
        <f ca="true">+IF(OFFSET('Water Data'!$D$27,0,10*ROW('Water Data'!D160))="","",OFFSET('Water Data'!$D$27,0,10*ROW('Water Data'!D160)))</f>
        <v/>
      </c>
      <c r="BT166" s="319" t="str">
        <f ca="true">+IF(OFFSET('Water Data'!$D$28,0,10*ROW('Water Data'!D160))="","",OFFSET('Water Data'!$D$28,0,10*ROW('Water Data'!D160)))</f>
        <v/>
      </c>
      <c r="BU166" s="319" t="str">
        <f ca="true">+IF(OFFSET('Water Data'!$D$29,0,10*ROW('Water Data'!D160))="","",OFFSET('Water Data'!$D$29,0,10*ROW('Water Data'!D160)))</f>
        <v/>
      </c>
      <c r="BV166" s="319" t="str">
        <f ca="true">+IF(OFFSET('Water Data'!$E$27,0,10*ROW('Water Data'!E160))="","",OFFSET('Water Data'!$E$27,0,10*ROW('Water Data'!E160)))</f>
        <v/>
      </c>
      <c r="BW166" s="319" t="str">
        <f ca="true">+IF(OFFSET('Water Data'!$E$28,0,10*ROW('Water Data'!E160))="","",OFFSET('Water Data'!$E$28,0,10*ROW('Water Data'!E160)))</f>
        <v/>
      </c>
      <c r="BX166" s="319" t="str">
        <f ca="true">+IF(OFFSET('Water Data'!$E$29,0,10*ROW('Water Data'!E160))="","",OFFSET('Water Data'!$E$29,0,10*ROW('Water Data'!E160)))</f>
        <v/>
      </c>
      <c r="BY166" s="319" t="str">
        <f ca="true">+IF(OFFSET('Water Data'!$F$27,0,10*ROW('Water Data'!F160))="","",OFFSET('Water Data'!$F$27,0,10*ROW('Water Data'!F160)))</f>
        <v/>
      </c>
      <c r="BZ166" s="319" t="str">
        <f ca="true">+IF(OFFSET('Water Data'!$F$28,0,10*ROW('Water Data'!F160))="","",OFFSET('Water Data'!$F$28,0,10*ROW('Water Data'!F160)))</f>
        <v/>
      </c>
      <c r="CA166" s="319" t="str">
        <f ca="true">+IF(OFFSET('Water Data'!$F$29,0,10*ROW('Water Data'!F160))="","",OFFSET('Water Data'!$F$29,0,10*ROW('Water Data'!F160)))</f>
        <v/>
      </c>
      <c r="CB166" s="319" t="str">
        <f ca="true">+IF(OFFSET('Water Data'!$G$27,0,10*ROW('Water Data'!G160))="","",OFFSET('Water Data'!$G$27,0,10*ROW('Water Data'!G160)))</f>
        <v/>
      </c>
      <c r="CC166" s="319" t="str">
        <f ca="true">+IF(OFFSET('Water Data'!$G$28,0,10*ROW('Water Data'!G160))="","",OFFSET('Water Data'!$G$28,0,10*ROW('Water Data'!G160)))</f>
        <v/>
      </c>
      <c r="CD166" s="319" t="str">
        <f ca="true">+IF(OFFSET('Water Data'!$G$29,0,10*ROW('Water Data'!G160))="","",OFFSET('Water Data'!$G$29,0,10*ROW('Water Data'!G160)))</f>
        <v/>
      </c>
      <c r="CE166" s="319" t="str">
        <f ca="true">+IF(OFFSET('Water Data'!$H$27,0,10*ROW('Water Data'!H160))="","",OFFSET('Water Data'!$H$27,0,10*ROW('Water Data'!H160)))</f>
        <v/>
      </c>
      <c r="CF166" s="319" t="str">
        <f ca="true">+IF(OFFSET('Water Data'!$H$28,0,10*ROW('Water Data'!H160))="","",OFFSET('Water Data'!$H$28,0,10*ROW('Water Data'!H160)))</f>
        <v/>
      </c>
      <c r="CG166" s="319" t="str">
        <f ca="true">+IF(OFFSET('Water Data'!$H$29,0,10*ROW('Water Data'!H160))="","",OFFSET('Water Data'!$H$29,0,10*ROW('Water Data'!H160)))</f>
        <v/>
      </c>
      <c r="CH166" s="319" t="str">
        <f ca="true">+IF(OFFSET('Water Data'!$I$27,0,10*ROW('Water Data'!I160))="","",OFFSET('Water Data'!$I$27,0,10*ROW('Water Data'!I160)))</f>
        <v/>
      </c>
      <c r="CI166" s="319" t="str">
        <f ca="true">+IF(OFFSET('Water Data'!$I$28,0,10*ROW('Water Data'!I160))="","",OFFSET('Water Data'!$I$28,0,10*ROW('Water Data'!I160)))</f>
        <v/>
      </c>
      <c r="CJ166" s="319" t="str">
        <f ca="true">+IF(OFFSET('Water Data'!$I$29,0,10*ROW('Water Data'!I160))="","",OFFSET('Water Data'!$I$29,0,10*ROW('Water Data'!I160)))</f>
        <v/>
      </c>
      <c r="CK166" s="319" t="str">
        <f ca="true">+IF(OFFSET('Sanitation Data'!$D$28,0,10*ROW('Sanitation Data'!D160))="","",OFFSET('Sanitation Data'!$D$28,0,10*ROW('Sanitation Data'!D160)))</f>
        <v/>
      </c>
      <c r="CL166" s="319" t="str">
        <f ca="true">+IF(OFFSET('Sanitation Data'!$D$29,0,10*ROW('Sanitation Data'!D160))="","",OFFSET('Sanitation Data'!$D$29,0,10*ROW('Sanitation Data'!D160)))</f>
        <v/>
      </c>
      <c r="CM166" s="319" t="str">
        <f ca="true">+IF(OFFSET('Sanitation Data'!$D$30,0,10*ROW('Sanitation Data'!D160))="","",OFFSET('Sanitation Data'!$D$30,0,10*ROW('Sanitation Data'!D160)))</f>
        <v/>
      </c>
      <c r="CN166" s="319" t="str">
        <f ca="true">+IF(OFFSET('Sanitation Data'!$D$31,0,10*ROW('Sanitation Data'!D160))="","",OFFSET('Sanitation Data'!$D$31,0,10*ROW('Sanitation Data'!D160)))</f>
        <v/>
      </c>
      <c r="CO166" s="319" t="str">
        <f ca="true">+IF(OFFSET('Sanitation Data'!$D$32,0,10*ROW('Sanitation Data'!D160))="","",OFFSET('Sanitation Data'!$D$32,0,10*ROW('Sanitation Data'!D160)))</f>
        <v/>
      </c>
      <c r="CP166" s="319" t="str">
        <f ca="true">+IF(OFFSET('Sanitation Data'!$E$28,0,10*ROW('Sanitation Data'!E160))="","",OFFSET('Sanitation Data'!$E$28,0,10*ROW('Sanitation Data'!E160)))</f>
        <v/>
      </c>
      <c r="CQ166" s="319" t="str">
        <f ca="true">+IF(OFFSET('Sanitation Data'!$E$29,0,10*ROW('Sanitation Data'!E160))="","",OFFSET('Sanitation Data'!$E$29,0,10*ROW('Sanitation Data'!E160)))</f>
        <v/>
      </c>
      <c r="CR166" s="319" t="str">
        <f ca="true">+IF(OFFSET('Sanitation Data'!$E$30,0,10*ROW('Sanitation Data'!E160))="","",OFFSET('Sanitation Data'!$E$30,0,10*ROW('Sanitation Data'!E160)))</f>
        <v/>
      </c>
      <c r="CS166" s="319" t="str">
        <f ca="true">+IF(OFFSET('Sanitation Data'!$E$31,0,10*ROW('Sanitation Data'!E160))="","",OFFSET('Sanitation Data'!$E$31,0,10*ROW('Sanitation Data'!E160)))</f>
        <v/>
      </c>
      <c r="CT166" s="319" t="str">
        <f ca="true">+IF(OFFSET('Sanitation Data'!$E$32,0,10*ROW('Sanitation Data'!E160))="","",OFFSET('Sanitation Data'!$E$32,0,10*ROW('Sanitation Data'!E160)))</f>
        <v/>
      </c>
      <c r="CU166" s="319" t="str">
        <f ca="true">+IF(OFFSET('Sanitation Data'!$F$28,0,10*ROW('Sanitation Data'!F160))="","",OFFSET('Sanitation Data'!$F$28,0,10*ROW('Sanitation Data'!F160)))</f>
        <v/>
      </c>
      <c r="CV166" s="319" t="str">
        <f ca="true">+IF(OFFSET('Sanitation Data'!$F$29,0,10*ROW('Sanitation Data'!F160))="","",OFFSET('Sanitation Data'!$F$29,0,10*ROW('Sanitation Data'!F160)))</f>
        <v/>
      </c>
      <c r="CW166" s="319" t="str">
        <f ca="true">+IF(OFFSET('Sanitation Data'!$F$30,0,10*ROW('Sanitation Data'!F160))="","",OFFSET('Sanitation Data'!$F$30,0,10*ROW('Sanitation Data'!F160)))</f>
        <v/>
      </c>
      <c r="CX166" s="319" t="str">
        <f ca="true">+IF(OFFSET('Sanitation Data'!$F$31,0,10*ROW('Sanitation Data'!F160))="","",OFFSET('Sanitation Data'!$F$31,0,10*ROW('Sanitation Data'!F160)))</f>
        <v/>
      </c>
      <c r="CY166" s="319" t="str">
        <f ca="true">+IF(OFFSET('Sanitation Data'!$F$32,0,10*ROW('Sanitation Data'!F160))="","",OFFSET('Sanitation Data'!$F$32,0,10*ROW('Sanitation Data'!F160)))</f>
        <v/>
      </c>
      <c r="CZ166" s="319" t="str">
        <f ca="true">+IF(OFFSET('Sanitation Data'!$G$28,0,10*ROW('Sanitation Data'!G160))="","",OFFSET('Sanitation Data'!$G$28,0,10*ROW('Sanitation Data'!G160)))</f>
        <v/>
      </c>
      <c r="DA166" s="319" t="str">
        <f ca="true">+IF(OFFSET('Sanitation Data'!$G$29,0,10*ROW('Sanitation Data'!G160))="","",OFFSET('Sanitation Data'!$G$29,0,10*ROW('Sanitation Data'!G160)))</f>
        <v/>
      </c>
      <c r="DB166" s="319" t="str">
        <f ca="true">+IF(OFFSET('Sanitation Data'!$G$30,0,10*ROW('Sanitation Data'!G160))="","",OFFSET('Sanitation Data'!$G$30,0,10*ROW('Sanitation Data'!G160)))</f>
        <v/>
      </c>
      <c r="DC166" s="319" t="str">
        <f ca="true">+IF(OFFSET('Sanitation Data'!$G$31,0,10*ROW('Sanitation Data'!G160))="","",OFFSET('Sanitation Data'!$G$31,0,10*ROW('Sanitation Data'!G160)))</f>
        <v/>
      </c>
      <c r="DD166" s="319" t="str">
        <f ca="true">+IF(OFFSET('Sanitation Data'!$G$32,0,10*ROW('Sanitation Data'!G160))="","",OFFSET('Sanitation Data'!$G$32,0,10*ROW('Sanitation Data'!G160)))</f>
        <v/>
      </c>
      <c r="DE166" s="319" t="str">
        <f ca="true">+IF(OFFSET('Sanitation Data'!$H$28,0,10*ROW('Sanitation Data'!H160))="","",OFFSET('Sanitation Data'!$H$28,0,10*ROW('Sanitation Data'!H160)))</f>
        <v/>
      </c>
      <c r="DF166" s="319" t="str">
        <f ca="true">+IF(OFFSET('Sanitation Data'!$H$29,0,10*ROW('Sanitation Data'!H160))="","",OFFSET('Sanitation Data'!$H$29,0,10*ROW('Sanitation Data'!H160)))</f>
        <v/>
      </c>
      <c r="DG166" s="319" t="str">
        <f ca="true">+IF(OFFSET('Sanitation Data'!$H$30,0,10*ROW('Sanitation Data'!H160))="","",OFFSET('Sanitation Data'!$H$30,0,10*ROW('Sanitation Data'!H160)))</f>
        <v/>
      </c>
      <c r="DH166" s="319" t="str">
        <f ca="true">+IF(OFFSET('Sanitation Data'!$H$31,0,10*ROW('Sanitation Data'!H160))="","",OFFSET('Sanitation Data'!$H$31,0,10*ROW('Sanitation Data'!H160)))</f>
        <v/>
      </c>
      <c r="DI166" s="319" t="str">
        <f ca="true">+IF(OFFSET('Sanitation Data'!$H$32,0,10*ROW('Sanitation Data'!H160))="","",OFFSET('Sanitation Data'!$H$32,0,10*ROW('Sanitation Data'!H160)))</f>
        <v/>
      </c>
      <c r="DJ166" s="319" t="str">
        <f ca="true">+IF(OFFSET('Sanitation Data'!$I$28,0,10*ROW('Sanitation Data'!I160))="","",OFFSET('Sanitation Data'!$I$28,0,10*ROW('Sanitation Data'!I160)))</f>
        <v/>
      </c>
      <c r="DK166" s="319" t="str">
        <f ca="true">+IF(OFFSET('Sanitation Data'!$I$29,0,10*ROW('Sanitation Data'!I160))="","",OFFSET('Sanitation Data'!$I$29,0,10*ROW('Sanitation Data'!I160)))</f>
        <v/>
      </c>
      <c r="DL166" s="319" t="str">
        <f ca="true">+IF(OFFSET('Sanitation Data'!$I$30,0,10*ROW('Sanitation Data'!I160))="","",OFFSET('Sanitation Data'!$I$30,0,10*ROW('Sanitation Data'!I160)))</f>
        <v/>
      </c>
      <c r="DM166" s="319" t="str">
        <f ca="true">+IF(OFFSET('Sanitation Data'!$I$31,0,10*ROW('Sanitation Data'!I160))="","",OFFSET('Sanitation Data'!$I$31,0,10*ROW('Sanitation Data'!I160)))</f>
        <v/>
      </c>
      <c r="DN166" s="319" t="str">
        <f ca="true">+IF(OFFSET('Sanitation Data'!$I$32,0,10*ROW('Sanitation Data'!I160))="","",OFFSET('Sanitation Data'!$I$32,0,10*ROW('Sanitation Data'!I160)))</f>
        <v/>
      </c>
      <c r="DO166" s="319" t="str">
        <f ca="true">+IF(OFFSET('Hygiene Data'!$D$11,0,10*ROW('Hygiene Data'!D160))="","",OFFSET('Hygiene Data'!$D$11,0,10*ROW('Hygiene Data'!D160)))</f>
        <v/>
      </c>
      <c r="DP166" s="319" t="str">
        <f ca="true">+IF(OFFSET('Hygiene Data'!$D$12,0,10*ROW('Hygiene Data'!D160))="","",OFFSET('Hygiene Data'!$D$12,0,10*ROW('Hygiene Data'!D160)))</f>
        <v/>
      </c>
      <c r="DQ166" s="319" t="str">
        <f ca="true">+IF(OFFSET('Hygiene Data'!$D$13,0,10*ROW('Hygiene Data'!D160))="","",OFFSET('Hygiene Data'!$D$13,0,10*ROW('Hygiene Data'!D160)))</f>
        <v/>
      </c>
      <c r="DR166" s="319" t="str">
        <f ca="true">+IF(OFFSET('Hygiene Data'!$E$11,0,10*ROW('Hygiene Data'!E160))="","",OFFSET('Hygiene Data'!$E$11,0,10*ROW('Hygiene Data'!E160)))</f>
        <v/>
      </c>
      <c r="DS166" s="319" t="str">
        <f ca="true">+IF(OFFSET('Hygiene Data'!$E$12,0,10*ROW('Hygiene Data'!E160))="","",OFFSET('Hygiene Data'!$E$12,0,10*ROW('Hygiene Data'!E160)))</f>
        <v/>
      </c>
      <c r="DT166" s="319" t="str">
        <f ca="true">+IF(OFFSET('Hygiene Data'!$E$13,0,10*ROW('Hygiene Data'!E160))="","",OFFSET('Hygiene Data'!$E$13,0,10*ROW('Hygiene Data'!E160)))</f>
        <v/>
      </c>
      <c r="DU166" s="319" t="str">
        <f ca="true">+IF(OFFSET('Hygiene Data'!$F$11,0,10*ROW('Hygiene Data'!F160))="","",OFFSET('Hygiene Data'!$F$11,0,10*ROW('Hygiene Data'!F160)))</f>
        <v/>
      </c>
      <c r="DV166" s="319" t="str">
        <f ca="true">+IF(OFFSET('Hygiene Data'!$F$12,0,10*ROW('Hygiene Data'!F160))="","",OFFSET('Hygiene Data'!$F$12,0,10*ROW('Hygiene Data'!F160)))</f>
        <v/>
      </c>
      <c r="DW166" s="319" t="str">
        <f ca="true">+IF(OFFSET('Hygiene Data'!$F$13,0,10*ROW('Hygiene Data'!F160))="","",OFFSET('Hygiene Data'!$F$13,0,10*ROW('Hygiene Data'!F160)))</f>
        <v/>
      </c>
      <c r="DX166" s="319" t="str">
        <f ca="true">+IF(OFFSET('Hygiene Data'!$G$11,0,10*ROW('Hygiene Data'!G160))="","",OFFSET('Hygiene Data'!$G$11,0,10*ROW('Hygiene Data'!G160)))</f>
        <v/>
      </c>
      <c r="DY166" s="319" t="str">
        <f ca="true">+IF(OFFSET('Hygiene Data'!$G$12,0,10*ROW('Hygiene Data'!G160))="","",OFFSET('Hygiene Data'!$G$12,0,10*ROW('Hygiene Data'!G160)))</f>
        <v/>
      </c>
      <c r="DZ166" s="319" t="str">
        <f ca="true">+IF(OFFSET('Hygiene Data'!$G$13,0,10*ROW('Hygiene Data'!G160))="","",OFFSET('Hygiene Data'!$G$13,0,10*ROW('Hygiene Data'!G160)))</f>
        <v/>
      </c>
      <c r="EA166" s="319" t="str">
        <f ca="true">+IF(OFFSET('Hygiene Data'!$H$11,0,10*ROW('Hygiene Data'!H160))="","",OFFSET('Hygiene Data'!$H$11,0,10*ROW('Hygiene Data'!H160)))</f>
        <v/>
      </c>
      <c r="EB166" s="319" t="str">
        <f ca="true">+IF(OFFSET('Hygiene Data'!$H$12,0,10*ROW('Hygiene Data'!H160))="","",OFFSET('Hygiene Data'!$H$12,0,10*ROW('Hygiene Data'!H160)))</f>
        <v/>
      </c>
      <c r="EC166" s="319" t="str">
        <f ca="true">+IF(OFFSET('Hygiene Data'!$H$13,0,10*ROW('Hygiene Data'!H160))="","",OFFSET('Hygiene Data'!$H$13,0,10*ROW('Hygiene Data'!H160)))</f>
        <v/>
      </c>
      <c r="ED166" s="319" t="str">
        <f ca="true">+IF(OFFSET('Hygiene Data'!$I$11,0,10*ROW('Hygiene Data'!I160))="","",OFFSET('Hygiene Data'!$I$11,0,10*ROW('Hygiene Data'!I160)))</f>
        <v/>
      </c>
      <c r="EE166" s="319" t="str">
        <f ca="true">+IF(OFFSET('Hygiene Data'!$I$12,0,10*ROW('Hygiene Data'!I160))="","",OFFSET('Hygiene Data'!$I$12,0,10*ROW('Hygiene Data'!I160)))</f>
        <v/>
      </c>
      <c r="EF166" s="319"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75"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19"/>
      <c r="BS167" s="319" t="str">
        <f ca="true">+IF(OFFSET('Water Data'!$D$27,0,10*ROW('Water Data'!D161))="","",OFFSET('Water Data'!$D$27,0,10*ROW('Water Data'!D161)))</f>
        <v/>
      </c>
      <c r="BT167" s="319" t="str">
        <f ca="true">+IF(OFFSET('Water Data'!$D$28,0,10*ROW('Water Data'!D161))="","",OFFSET('Water Data'!$D$28,0,10*ROW('Water Data'!D161)))</f>
        <v/>
      </c>
      <c r="BU167" s="319" t="str">
        <f ca="true">+IF(OFFSET('Water Data'!$D$29,0,10*ROW('Water Data'!D161))="","",OFFSET('Water Data'!$D$29,0,10*ROW('Water Data'!D161)))</f>
        <v/>
      </c>
      <c r="BV167" s="319" t="str">
        <f ca="true">+IF(OFFSET('Water Data'!$E$27,0,10*ROW('Water Data'!E161))="","",OFFSET('Water Data'!$E$27,0,10*ROW('Water Data'!E161)))</f>
        <v/>
      </c>
      <c r="BW167" s="319" t="str">
        <f ca="true">+IF(OFFSET('Water Data'!$E$28,0,10*ROW('Water Data'!E161))="","",OFFSET('Water Data'!$E$28,0,10*ROW('Water Data'!E161)))</f>
        <v/>
      </c>
      <c r="BX167" s="319" t="str">
        <f ca="true">+IF(OFFSET('Water Data'!$E$29,0,10*ROW('Water Data'!E161))="","",OFFSET('Water Data'!$E$29,0,10*ROW('Water Data'!E161)))</f>
        <v/>
      </c>
      <c r="BY167" s="319" t="str">
        <f ca="true">+IF(OFFSET('Water Data'!$F$27,0,10*ROW('Water Data'!F161))="","",OFFSET('Water Data'!$F$27,0,10*ROW('Water Data'!F161)))</f>
        <v/>
      </c>
      <c r="BZ167" s="319" t="str">
        <f ca="true">+IF(OFFSET('Water Data'!$F$28,0,10*ROW('Water Data'!F161))="","",OFFSET('Water Data'!$F$28,0,10*ROW('Water Data'!F161)))</f>
        <v/>
      </c>
      <c r="CA167" s="319" t="str">
        <f ca="true">+IF(OFFSET('Water Data'!$F$29,0,10*ROW('Water Data'!F161))="","",OFFSET('Water Data'!$F$29,0,10*ROW('Water Data'!F161)))</f>
        <v/>
      </c>
      <c r="CB167" s="319" t="str">
        <f ca="true">+IF(OFFSET('Water Data'!$G$27,0,10*ROW('Water Data'!G161))="","",OFFSET('Water Data'!$G$27,0,10*ROW('Water Data'!G161)))</f>
        <v/>
      </c>
      <c r="CC167" s="319" t="str">
        <f ca="true">+IF(OFFSET('Water Data'!$G$28,0,10*ROW('Water Data'!G161))="","",OFFSET('Water Data'!$G$28,0,10*ROW('Water Data'!G161)))</f>
        <v/>
      </c>
      <c r="CD167" s="319" t="str">
        <f ca="true">+IF(OFFSET('Water Data'!$G$29,0,10*ROW('Water Data'!G161))="","",OFFSET('Water Data'!$G$29,0,10*ROW('Water Data'!G161)))</f>
        <v/>
      </c>
      <c r="CE167" s="319" t="str">
        <f ca="true">+IF(OFFSET('Water Data'!$H$27,0,10*ROW('Water Data'!H161))="","",OFFSET('Water Data'!$H$27,0,10*ROW('Water Data'!H161)))</f>
        <v/>
      </c>
      <c r="CF167" s="319" t="str">
        <f ca="true">+IF(OFFSET('Water Data'!$H$28,0,10*ROW('Water Data'!H161))="","",OFFSET('Water Data'!$H$28,0,10*ROW('Water Data'!H161)))</f>
        <v/>
      </c>
      <c r="CG167" s="319" t="str">
        <f ca="true">+IF(OFFSET('Water Data'!$H$29,0,10*ROW('Water Data'!H161))="","",OFFSET('Water Data'!$H$29,0,10*ROW('Water Data'!H161)))</f>
        <v/>
      </c>
      <c r="CH167" s="319" t="str">
        <f ca="true">+IF(OFFSET('Water Data'!$I$27,0,10*ROW('Water Data'!I161))="","",OFFSET('Water Data'!$I$27,0,10*ROW('Water Data'!I161)))</f>
        <v/>
      </c>
      <c r="CI167" s="319" t="str">
        <f ca="true">+IF(OFFSET('Water Data'!$I$28,0,10*ROW('Water Data'!I161))="","",OFFSET('Water Data'!$I$28,0,10*ROW('Water Data'!I161)))</f>
        <v/>
      </c>
      <c r="CJ167" s="319" t="str">
        <f ca="true">+IF(OFFSET('Water Data'!$I$29,0,10*ROW('Water Data'!I161))="","",OFFSET('Water Data'!$I$29,0,10*ROW('Water Data'!I161)))</f>
        <v/>
      </c>
      <c r="CK167" s="319" t="str">
        <f ca="true">+IF(OFFSET('Sanitation Data'!$D$28,0,10*ROW('Sanitation Data'!D161))="","",OFFSET('Sanitation Data'!$D$28,0,10*ROW('Sanitation Data'!D161)))</f>
        <v/>
      </c>
      <c r="CL167" s="319" t="str">
        <f ca="true">+IF(OFFSET('Sanitation Data'!$D$29,0,10*ROW('Sanitation Data'!D161))="","",OFFSET('Sanitation Data'!$D$29,0,10*ROW('Sanitation Data'!D161)))</f>
        <v/>
      </c>
      <c r="CM167" s="319" t="str">
        <f ca="true">+IF(OFFSET('Sanitation Data'!$D$30,0,10*ROW('Sanitation Data'!D161))="","",OFFSET('Sanitation Data'!$D$30,0,10*ROW('Sanitation Data'!D161)))</f>
        <v/>
      </c>
      <c r="CN167" s="319" t="str">
        <f ca="true">+IF(OFFSET('Sanitation Data'!$D$31,0,10*ROW('Sanitation Data'!D161))="","",OFFSET('Sanitation Data'!$D$31,0,10*ROW('Sanitation Data'!D161)))</f>
        <v/>
      </c>
      <c r="CO167" s="319" t="str">
        <f ca="true">+IF(OFFSET('Sanitation Data'!$D$32,0,10*ROW('Sanitation Data'!D161))="","",OFFSET('Sanitation Data'!$D$32,0,10*ROW('Sanitation Data'!D161)))</f>
        <v/>
      </c>
      <c r="CP167" s="319" t="str">
        <f ca="true">+IF(OFFSET('Sanitation Data'!$E$28,0,10*ROW('Sanitation Data'!E161))="","",OFFSET('Sanitation Data'!$E$28,0,10*ROW('Sanitation Data'!E161)))</f>
        <v/>
      </c>
      <c r="CQ167" s="319" t="str">
        <f ca="true">+IF(OFFSET('Sanitation Data'!$E$29,0,10*ROW('Sanitation Data'!E161))="","",OFFSET('Sanitation Data'!$E$29,0,10*ROW('Sanitation Data'!E161)))</f>
        <v/>
      </c>
      <c r="CR167" s="319" t="str">
        <f ca="true">+IF(OFFSET('Sanitation Data'!$E$30,0,10*ROW('Sanitation Data'!E161))="","",OFFSET('Sanitation Data'!$E$30,0,10*ROW('Sanitation Data'!E161)))</f>
        <v/>
      </c>
      <c r="CS167" s="319" t="str">
        <f ca="true">+IF(OFFSET('Sanitation Data'!$E$31,0,10*ROW('Sanitation Data'!E161))="","",OFFSET('Sanitation Data'!$E$31,0,10*ROW('Sanitation Data'!E161)))</f>
        <v/>
      </c>
      <c r="CT167" s="319" t="str">
        <f ca="true">+IF(OFFSET('Sanitation Data'!$E$32,0,10*ROW('Sanitation Data'!E161))="","",OFFSET('Sanitation Data'!$E$32,0,10*ROW('Sanitation Data'!E161)))</f>
        <v/>
      </c>
      <c r="CU167" s="319" t="str">
        <f ca="true">+IF(OFFSET('Sanitation Data'!$F$28,0,10*ROW('Sanitation Data'!F161))="","",OFFSET('Sanitation Data'!$F$28,0,10*ROW('Sanitation Data'!F161)))</f>
        <v/>
      </c>
      <c r="CV167" s="319" t="str">
        <f ca="true">+IF(OFFSET('Sanitation Data'!$F$29,0,10*ROW('Sanitation Data'!F161))="","",OFFSET('Sanitation Data'!$F$29,0,10*ROW('Sanitation Data'!F161)))</f>
        <v/>
      </c>
      <c r="CW167" s="319" t="str">
        <f ca="true">+IF(OFFSET('Sanitation Data'!$F$30,0,10*ROW('Sanitation Data'!F161))="","",OFFSET('Sanitation Data'!$F$30,0,10*ROW('Sanitation Data'!F161)))</f>
        <v/>
      </c>
      <c r="CX167" s="319" t="str">
        <f ca="true">+IF(OFFSET('Sanitation Data'!$F$31,0,10*ROW('Sanitation Data'!F161))="","",OFFSET('Sanitation Data'!$F$31,0,10*ROW('Sanitation Data'!F161)))</f>
        <v/>
      </c>
      <c r="CY167" s="319" t="str">
        <f ca="true">+IF(OFFSET('Sanitation Data'!$F$32,0,10*ROW('Sanitation Data'!F161))="","",OFFSET('Sanitation Data'!$F$32,0,10*ROW('Sanitation Data'!F161)))</f>
        <v/>
      </c>
      <c r="CZ167" s="319" t="str">
        <f ca="true">+IF(OFFSET('Sanitation Data'!$G$28,0,10*ROW('Sanitation Data'!G161))="","",OFFSET('Sanitation Data'!$G$28,0,10*ROW('Sanitation Data'!G161)))</f>
        <v/>
      </c>
      <c r="DA167" s="319" t="str">
        <f ca="true">+IF(OFFSET('Sanitation Data'!$G$29,0,10*ROW('Sanitation Data'!G161))="","",OFFSET('Sanitation Data'!$G$29,0,10*ROW('Sanitation Data'!G161)))</f>
        <v/>
      </c>
      <c r="DB167" s="319" t="str">
        <f ca="true">+IF(OFFSET('Sanitation Data'!$G$30,0,10*ROW('Sanitation Data'!G161))="","",OFFSET('Sanitation Data'!$G$30,0,10*ROW('Sanitation Data'!G161)))</f>
        <v/>
      </c>
      <c r="DC167" s="319" t="str">
        <f ca="true">+IF(OFFSET('Sanitation Data'!$G$31,0,10*ROW('Sanitation Data'!G161))="","",OFFSET('Sanitation Data'!$G$31,0,10*ROW('Sanitation Data'!G161)))</f>
        <v/>
      </c>
      <c r="DD167" s="319" t="str">
        <f ca="true">+IF(OFFSET('Sanitation Data'!$G$32,0,10*ROW('Sanitation Data'!G161))="","",OFFSET('Sanitation Data'!$G$32,0,10*ROW('Sanitation Data'!G161)))</f>
        <v/>
      </c>
      <c r="DE167" s="319" t="str">
        <f ca="true">+IF(OFFSET('Sanitation Data'!$H$28,0,10*ROW('Sanitation Data'!H161))="","",OFFSET('Sanitation Data'!$H$28,0,10*ROW('Sanitation Data'!H161)))</f>
        <v/>
      </c>
      <c r="DF167" s="319" t="str">
        <f ca="true">+IF(OFFSET('Sanitation Data'!$H$29,0,10*ROW('Sanitation Data'!H161))="","",OFFSET('Sanitation Data'!$H$29,0,10*ROW('Sanitation Data'!H161)))</f>
        <v/>
      </c>
      <c r="DG167" s="319" t="str">
        <f ca="true">+IF(OFFSET('Sanitation Data'!$H$30,0,10*ROW('Sanitation Data'!H161))="","",OFFSET('Sanitation Data'!$H$30,0,10*ROW('Sanitation Data'!H161)))</f>
        <v/>
      </c>
      <c r="DH167" s="319" t="str">
        <f ca="true">+IF(OFFSET('Sanitation Data'!$H$31,0,10*ROW('Sanitation Data'!H161))="","",OFFSET('Sanitation Data'!$H$31,0,10*ROW('Sanitation Data'!H161)))</f>
        <v/>
      </c>
      <c r="DI167" s="319" t="str">
        <f ca="true">+IF(OFFSET('Sanitation Data'!$H$32,0,10*ROW('Sanitation Data'!H161))="","",OFFSET('Sanitation Data'!$H$32,0,10*ROW('Sanitation Data'!H161)))</f>
        <v/>
      </c>
      <c r="DJ167" s="319" t="str">
        <f ca="true">+IF(OFFSET('Sanitation Data'!$I$28,0,10*ROW('Sanitation Data'!I161))="","",OFFSET('Sanitation Data'!$I$28,0,10*ROW('Sanitation Data'!I161)))</f>
        <v/>
      </c>
      <c r="DK167" s="319" t="str">
        <f ca="true">+IF(OFFSET('Sanitation Data'!$I$29,0,10*ROW('Sanitation Data'!I161))="","",OFFSET('Sanitation Data'!$I$29,0,10*ROW('Sanitation Data'!I161)))</f>
        <v/>
      </c>
      <c r="DL167" s="319" t="str">
        <f ca="true">+IF(OFFSET('Sanitation Data'!$I$30,0,10*ROW('Sanitation Data'!I161))="","",OFFSET('Sanitation Data'!$I$30,0,10*ROW('Sanitation Data'!I161)))</f>
        <v/>
      </c>
      <c r="DM167" s="319" t="str">
        <f ca="true">+IF(OFFSET('Sanitation Data'!$I$31,0,10*ROW('Sanitation Data'!I161))="","",OFFSET('Sanitation Data'!$I$31,0,10*ROW('Sanitation Data'!I161)))</f>
        <v/>
      </c>
      <c r="DN167" s="319" t="str">
        <f ca="true">+IF(OFFSET('Sanitation Data'!$I$32,0,10*ROW('Sanitation Data'!I161))="","",OFFSET('Sanitation Data'!$I$32,0,10*ROW('Sanitation Data'!I161)))</f>
        <v/>
      </c>
      <c r="DO167" s="319" t="str">
        <f ca="true">+IF(OFFSET('Hygiene Data'!$D$11,0,10*ROW('Hygiene Data'!D161))="","",OFFSET('Hygiene Data'!$D$11,0,10*ROW('Hygiene Data'!D161)))</f>
        <v/>
      </c>
      <c r="DP167" s="319" t="str">
        <f ca="true">+IF(OFFSET('Hygiene Data'!$D$12,0,10*ROW('Hygiene Data'!D161))="","",OFFSET('Hygiene Data'!$D$12,0,10*ROW('Hygiene Data'!D161)))</f>
        <v/>
      </c>
      <c r="DQ167" s="319" t="str">
        <f ca="true">+IF(OFFSET('Hygiene Data'!$D$13,0,10*ROW('Hygiene Data'!D161))="","",OFFSET('Hygiene Data'!$D$13,0,10*ROW('Hygiene Data'!D161)))</f>
        <v/>
      </c>
      <c r="DR167" s="319" t="str">
        <f ca="true">+IF(OFFSET('Hygiene Data'!$E$11,0,10*ROW('Hygiene Data'!E161))="","",OFFSET('Hygiene Data'!$E$11,0,10*ROW('Hygiene Data'!E161)))</f>
        <v/>
      </c>
      <c r="DS167" s="319" t="str">
        <f ca="true">+IF(OFFSET('Hygiene Data'!$E$12,0,10*ROW('Hygiene Data'!E161))="","",OFFSET('Hygiene Data'!$E$12,0,10*ROW('Hygiene Data'!E161)))</f>
        <v/>
      </c>
      <c r="DT167" s="319" t="str">
        <f ca="true">+IF(OFFSET('Hygiene Data'!$E$13,0,10*ROW('Hygiene Data'!E161))="","",OFFSET('Hygiene Data'!$E$13,0,10*ROW('Hygiene Data'!E161)))</f>
        <v/>
      </c>
      <c r="DU167" s="319" t="str">
        <f ca="true">+IF(OFFSET('Hygiene Data'!$F$11,0,10*ROW('Hygiene Data'!F161))="","",OFFSET('Hygiene Data'!$F$11,0,10*ROW('Hygiene Data'!F161)))</f>
        <v/>
      </c>
      <c r="DV167" s="319" t="str">
        <f ca="true">+IF(OFFSET('Hygiene Data'!$F$12,0,10*ROW('Hygiene Data'!F161))="","",OFFSET('Hygiene Data'!$F$12,0,10*ROW('Hygiene Data'!F161)))</f>
        <v/>
      </c>
      <c r="DW167" s="319" t="str">
        <f ca="true">+IF(OFFSET('Hygiene Data'!$F$13,0,10*ROW('Hygiene Data'!F161))="","",OFFSET('Hygiene Data'!$F$13,0,10*ROW('Hygiene Data'!F161)))</f>
        <v/>
      </c>
      <c r="DX167" s="319" t="str">
        <f ca="true">+IF(OFFSET('Hygiene Data'!$G$11,0,10*ROW('Hygiene Data'!G161))="","",OFFSET('Hygiene Data'!$G$11,0,10*ROW('Hygiene Data'!G161)))</f>
        <v/>
      </c>
      <c r="DY167" s="319" t="str">
        <f ca="true">+IF(OFFSET('Hygiene Data'!$G$12,0,10*ROW('Hygiene Data'!G161))="","",OFFSET('Hygiene Data'!$G$12,0,10*ROW('Hygiene Data'!G161)))</f>
        <v/>
      </c>
      <c r="DZ167" s="319" t="str">
        <f ca="true">+IF(OFFSET('Hygiene Data'!$G$13,0,10*ROW('Hygiene Data'!G161))="","",OFFSET('Hygiene Data'!$G$13,0,10*ROW('Hygiene Data'!G161)))</f>
        <v/>
      </c>
      <c r="EA167" s="319" t="str">
        <f ca="true">+IF(OFFSET('Hygiene Data'!$H$11,0,10*ROW('Hygiene Data'!H161))="","",OFFSET('Hygiene Data'!$H$11,0,10*ROW('Hygiene Data'!H161)))</f>
        <v/>
      </c>
      <c r="EB167" s="319" t="str">
        <f ca="true">+IF(OFFSET('Hygiene Data'!$H$12,0,10*ROW('Hygiene Data'!H161))="","",OFFSET('Hygiene Data'!$H$12,0,10*ROW('Hygiene Data'!H161)))</f>
        <v/>
      </c>
      <c r="EC167" s="319" t="str">
        <f ca="true">+IF(OFFSET('Hygiene Data'!$H$13,0,10*ROW('Hygiene Data'!H161))="","",OFFSET('Hygiene Data'!$H$13,0,10*ROW('Hygiene Data'!H161)))</f>
        <v/>
      </c>
      <c r="ED167" s="319" t="str">
        <f ca="true">+IF(OFFSET('Hygiene Data'!$I$11,0,10*ROW('Hygiene Data'!I161))="","",OFFSET('Hygiene Data'!$I$11,0,10*ROW('Hygiene Data'!I161)))</f>
        <v/>
      </c>
      <c r="EE167" s="319" t="str">
        <f ca="true">+IF(OFFSET('Hygiene Data'!$I$12,0,10*ROW('Hygiene Data'!I161))="","",OFFSET('Hygiene Data'!$I$12,0,10*ROW('Hygiene Data'!I161)))</f>
        <v/>
      </c>
      <c r="EF167" s="319"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75"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19"/>
      <c r="BS168" s="319" t="str">
        <f ca="true">+IF(OFFSET('Water Data'!$D$27,0,10*ROW('Water Data'!D162))="","",OFFSET('Water Data'!$D$27,0,10*ROW('Water Data'!D162)))</f>
        <v/>
      </c>
      <c r="BT168" s="319" t="str">
        <f ca="true">+IF(OFFSET('Water Data'!$D$28,0,10*ROW('Water Data'!D162))="","",OFFSET('Water Data'!$D$28,0,10*ROW('Water Data'!D162)))</f>
        <v/>
      </c>
      <c r="BU168" s="319" t="str">
        <f ca="true">+IF(OFFSET('Water Data'!$D$29,0,10*ROW('Water Data'!D162))="","",OFFSET('Water Data'!$D$29,0,10*ROW('Water Data'!D162)))</f>
        <v/>
      </c>
      <c r="BV168" s="319" t="str">
        <f ca="true">+IF(OFFSET('Water Data'!$E$27,0,10*ROW('Water Data'!E162))="","",OFFSET('Water Data'!$E$27,0,10*ROW('Water Data'!E162)))</f>
        <v/>
      </c>
      <c r="BW168" s="319" t="str">
        <f ca="true">+IF(OFFSET('Water Data'!$E$28,0,10*ROW('Water Data'!E162))="","",OFFSET('Water Data'!$E$28,0,10*ROW('Water Data'!E162)))</f>
        <v/>
      </c>
      <c r="BX168" s="319" t="str">
        <f ca="true">+IF(OFFSET('Water Data'!$E$29,0,10*ROW('Water Data'!E162))="","",OFFSET('Water Data'!$E$29,0,10*ROW('Water Data'!E162)))</f>
        <v/>
      </c>
      <c r="BY168" s="319" t="str">
        <f ca="true">+IF(OFFSET('Water Data'!$F$27,0,10*ROW('Water Data'!F162))="","",OFFSET('Water Data'!$F$27,0,10*ROW('Water Data'!F162)))</f>
        <v/>
      </c>
      <c r="BZ168" s="319" t="str">
        <f ca="true">+IF(OFFSET('Water Data'!$F$28,0,10*ROW('Water Data'!F162))="","",OFFSET('Water Data'!$F$28,0,10*ROW('Water Data'!F162)))</f>
        <v/>
      </c>
      <c r="CA168" s="319" t="str">
        <f ca="true">+IF(OFFSET('Water Data'!$F$29,0,10*ROW('Water Data'!F162))="","",OFFSET('Water Data'!$F$29,0,10*ROW('Water Data'!F162)))</f>
        <v/>
      </c>
      <c r="CB168" s="319" t="str">
        <f ca="true">+IF(OFFSET('Water Data'!$G$27,0,10*ROW('Water Data'!G162))="","",OFFSET('Water Data'!$G$27,0,10*ROW('Water Data'!G162)))</f>
        <v/>
      </c>
      <c r="CC168" s="319" t="str">
        <f ca="true">+IF(OFFSET('Water Data'!$G$28,0,10*ROW('Water Data'!G162))="","",OFFSET('Water Data'!$G$28,0,10*ROW('Water Data'!G162)))</f>
        <v/>
      </c>
      <c r="CD168" s="319" t="str">
        <f ca="true">+IF(OFFSET('Water Data'!$G$29,0,10*ROW('Water Data'!G162))="","",OFFSET('Water Data'!$G$29,0,10*ROW('Water Data'!G162)))</f>
        <v/>
      </c>
      <c r="CE168" s="319" t="str">
        <f ca="true">+IF(OFFSET('Water Data'!$H$27,0,10*ROW('Water Data'!H162))="","",OFFSET('Water Data'!$H$27,0,10*ROW('Water Data'!H162)))</f>
        <v/>
      </c>
      <c r="CF168" s="319" t="str">
        <f ca="true">+IF(OFFSET('Water Data'!$H$28,0,10*ROW('Water Data'!H162))="","",OFFSET('Water Data'!$H$28,0,10*ROW('Water Data'!H162)))</f>
        <v/>
      </c>
      <c r="CG168" s="319" t="str">
        <f ca="true">+IF(OFFSET('Water Data'!$H$29,0,10*ROW('Water Data'!H162))="","",OFFSET('Water Data'!$H$29,0,10*ROW('Water Data'!H162)))</f>
        <v/>
      </c>
      <c r="CH168" s="319" t="str">
        <f ca="true">+IF(OFFSET('Water Data'!$I$27,0,10*ROW('Water Data'!I162))="","",OFFSET('Water Data'!$I$27,0,10*ROW('Water Data'!I162)))</f>
        <v/>
      </c>
      <c r="CI168" s="319" t="str">
        <f ca="true">+IF(OFFSET('Water Data'!$I$28,0,10*ROW('Water Data'!I162))="","",OFFSET('Water Data'!$I$28,0,10*ROW('Water Data'!I162)))</f>
        <v/>
      </c>
      <c r="CJ168" s="319" t="str">
        <f ca="true">+IF(OFFSET('Water Data'!$I$29,0,10*ROW('Water Data'!I162))="","",OFFSET('Water Data'!$I$29,0,10*ROW('Water Data'!I162)))</f>
        <v/>
      </c>
      <c r="CK168" s="319" t="str">
        <f ca="true">+IF(OFFSET('Sanitation Data'!$D$28,0,10*ROW('Sanitation Data'!D162))="","",OFFSET('Sanitation Data'!$D$28,0,10*ROW('Sanitation Data'!D162)))</f>
        <v/>
      </c>
      <c r="CL168" s="319" t="str">
        <f ca="true">+IF(OFFSET('Sanitation Data'!$D$29,0,10*ROW('Sanitation Data'!D162))="","",OFFSET('Sanitation Data'!$D$29,0,10*ROW('Sanitation Data'!D162)))</f>
        <v/>
      </c>
      <c r="CM168" s="319" t="str">
        <f ca="true">+IF(OFFSET('Sanitation Data'!$D$30,0,10*ROW('Sanitation Data'!D162))="","",OFFSET('Sanitation Data'!$D$30,0,10*ROW('Sanitation Data'!D162)))</f>
        <v/>
      </c>
      <c r="CN168" s="319" t="str">
        <f ca="true">+IF(OFFSET('Sanitation Data'!$D$31,0,10*ROW('Sanitation Data'!D162))="","",OFFSET('Sanitation Data'!$D$31,0,10*ROW('Sanitation Data'!D162)))</f>
        <v/>
      </c>
      <c r="CO168" s="319" t="str">
        <f ca="true">+IF(OFFSET('Sanitation Data'!$D$32,0,10*ROW('Sanitation Data'!D162))="","",OFFSET('Sanitation Data'!$D$32,0,10*ROW('Sanitation Data'!D162)))</f>
        <v/>
      </c>
      <c r="CP168" s="319" t="str">
        <f ca="true">+IF(OFFSET('Sanitation Data'!$E$28,0,10*ROW('Sanitation Data'!E162))="","",OFFSET('Sanitation Data'!$E$28,0,10*ROW('Sanitation Data'!E162)))</f>
        <v/>
      </c>
      <c r="CQ168" s="319" t="str">
        <f ca="true">+IF(OFFSET('Sanitation Data'!$E$29,0,10*ROW('Sanitation Data'!E162))="","",OFFSET('Sanitation Data'!$E$29,0,10*ROW('Sanitation Data'!E162)))</f>
        <v/>
      </c>
      <c r="CR168" s="319" t="str">
        <f ca="true">+IF(OFFSET('Sanitation Data'!$E$30,0,10*ROW('Sanitation Data'!E162))="","",OFFSET('Sanitation Data'!$E$30,0,10*ROW('Sanitation Data'!E162)))</f>
        <v/>
      </c>
      <c r="CS168" s="319" t="str">
        <f ca="true">+IF(OFFSET('Sanitation Data'!$E$31,0,10*ROW('Sanitation Data'!E162))="","",OFFSET('Sanitation Data'!$E$31,0,10*ROW('Sanitation Data'!E162)))</f>
        <v/>
      </c>
      <c r="CT168" s="319" t="str">
        <f ca="true">+IF(OFFSET('Sanitation Data'!$E$32,0,10*ROW('Sanitation Data'!E162))="","",OFFSET('Sanitation Data'!$E$32,0,10*ROW('Sanitation Data'!E162)))</f>
        <v/>
      </c>
      <c r="CU168" s="319" t="str">
        <f ca="true">+IF(OFFSET('Sanitation Data'!$F$28,0,10*ROW('Sanitation Data'!F162))="","",OFFSET('Sanitation Data'!$F$28,0,10*ROW('Sanitation Data'!F162)))</f>
        <v/>
      </c>
      <c r="CV168" s="319" t="str">
        <f ca="true">+IF(OFFSET('Sanitation Data'!$F$29,0,10*ROW('Sanitation Data'!F162))="","",OFFSET('Sanitation Data'!$F$29,0,10*ROW('Sanitation Data'!F162)))</f>
        <v/>
      </c>
      <c r="CW168" s="319" t="str">
        <f ca="true">+IF(OFFSET('Sanitation Data'!$F$30,0,10*ROW('Sanitation Data'!F162))="","",OFFSET('Sanitation Data'!$F$30,0,10*ROW('Sanitation Data'!F162)))</f>
        <v/>
      </c>
      <c r="CX168" s="319" t="str">
        <f ca="true">+IF(OFFSET('Sanitation Data'!$F$31,0,10*ROW('Sanitation Data'!F162))="","",OFFSET('Sanitation Data'!$F$31,0,10*ROW('Sanitation Data'!F162)))</f>
        <v/>
      </c>
      <c r="CY168" s="319" t="str">
        <f ca="true">+IF(OFFSET('Sanitation Data'!$F$32,0,10*ROW('Sanitation Data'!F162))="","",OFFSET('Sanitation Data'!$F$32,0,10*ROW('Sanitation Data'!F162)))</f>
        <v/>
      </c>
      <c r="CZ168" s="319" t="str">
        <f ca="true">+IF(OFFSET('Sanitation Data'!$G$28,0,10*ROW('Sanitation Data'!G162))="","",OFFSET('Sanitation Data'!$G$28,0,10*ROW('Sanitation Data'!G162)))</f>
        <v/>
      </c>
      <c r="DA168" s="319" t="str">
        <f ca="true">+IF(OFFSET('Sanitation Data'!$G$29,0,10*ROW('Sanitation Data'!G162))="","",OFFSET('Sanitation Data'!$G$29,0,10*ROW('Sanitation Data'!G162)))</f>
        <v/>
      </c>
      <c r="DB168" s="319" t="str">
        <f ca="true">+IF(OFFSET('Sanitation Data'!$G$30,0,10*ROW('Sanitation Data'!G162))="","",OFFSET('Sanitation Data'!$G$30,0,10*ROW('Sanitation Data'!G162)))</f>
        <v/>
      </c>
      <c r="DC168" s="319" t="str">
        <f ca="true">+IF(OFFSET('Sanitation Data'!$G$31,0,10*ROW('Sanitation Data'!G162))="","",OFFSET('Sanitation Data'!$G$31,0,10*ROW('Sanitation Data'!G162)))</f>
        <v/>
      </c>
      <c r="DD168" s="319" t="str">
        <f ca="true">+IF(OFFSET('Sanitation Data'!$G$32,0,10*ROW('Sanitation Data'!G162))="","",OFFSET('Sanitation Data'!$G$32,0,10*ROW('Sanitation Data'!G162)))</f>
        <v/>
      </c>
      <c r="DE168" s="319" t="str">
        <f ca="true">+IF(OFFSET('Sanitation Data'!$H$28,0,10*ROW('Sanitation Data'!H162))="","",OFFSET('Sanitation Data'!$H$28,0,10*ROW('Sanitation Data'!H162)))</f>
        <v/>
      </c>
      <c r="DF168" s="319" t="str">
        <f ca="true">+IF(OFFSET('Sanitation Data'!$H$29,0,10*ROW('Sanitation Data'!H162))="","",OFFSET('Sanitation Data'!$H$29,0,10*ROW('Sanitation Data'!H162)))</f>
        <v/>
      </c>
      <c r="DG168" s="319" t="str">
        <f ca="true">+IF(OFFSET('Sanitation Data'!$H$30,0,10*ROW('Sanitation Data'!H162))="","",OFFSET('Sanitation Data'!$H$30,0,10*ROW('Sanitation Data'!H162)))</f>
        <v/>
      </c>
      <c r="DH168" s="319" t="str">
        <f ca="true">+IF(OFFSET('Sanitation Data'!$H$31,0,10*ROW('Sanitation Data'!H162))="","",OFFSET('Sanitation Data'!$H$31,0,10*ROW('Sanitation Data'!H162)))</f>
        <v/>
      </c>
      <c r="DI168" s="319" t="str">
        <f ca="true">+IF(OFFSET('Sanitation Data'!$H$32,0,10*ROW('Sanitation Data'!H162))="","",OFFSET('Sanitation Data'!$H$32,0,10*ROW('Sanitation Data'!H162)))</f>
        <v/>
      </c>
      <c r="DJ168" s="319" t="str">
        <f ca="true">+IF(OFFSET('Sanitation Data'!$I$28,0,10*ROW('Sanitation Data'!I162))="","",OFFSET('Sanitation Data'!$I$28,0,10*ROW('Sanitation Data'!I162)))</f>
        <v/>
      </c>
      <c r="DK168" s="319" t="str">
        <f ca="true">+IF(OFFSET('Sanitation Data'!$I$29,0,10*ROW('Sanitation Data'!I162))="","",OFFSET('Sanitation Data'!$I$29,0,10*ROW('Sanitation Data'!I162)))</f>
        <v/>
      </c>
      <c r="DL168" s="319" t="str">
        <f ca="true">+IF(OFFSET('Sanitation Data'!$I$30,0,10*ROW('Sanitation Data'!I162))="","",OFFSET('Sanitation Data'!$I$30,0,10*ROW('Sanitation Data'!I162)))</f>
        <v/>
      </c>
      <c r="DM168" s="319" t="str">
        <f ca="true">+IF(OFFSET('Sanitation Data'!$I$31,0,10*ROW('Sanitation Data'!I162))="","",OFFSET('Sanitation Data'!$I$31,0,10*ROW('Sanitation Data'!I162)))</f>
        <v/>
      </c>
      <c r="DN168" s="319" t="str">
        <f ca="true">+IF(OFFSET('Sanitation Data'!$I$32,0,10*ROW('Sanitation Data'!I162))="","",OFFSET('Sanitation Data'!$I$32,0,10*ROW('Sanitation Data'!I162)))</f>
        <v/>
      </c>
      <c r="DO168" s="319" t="str">
        <f ca="true">+IF(OFFSET('Hygiene Data'!$D$11,0,10*ROW('Hygiene Data'!D162))="","",OFFSET('Hygiene Data'!$D$11,0,10*ROW('Hygiene Data'!D162)))</f>
        <v/>
      </c>
      <c r="DP168" s="319" t="str">
        <f ca="true">+IF(OFFSET('Hygiene Data'!$D$12,0,10*ROW('Hygiene Data'!D162))="","",OFFSET('Hygiene Data'!$D$12,0,10*ROW('Hygiene Data'!D162)))</f>
        <v/>
      </c>
      <c r="DQ168" s="319" t="str">
        <f ca="true">+IF(OFFSET('Hygiene Data'!$D$13,0,10*ROW('Hygiene Data'!D162))="","",OFFSET('Hygiene Data'!$D$13,0,10*ROW('Hygiene Data'!D162)))</f>
        <v/>
      </c>
      <c r="DR168" s="319" t="str">
        <f ca="true">+IF(OFFSET('Hygiene Data'!$E$11,0,10*ROW('Hygiene Data'!E162))="","",OFFSET('Hygiene Data'!$E$11,0,10*ROW('Hygiene Data'!E162)))</f>
        <v/>
      </c>
      <c r="DS168" s="319" t="str">
        <f ca="true">+IF(OFFSET('Hygiene Data'!$E$12,0,10*ROW('Hygiene Data'!E162))="","",OFFSET('Hygiene Data'!$E$12,0,10*ROW('Hygiene Data'!E162)))</f>
        <v/>
      </c>
      <c r="DT168" s="319" t="str">
        <f ca="true">+IF(OFFSET('Hygiene Data'!$E$13,0,10*ROW('Hygiene Data'!E162))="","",OFFSET('Hygiene Data'!$E$13,0,10*ROW('Hygiene Data'!E162)))</f>
        <v/>
      </c>
      <c r="DU168" s="319" t="str">
        <f ca="true">+IF(OFFSET('Hygiene Data'!$F$11,0,10*ROW('Hygiene Data'!F162))="","",OFFSET('Hygiene Data'!$F$11,0,10*ROW('Hygiene Data'!F162)))</f>
        <v/>
      </c>
      <c r="DV168" s="319" t="str">
        <f ca="true">+IF(OFFSET('Hygiene Data'!$F$12,0,10*ROW('Hygiene Data'!F162))="","",OFFSET('Hygiene Data'!$F$12,0,10*ROW('Hygiene Data'!F162)))</f>
        <v/>
      </c>
      <c r="DW168" s="319" t="str">
        <f ca="true">+IF(OFFSET('Hygiene Data'!$F$13,0,10*ROW('Hygiene Data'!F162))="","",OFFSET('Hygiene Data'!$F$13,0,10*ROW('Hygiene Data'!F162)))</f>
        <v/>
      </c>
      <c r="DX168" s="319" t="str">
        <f ca="true">+IF(OFFSET('Hygiene Data'!$G$11,0,10*ROW('Hygiene Data'!G162))="","",OFFSET('Hygiene Data'!$G$11,0,10*ROW('Hygiene Data'!G162)))</f>
        <v/>
      </c>
      <c r="DY168" s="319" t="str">
        <f ca="true">+IF(OFFSET('Hygiene Data'!$G$12,0,10*ROW('Hygiene Data'!G162))="","",OFFSET('Hygiene Data'!$G$12,0,10*ROW('Hygiene Data'!G162)))</f>
        <v/>
      </c>
      <c r="DZ168" s="319" t="str">
        <f ca="true">+IF(OFFSET('Hygiene Data'!$G$13,0,10*ROW('Hygiene Data'!G162))="","",OFFSET('Hygiene Data'!$G$13,0,10*ROW('Hygiene Data'!G162)))</f>
        <v/>
      </c>
      <c r="EA168" s="319" t="str">
        <f ca="true">+IF(OFFSET('Hygiene Data'!$H$11,0,10*ROW('Hygiene Data'!H162))="","",OFFSET('Hygiene Data'!$H$11,0,10*ROW('Hygiene Data'!H162)))</f>
        <v/>
      </c>
      <c r="EB168" s="319" t="str">
        <f ca="true">+IF(OFFSET('Hygiene Data'!$H$12,0,10*ROW('Hygiene Data'!H162))="","",OFFSET('Hygiene Data'!$H$12,0,10*ROW('Hygiene Data'!H162)))</f>
        <v/>
      </c>
      <c r="EC168" s="319" t="str">
        <f ca="true">+IF(OFFSET('Hygiene Data'!$H$13,0,10*ROW('Hygiene Data'!H162))="","",OFFSET('Hygiene Data'!$H$13,0,10*ROW('Hygiene Data'!H162)))</f>
        <v/>
      </c>
      <c r="ED168" s="319" t="str">
        <f ca="true">+IF(OFFSET('Hygiene Data'!$I$11,0,10*ROW('Hygiene Data'!I162))="","",OFFSET('Hygiene Data'!$I$11,0,10*ROW('Hygiene Data'!I162)))</f>
        <v/>
      </c>
      <c r="EE168" s="319" t="str">
        <f ca="true">+IF(OFFSET('Hygiene Data'!$I$12,0,10*ROW('Hygiene Data'!I162))="","",OFFSET('Hygiene Data'!$I$12,0,10*ROW('Hygiene Data'!I162)))</f>
        <v/>
      </c>
      <c r="EF168" s="319"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75"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19"/>
      <c r="BS169" s="319" t="str">
        <f ca="true">+IF(OFFSET('Water Data'!$D$27,0,10*ROW('Water Data'!D163))="","",OFFSET('Water Data'!$D$27,0,10*ROW('Water Data'!D163)))</f>
        <v/>
      </c>
      <c r="BT169" s="319" t="str">
        <f ca="true">+IF(OFFSET('Water Data'!$D$28,0,10*ROW('Water Data'!D163))="","",OFFSET('Water Data'!$D$28,0,10*ROW('Water Data'!D163)))</f>
        <v/>
      </c>
      <c r="BU169" s="319" t="str">
        <f ca="true">+IF(OFFSET('Water Data'!$D$29,0,10*ROW('Water Data'!D163))="","",OFFSET('Water Data'!$D$29,0,10*ROW('Water Data'!D163)))</f>
        <v/>
      </c>
      <c r="BV169" s="319" t="str">
        <f ca="true">+IF(OFFSET('Water Data'!$E$27,0,10*ROW('Water Data'!E163))="","",OFFSET('Water Data'!$E$27,0,10*ROW('Water Data'!E163)))</f>
        <v/>
      </c>
      <c r="BW169" s="319" t="str">
        <f ca="true">+IF(OFFSET('Water Data'!$E$28,0,10*ROW('Water Data'!E163))="","",OFFSET('Water Data'!$E$28,0,10*ROW('Water Data'!E163)))</f>
        <v/>
      </c>
      <c r="BX169" s="319" t="str">
        <f ca="true">+IF(OFFSET('Water Data'!$E$29,0,10*ROW('Water Data'!E163))="","",OFFSET('Water Data'!$E$29,0,10*ROW('Water Data'!E163)))</f>
        <v/>
      </c>
      <c r="BY169" s="319" t="str">
        <f ca="true">+IF(OFFSET('Water Data'!$F$27,0,10*ROW('Water Data'!F163))="","",OFFSET('Water Data'!$F$27,0,10*ROW('Water Data'!F163)))</f>
        <v/>
      </c>
      <c r="BZ169" s="319" t="str">
        <f ca="true">+IF(OFFSET('Water Data'!$F$28,0,10*ROW('Water Data'!F163))="","",OFFSET('Water Data'!$F$28,0,10*ROW('Water Data'!F163)))</f>
        <v/>
      </c>
      <c r="CA169" s="319" t="str">
        <f ca="true">+IF(OFFSET('Water Data'!$F$29,0,10*ROW('Water Data'!F163))="","",OFFSET('Water Data'!$F$29,0,10*ROW('Water Data'!F163)))</f>
        <v/>
      </c>
      <c r="CB169" s="319" t="str">
        <f ca="true">+IF(OFFSET('Water Data'!$G$27,0,10*ROW('Water Data'!G163))="","",OFFSET('Water Data'!$G$27,0,10*ROW('Water Data'!G163)))</f>
        <v/>
      </c>
      <c r="CC169" s="319" t="str">
        <f ca="true">+IF(OFFSET('Water Data'!$G$28,0,10*ROW('Water Data'!G163))="","",OFFSET('Water Data'!$G$28,0,10*ROW('Water Data'!G163)))</f>
        <v/>
      </c>
      <c r="CD169" s="319" t="str">
        <f ca="true">+IF(OFFSET('Water Data'!$G$29,0,10*ROW('Water Data'!G163))="","",OFFSET('Water Data'!$G$29,0,10*ROW('Water Data'!G163)))</f>
        <v/>
      </c>
      <c r="CE169" s="319" t="str">
        <f ca="true">+IF(OFFSET('Water Data'!$H$27,0,10*ROW('Water Data'!H163))="","",OFFSET('Water Data'!$H$27,0,10*ROW('Water Data'!H163)))</f>
        <v/>
      </c>
      <c r="CF169" s="319" t="str">
        <f ca="true">+IF(OFFSET('Water Data'!$H$28,0,10*ROW('Water Data'!H163))="","",OFFSET('Water Data'!$H$28,0,10*ROW('Water Data'!H163)))</f>
        <v/>
      </c>
      <c r="CG169" s="319" t="str">
        <f ca="true">+IF(OFFSET('Water Data'!$H$29,0,10*ROW('Water Data'!H163))="","",OFFSET('Water Data'!$H$29,0,10*ROW('Water Data'!H163)))</f>
        <v/>
      </c>
      <c r="CH169" s="319" t="str">
        <f ca="true">+IF(OFFSET('Water Data'!$I$27,0,10*ROW('Water Data'!I163))="","",OFFSET('Water Data'!$I$27,0,10*ROW('Water Data'!I163)))</f>
        <v/>
      </c>
      <c r="CI169" s="319" t="str">
        <f ca="true">+IF(OFFSET('Water Data'!$I$28,0,10*ROW('Water Data'!I163))="","",OFFSET('Water Data'!$I$28,0,10*ROW('Water Data'!I163)))</f>
        <v/>
      </c>
      <c r="CJ169" s="319" t="str">
        <f ca="true">+IF(OFFSET('Water Data'!$I$29,0,10*ROW('Water Data'!I163))="","",OFFSET('Water Data'!$I$29,0,10*ROW('Water Data'!I163)))</f>
        <v/>
      </c>
      <c r="CK169" s="319" t="str">
        <f ca="true">+IF(OFFSET('Sanitation Data'!$D$28,0,10*ROW('Sanitation Data'!D163))="","",OFFSET('Sanitation Data'!$D$28,0,10*ROW('Sanitation Data'!D163)))</f>
        <v/>
      </c>
      <c r="CL169" s="319" t="str">
        <f ca="true">+IF(OFFSET('Sanitation Data'!$D$29,0,10*ROW('Sanitation Data'!D163))="","",OFFSET('Sanitation Data'!$D$29,0,10*ROW('Sanitation Data'!D163)))</f>
        <v/>
      </c>
      <c r="CM169" s="319" t="str">
        <f ca="true">+IF(OFFSET('Sanitation Data'!$D$30,0,10*ROW('Sanitation Data'!D163))="","",OFFSET('Sanitation Data'!$D$30,0,10*ROW('Sanitation Data'!D163)))</f>
        <v/>
      </c>
      <c r="CN169" s="319" t="str">
        <f ca="true">+IF(OFFSET('Sanitation Data'!$D$31,0,10*ROW('Sanitation Data'!D163))="","",OFFSET('Sanitation Data'!$D$31,0,10*ROW('Sanitation Data'!D163)))</f>
        <v/>
      </c>
      <c r="CO169" s="319" t="str">
        <f ca="true">+IF(OFFSET('Sanitation Data'!$D$32,0,10*ROW('Sanitation Data'!D163))="","",OFFSET('Sanitation Data'!$D$32,0,10*ROW('Sanitation Data'!D163)))</f>
        <v/>
      </c>
      <c r="CP169" s="319" t="str">
        <f ca="true">+IF(OFFSET('Sanitation Data'!$E$28,0,10*ROW('Sanitation Data'!E163))="","",OFFSET('Sanitation Data'!$E$28,0,10*ROW('Sanitation Data'!E163)))</f>
        <v/>
      </c>
      <c r="CQ169" s="319" t="str">
        <f ca="true">+IF(OFFSET('Sanitation Data'!$E$29,0,10*ROW('Sanitation Data'!E163))="","",OFFSET('Sanitation Data'!$E$29,0,10*ROW('Sanitation Data'!E163)))</f>
        <v/>
      </c>
      <c r="CR169" s="319" t="str">
        <f ca="true">+IF(OFFSET('Sanitation Data'!$E$30,0,10*ROW('Sanitation Data'!E163))="","",OFFSET('Sanitation Data'!$E$30,0,10*ROW('Sanitation Data'!E163)))</f>
        <v/>
      </c>
      <c r="CS169" s="319" t="str">
        <f ca="true">+IF(OFFSET('Sanitation Data'!$E$31,0,10*ROW('Sanitation Data'!E163))="","",OFFSET('Sanitation Data'!$E$31,0,10*ROW('Sanitation Data'!E163)))</f>
        <v/>
      </c>
      <c r="CT169" s="319" t="str">
        <f ca="true">+IF(OFFSET('Sanitation Data'!$E$32,0,10*ROW('Sanitation Data'!E163))="","",OFFSET('Sanitation Data'!$E$32,0,10*ROW('Sanitation Data'!E163)))</f>
        <v/>
      </c>
      <c r="CU169" s="319" t="str">
        <f ca="true">+IF(OFFSET('Sanitation Data'!$F$28,0,10*ROW('Sanitation Data'!F163))="","",OFFSET('Sanitation Data'!$F$28,0,10*ROW('Sanitation Data'!F163)))</f>
        <v/>
      </c>
      <c r="CV169" s="319" t="str">
        <f ca="true">+IF(OFFSET('Sanitation Data'!$F$29,0,10*ROW('Sanitation Data'!F163))="","",OFFSET('Sanitation Data'!$F$29,0,10*ROW('Sanitation Data'!F163)))</f>
        <v/>
      </c>
      <c r="CW169" s="319" t="str">
        <f ca="true">+IF(OFFSET('Sanitation Data'!$F$30,0,10*ROW('Sanitation Data'!F163))="","",OFFSET('Sanitation Data'!$F$30,0,10*ROW('Sanitation Data'!F163)))</f>
        <v/>
      </c>
      <c r="CX169" s="319" t="str">
        <f ca="true">+IF(OFFSET('Sanitation Data'!$F$31,0,10*ROW('Sanitation Data'!F163))="","",OFFSET('Sanitation Data'!$F$31,0,10*ROW('Sanitation Data'!F163)))</f>
        <v/>
      </c>
      <c r="CY169" s="319" t="str">
        <f ca="true">+IF(OFFSET('Sanitation Data'!$F$32,0,10*ROW('Sanitation Data'!F163))="","",OFFSET('Sanitation Data'!$F$32,0,10*ROW('Sanitation Data'!F163)))</f>
        <v/>
      </c>
      <c r="CZ169" s="319" t="str">
        <f ca="true">+IF(OFFSET('Sanitation Data'!$G$28,0,10*ROW('Sanitation Data'!G163))="","",OFFSET('Sanitation Data'!$G$28,0,10*ROW('Sanitation Data'!G163)))</f>
        <v/>
      </c>
      <c r="DA169" s="319" t="str">
        <f ca="true">+IF(OFFSET('Sanitation Data'!$G$29,0,10*ROW('Sanitation Data'!G163))="","",OFFSET('Sanitation Data'!$G$29,0,10*ROW('Sanitation Data'!G163)))</f>
        <v/>
      </c>
      <c r="DB169" s="319" t="str">
        <f ca="true">+IF(OFFSET('Sanitation Data'!$G$30,0,10*ROW('Sanitation Data'!G163))="","",OFFSET('Sanitation Data'!$G$30,0,10*ROW('Sanitation Data'!G163)))</f>
        <v/>
      </c>
      <c r="DC169" s="319" t="str">
        <f ca="true">+IF(OFFSET('Sanitation Data'!$G$31,0,10*ROW('Sanitation Data'!G163))="","",OFFSET('Sanitation Data'!$G$31,0,10*ROW('Sanitation Data'!G163)))</f>
        <v/>
      </c>
      <c r="DD169" s="319" t="str">
        <f ca="true">+IF(OFFSET('Sanitation Data'!$G$32,0,10*ROW('Sanitation Data'!G163))="","",OFFSET('Sanitation Data'!$G$32,0,10*ROW('Sanitation Data'!G163)))</f>
        <v/>
      </c>
      <c r="DE169" s="319" t="str">
        <f ca="true">+IF(OFFSET('Sanitation Data'!$H$28,0,10*ROW('Sanitation Data'!H163))="","",OFFSET('Sanitation Data'!$H$28,0,10*ROW('Sanitation Data'!H163)))</f>
        <v/>
      </c>
      <c r="DF169" s="319" t="str">
        <f ca="true">+IF(OFFSET('Sanitation Data'!$H$29,0,10*ROW('Sanitation Data'!H163))="","",OFFSET('Sanitation Data'!$H$29,0,10*ROW('Sanitation Data'!H163)))</f>
        <v/>
      </c>
      <c r="DG169" s="319" t="str">
        <f ca="true">+IF(OFFSET('Sanitation Data'!$H$30,0,10*ROW('Sanitation Data'!H163))="","",OFFSET('Sanitation Data'!$H$30,0,10*ROW('Sanitation Data'!H163)))</f>
        <v/>
      </c>
      <c r="DH169" s="319" t="str">
        <f ca="true">+IF(OFFSET('Sanitation Data'!$H$31,0,10*ROW('Sanitation Data'!H163))="","",OFFSET('Sanitation Data'!$H$31,0,10*ROW('Sanitation Data'!H163)))</f>
        <v/>
      </c>
      <c r="DI169" s="319" t="str">
        <f ca="true">+IF(OFFSET('Sanitation Data'!$H$32,0,10*ROW('Sanitation Data'!H163))="","",OFFSET('Sanitation Data'!$H$32,0,10*ROW('Sanitation Data'!H163)))</f>
        <v/>
      </c>
      <c r="DJ169" s="319" t="str">
        <f ca="true">+IF(OFFSET('Sanitation Data'!$I$28,0,10*ROW('Sanitation Data'!I163))="","",OFFSET('Sanitation Data'!$I$28,0,10*ROW('Sanitation Data'!I163)))</f>
        <v/>
      </c>
      <c r="DK169" s="319" t="str">
        <f ca="true">+IF(OFFSET('Sanitation Data'!$I$29,0,10*ROW('Sanitation Data'!I163))="","",OFFSET('Sanitation Data'!$I$29,0,10*ROW('Sanitation Data'!I163)))</f>
        <v/>
      </c>
      <c r="DL169" s="319" t="str">
        <f ca="true">+IF(OFFSET('Sanitation Data'!$I$30,0,10*ROW('Sanitation Data'!I163))="","",OFFSET('Sanitation Data'!$I$30,0,10*ROW('Sanitation Data'!I163)))</f>
        <v/>
      </c>
      <c r="DM169" s="319" t="str">
        <f ca="true">+IF(OFFSET('Sanitation Data'!$I$31,0,10*ROW('Sanitation Data'!I163))="","",OFFSET('Sanitation Data'!$I$31,0,10*ROW('Sanitation Data'!I163)))</f>
        <v/>
      </c>
      <c r="DN169" s="319" t="str">
        <f ca="true">+IF(OFFSET('Sanitation Data'!$I$32,0,10*ROW('Sanitation Data'!I163))="","",OFFSET('Sanitation Data'!$I$32,0,10*ROW('Sanitation Data'!I163)))</f>
        <v/>
      </c>
      <c r="DO169" s="319" t="str">
        <f ca="true">+IF(OFFSET('Hygiene Data'!$D$11,0,10*ROW('Hygiene Data'!D163))="","",OFFSET('Hygiene Data'!$D$11,0,10*ROW('Hygiene Data'!D163)))</f>
        <v/>
      </c>
      <c r="DP169" s="319" t="str">
        <f ca="true">+IF(OFFSET('Hygiene Data'!$D$12,0,10*ROW('Hygiene Data'!D163))="","",OFFSET('Hygiene Data'!$D$12,0,10*ROW('Hygiene Data'!D163)))</f>
        <v/>
      </c>
      <c r="DQ169" s="319" t="str">
        <f ca="true">+IF(OFFSET('Hygiene Data'!$D$13,0,10*ROW('Hygiene Data'!D163))="","",OFFSET('Hygiene Data'!$D$13,0,10*ROW('Hygiene Data'!D163)))</f>
        <v/>
      </c>
      <c r="DR169" s="319" t="str">
        <f ca="true">+IF(OFFSET('Hygiene Data'!$E$11,0,10*ROW('Hygiene Data'!E163))="","",OFFSET('Hygiene Data'!$E$11,0,10*ROW('Hygiene Data'!E163)))</f>
        <v/>
      </c>
      <c r="DS169" s="319" t="str">
        <f ca="true">+IF(OFFSET('Hygiene Data'!$E$12,0,10*ROW('Hygiene Data'!E163))="","",OFFSET('Hygiene Data'!$E$12,0,10*ROW('Hygiene Data'!E163)))</f>
        <v/>
      </c>
      <c r="DT169" s="319" t="str">
        <f ca="true">+IF(OFFSET('Hygiene Data'!$E$13,0,10*ROW('Hygiene Data'!E163))="","",OFFSET('Hygiene Data'!$E$13,0,10*ROW('Hygiene Data'!E163)))</f>
        <v/>
      </c>
      <c r="DU169" s="319" t="str">
        <f ca="true">+IF(OFFSET('Hygiene Data'!$F$11,0,10*ROW('Hygiene Data'!F163))="","",OFFSET('Hygiene Data'!$F$11,0,10*ROW('Hygiene Data'!F163)))</f>
        <v/>
      </c>
      <c r="DV169" s="319" t="str">
        <f ca="true">+IF(OFFSET('Hygiene Data'!$F$12,0,10*ROW('Hygiene Data'!F163))="","",OFFSET('Hygiene Data'!$F$12,0,10*ROW('Hygiene Data'!F163)))</f>
        <v/>
      </c>
      <c r="DW169" s="319" t="str">
        <f ca="true">+IF(OFFSET('Hygiene Data'!$F$13,0,10*ROW('Hygiene Data'!F163))="","",OFFSET('Hygiene Data'!$F$13,0,10*ROW('Hygiene Data'!F163)))</f>
        <v/>
      </c>
      <c r="DX169" s="319" t="str">
        <f ca="true">+IF(OFFSET('Hygiene Data'!$G$11,0,10*ROW('Hygiene Data'!G163))="","",OFFSET('Hygiene Data'!$G$11,0,10*ROW('Hygiene Data'!G163)))</f>
        <v/>
      </c>
      <c r="DY169" s="319" t="str">
        <f ca="true">+IF(OFFSET('Hygiene Data'!$G$12,0,10*ROW('Hygiene Data'!G163))="","",OFFSET('Hygiene Data'!$G$12,0,10*ROW('Hygiene Data'!G163)))</f>
        <v/>
      </c>
      <c r="DZ169" s="319" t="str">
        <f ca="true">+IF(OFFSET('Hygiene Data'!$G$13,0,10*ROW('Hygiene Data'!G163))="","",OFFSET('Hygiene Data'!$G$13,0,10*ROW('Hygiene Data'!G163)))</f>
        <v/>
      </c>
      <c r="EA169" s="319" t="str">
        <f ca="true">+IF(OFFSET('Hygiene Data'!$H$11,0,10*ROW('Hygiene Data'!H163))="","",OFFSET('Hygiene Data'!$H$11,0,10*ROW('Hygiene Data'!H163)))</f>
        <v/>
      </c>
      <c r="EB169" s="319" t="str">
        <f ca="true">+IF(OFFSET('Hygiene Data'!$H$12,0,10*ROW('Hygiene Data'!H163))="","",OFFSET('Hygiene Data'!$H$12,0,10*ROW('Hygiene Data'!H163)))</f>
        <v/>
      </c>
      <c r="EC169" s="319" t="str">
        <f ca="true">+IF(OFFSET('Hygiene Data'!$H$13,0,10*ROW('Hygiene Data'!H163))="","",OFFSET('Hygiene Data'!$H$13,0,10*ROW('Hygiene Data'!H163)))</f>
        <v/>
      </c>
      <c r="ED169" s="319" t="str">
        <f ca="true">+IF(OFFSET('Hygiene Data'!$I$11,0,10*ROW('Hygiene Data'!I163))="","",OFFSET('Hygiene Data'!$I$11,0,10*ROW('Hygiene Data'!I163)))</f>
        <v/>
      </c>
      <c r="EE169" s="319" t="str">
        <f ca="true">+IF(OFFSET('Hygiene Data'!$I$12,0,10*ROW('Hygiene Data'!I163))="","",OFFSET('Hygiene Data'!$I$12,0,10*ROW('Hygiene Data'!I163)))</f>
        <v/>
      </c>
      <c r="EF169" s="319"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75"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19"/>
      <c r="BS170" s="319" t="str">
        <f ca="true">+IF(OFFSET('Water Data'!$D$27,0,10*ROW('Water Data'!D164))="","",OFFSET('Water Data'!$D$27,0,10*ROW('Water Data'!D164)))</f>
        <v/>
      </c>
      <c r="BT170" s="319" t="str">
        <f ca="true">+IF(OFFSET('Water Data'!$D$28,0,10*ROW('Water Data'!D164))="","",OFFSET('Water Data'!$D$28,0,10*ROW('Water Data'!D164)))</f>
        <v/>
      </c>
      <c r="BU170" s="319" t="str">
        <f ca="true">+IF(OFFSET('Water Data'!$D$29,0,10*ROW('Water Data'!D164))="","",OFFSET('Water Data'!$D$29,0,10*ROW('Water Data'!D164)))</f>
        <v/>
      </c>
      <c r="BV170" s="319" t="str">
        <f ca="true">+IF(OFFSET('Water Data'!$E$27,0,10*ROW('Water Data'!E164))="","",OFFSET('Water Data'!$E$27,0,10*ROW('Water Data'!E164)))</f>
        <v/>
      </c>
      <c r="BW170" s="319" t="str">
        <f ca="true">+IF(OFFSET('Water Data'!$E$28,0,10*ROW('Water Data'!E164))="","",OFFSET('Water Data'!$E$28,0,10*ROW('Water Data'!E164)))</f>
        <v/>
      </c>
      <c r="BX170" s="319" t="str">
        <f ca="true">+IF(OFFSET('Water Data'!$E$29,0,10*ROW('Water Data'!E164))="","",OFFSET('Water Data'!$E$29,0,10*ROW('Water Data'!E164)))</f>
        <v/>
      </c>
      <c r="BY170" s="319" t="str">
        <f ca="true">+IF(OFFSET('Water Data'!$F$27,0,10*ROW('Water Data'!F164))="","",OFFSET('Water Data'!$F$27,0,10*ROW('Water Data'!F164)))</f>
        <v/>
      </c>
      <c r="BZ170" s="319" t="str">
        <f ca="true">+IF(OFFSET('Water Data'!$F$28,0,10*ROW('Water Data'!F164))="","",OFFSET('Water Data'!$F$28,0,10*ROW('Water Data'!F164)))</f>
        <v/>
      </c>
      <c r="CA170" s="319" t="str">
        <f ca="true">+IF(OFFSET('Water Data'!$F$29,0,10*ROW('Water Data'!F164))="","",OFFSET('Water Data'!$F$29,0,10*ROW('Water Data'!F164)))</f>
        <v/>
      </c>
      <c r="CB170" s="319" t="str">
        <f ca="true">+IF(OFFSET('Water Data'!$G$27,0,10*ROW('Water Data'!G164))="","",OFFSET('Water Data'!$G$27,0,10*ROW('Water Data'!G164)))</f>
        <v/>
      </c>
      <c r="CC170" s="319" t="str">
        <f ca="true">+IF(OFFSET('Water Data'!$G$28,0,10*ROW('Water Data'!G164))="","",OFFSET('Water Data'!$G$28,0,10*ROW('Water Data'!G164)))</f>
        <v/>
      </c>
      <c r="CD170" s="319" t="str">
        <f ca="true">+IF(OFFSET('Water Data'!$G$29,0,10*ROW('Water Data'!G164))="","",OFFSET('Water Data'!$G$29,0,10*ROW('Water Data'!G164)))</f>
        <v/>
      </c>
      <c r="CE170" s="319" t="str">
        <f ca="true">+IF(OFFSET('Water Data'!$H$27,0,10*ROW('Water Data'!H164))="","",OFFSET('Water Data'!$H$27,0,10*ROW('Water Data'!H164)))</f>
        <v/>
      </c>
      <c r="CF170" s="319" t="str">
        <f ca="true">+IF(OFFSET('Water Data'!$H$28,0,10*ROW('Water Data'!H164))="","",OFFSET('Water Data'!$H$28,0,10*ROW('Water Data'!H164)))</f>
        <v/>
      </c>
      <c r="CG170" s="319" t="str">
        <f ca="true">+IF(OFFSET('Water Data'!$H$29,0,10*ROW('Water Data'!H164))="","",OFFSET('Water Data'!$H$29,0,10*ROW('Water Data'!H164)))</f>
        <v/>
      </c>
      <c r="CH170" s="319" t="str">
        <f ca="true">+IF(OFFSET('Water Data'!$I$27,0,10*ROW('Water Data'!I164))="","",OFFSET('Water Data'!$I$27,0,10*ROW('Water Data'!I164)))</f>
        <v/>
      </c>
      <c r="CI170" s="319" t="str">
        <f ca="true">+IF(OFFSET('Water Data'!$I$28,0,10*ROW('Water Data'!I164))="","",OFFSET('Water Data'!$I$28,0,10*ROW('Water Data'!I164)))</f>
        <v/>
      </c>
      <c r="CJ170" s="319" t="str">
        <f ca="true">+IF(OFFSET('Water Data'!$I$29,0,10*ROW('Water Data'!I164))="","",OFFSET('Water Data'!$I$29,0,10*ROW('Water Data'!I164)))</f>
        <v/>
      </c>
      <c r="CK170" s="319" t="str">
        <f ca="true">+IF(OFFSET('Sanitation Data'!$D$28,0,10*ROW('Sanitation Data'!D164))="","",OFFSET('Sanitation Data'!$D$28,0,10*ROW('Sanitation Data'!D164)))</f>
        <v/>
      </c>
      <c r="CL170" s="319" t="str">
        <f ca="true">+IF(OFFSET('Sanitation Data'!$D$29,0,10*ROW('Sanitation Data'!D164))="","",OFFSET('Sanitation Data'!$D$29,0,10*ROW('Sanitation Data'!D164)))</f>
        <v/>
      </c>
      <c r="CM170" s="319" t="str">
        <f ca="true">+IF(OFFSET('Sanitation Data'!$D$30,0,10*ROW('Sanitation Data'!D164))="","",OFFSET('Sanitation Data'!$D$30,0,10*ROW('Sanitation Data'!D164)))</f>
        <v/>
      </c>
      <c r="CN170" s="319" t="str">
        <f ca="true">+IF(OFFSET('Sanitation Data'!$D$31,0,10*ROW('Sanitation Data'!D164))="","",OFFSET('Sanitation Data'!$D$31,0,10*ROW('Sanitation Data'!D164)))</f>
        <v/>
      </c>
      <c r="CO170" s="319" t="str">
        <f ca="true">+IF(OFFSET('Sanitation Data'!$D$32,0,10*ROW('Sanitation Data'!D164))="","",OFFSET('Sanitation Data'!$D$32,0,10*ROW('Sanitation Data'!D164)))</f>
        <v/>
      </c>
      <c r="CP170" s="319" t="str">
        <f ca="true">+IF(OFFSET('Sanitation Data'!$E$28,0,10*ROW('Sanitation Data'!E164))="","",OFFSET('Sanitation Data'!$E$28,0,10*ROW('Sanitation Data'!E164)))</f>
        <v/>
      </c>
      <c r="CQ170" s="319" t="str">
        <f ca="true">+IF(OFFSET('Sanitation Data'!$E$29,0,10*ROW('Sanitation Data'!E164))="","",OFFSET('Sanitation Data'!$E$29,0,10*ROW('Sanitation Data'!E164)))</f>
        <v/>
      </c>
      <c r="CR170" s="319" t="str">
        <f ca="true">+IF(OFFSET('Sanitation Data'!$E$30,0,10*ROW('Sanitation Data'!E164))="","",OFFSET('Sanitation Data'!$E$30,0,10*ROW('Sanitation Data'!E164)))</f>
        <v/>
      </c>
      <c r="CS170" s="319" t="str">
        <f ca="true">+IF(OFFSET('Sanitation Data'!$E$31,0,10*ROW('Sanitation Data'!E164))="","",OFFSET('Sanitation Data'!$E$31,0,10*ROW('Sanitation Data'!E164)))</f>
        <v/>
      </c>
      <c r="CT170" s="319" t="str">
        <f ca="true">+IF(OFFSET('Sanitation Data'!$E$32,0,10*ROW('Sanitation Data'!E164))="","",OFFSET('Sanitation Data'!$E$32,0,10*ROW('Sanitation Data'!E164)))</f>
        <v/>
      </c>
      <c r="CU170" s="319" t="str">
        <f ca="true">+IF(OFFSET('Sanitation Data'!$F$28,0,10*ROW('Sanitation Data'!F164))="","",OFFSET('Sanitation Data'!$F$28,0,10*ROW('Sanitation Data'!F164)))</f>
        <v/>
      </c>
      <c r="CV170" s="319" t="str">
        <f ca="true">+IF(OFFSET('Sanitation Data'!$F$29,0,10*ROW('Sanitation Data'!F164))="","",OFFSET('Sanitation Data'!$F$29,0,10*ROW('Sanitation Data'!F164)))</f>
        <v/>
      </c>
      <c r="CW170" s="319" t="str">
        <f ca="true">+IF(OFFSET('Sanitation Data'!$F$30,0,10*ROW('Sanitation Data'!F164))="","",OFFSET('Sanitation Data'!$F$30,0,10*ROW('Sanitation Data'!F164)))</f>
        <v/>
      </c>
      <c r="CX170" s="319" t="str">
        <f ca="true">+IF(OFFSET('Sanitation Data'!$F$31,0,10*ROW('Sanitation Data'!F164))="","",OFFSET('Sanitation Data'!$F$31,0,10*ROW('Sanitation Data'!F164)))</f>
        <v/>
      </c>
      <c r="CY170" s="319" t="str">
        <f ca="true">+IF(OFFSET('Sanitation Data'!$F$32,0,10*ROW('Sanitation Data'!F164))="","",OFFSET('Sanitation Data'!$F$32,0,10*ROW('Sanitation Data'!F164)))</f>
        <v/>
      </c>
      <c r="CZ170" s="319" t="str">
        <f ca="true">+IF(OFFSET('Sanitation Data'!$G$28,0,10*ROW('Sanitation Data'!G164))="","",OFFSET('Sanitation Data'!$G$28,0,10*ROW('Sanitation Data'!G164)))</f>
        <v/>
      </c>
      <c r="DA170" s="319" t="str">
        <f ca="true">+IF(OFFSET('Sanitation Data'!$G$29,0,10*ROW('Sanitation Data'!G164))="","",OFFSET('Sanitation Data'!$G$29,0,10*ROW('Sanitation Data'!G164)))</f>
        <v/>
      </c>
      <c r="DB170" s="319" t="str">
        <f ca="true">+IF(OFFSET('Sanitation Data'!$G$30,0,10*ROW('Sanitation Data'!G164))="","",OFFSET('Sanitation Data'!$G$30,0,10*ROW('Sanitation Data'!G164)))</f>
        <v/>
      </c>
      <c r="DC170" s="319" t="str">
        <f ca="true">+IF(OFFSET('Sanitation Data'!$G$31,0,10*ROW('Sanitation Data'!G164))="","",OFFSET('Sanitation Data'!$G$31,0,10*ROW('Sanitation Data'!G164)))</f>
        <v/>
      </c>
      <c r="DD170" s="319" t="str">
        <f ca="true">+IF(OFFSET('Sanitation Data'!$G$32,0,10*ROW('Sanitation Data'!G164))="","",OFFSET('Sanitation Data'!$G$32,0,10*ROW('Sanitation Data'!G164)))</f>
        <v/>
      </c>
      <c r="DE170" s="319" t="str">
        <f ca="true">+IF(OFFSET('Sanitation Data'!$H$28,0,10*ROW('Sanitation Data'!H164))="","",OFFSET('Sanitation Data'!$H$28,0,10*ROW('Sanitation Data'!H164)))</f>
        <v/>
      </c>
      <c r="DF170" s="319" t="str">
        <f ca="true">+IF(OFFSET('Sanitation Data'!$H$29,0,10*ROW('Sanitation Data'!H164))="","",OFFSET('Sanitation Data'!$H$29,0,10*ROW('Sanitation Data'!H164)))</f>
        <v/>
      </c>
      <c r="DG170" s="319" t="str">
        <f ca="true">+IF(OFFSET('Sanitation Data'!$H$30,0,10*ROW('Sanitation Data'!H164))="","",OFFSET('Sanitation Data'!$H$30,0,10*ROW('Sanitation Data'!H164)))</f>
        <v/>
      </c>
      <c r="DH170" s="319" t="str">
        <f ca="true">+IF(OFFSET('Sanitation Data'!$H$31,0,10*ROW('Sanitation Data'!H164))="","",OFFSET('Sanitation Data'!$H$31,0,10*ROW('Sanitation Data'!H164)))</f>
        <v/>
      </c>
      <c r="DI170" s="319" t="str">
        <f ca="true">+IF(OFFSET('Sanitation Data'!$H$32,0,10*ROW('Sanitation Data'!H164))="","",OFFSET('Sanitation Data'!$H$32,0,10*ROW('Sanitation Data'!H164)))</f>
        <v/>
      </c>
      <c r="DJ170" s="319" t="str">
        <f ca="true">+IF(OFFSET('Sanitation Data'!$I$28,0,10*ROW('Sanitation Data'!I164))="","",OFFSET('Sanitation Data'!$I$28,0,10*ROW('Sanitation Data'!I164)))</f>
        <v/>
      </c>
      <c r="DK170" s="319" t="str">
        <f ca="true">+IF(OFFSET('Sanitation Data'!$I$29,0,10*ROW('Sanitation Data'!I164))="","",OFFSET('Sanitation Data'!$I$29,0,10*ROW('Sanitation Data'!I164)))</f>
        <v/>
      </c>
      <c r="DL170" s="319" t="str">
        <f ca="true">+IF(OFFSET('Sanitation Data'!$I$30,0,10*ROW('Sanitation Data'!I164))="","",OFFSET('Sanitation Data'!$I$30,0,10*ROW('Sanitation Data'!I164)))</f>
        <v/>
      </c>
      <c r="DM170" s="319" t="str">
        <f ca="true">+IF(OFFSET('Sanitation Data'!$I$31,0,10*ROW('Sanitation Data'!I164))="","",OFFSET('Sanitation Data'!$I$31,0,10*ROW('Sanitation Data'!I164)))</f>
        <v/>
      </c>
      <c r="DN170" s="319" t="str">
        <f ca="true">+IF(OFFSET('Sanitation Data'!$I$32,0,10*ROW('Sanitation Data'!I164))="","",OFFSET('Sanitation Data'!$I$32,0,10*ROW('Sanitation Data'!I164)))</f>
        <v/>
      </c>
      <c r="DO170" s="319" t="str">
        <f ca="true">+IF(OFFSET('Hygiene Data'!$D$11,0,10*ROW('Hygiene Data'!D164))="","",OFFSET('Hygiene Data'!$D$11,0,10*ROW('Hygiene Data'!D164)))</f>
        <v/>
      </c>
      <c r="DP170" s="319" t="str">
        <f ca="true">+IF(OFFSET('Hygiene Data'!$D$12,0,10*ROW('Hygiene Data'!D164))="","",OFFSET('Hygiene Data'!$D$12,0,10*ROW('Hygiene Data'!D164)))</f>
        <v/>
      </c>
      <c r="DQ170" s="319" t="str">
        <f ca="true">+IF(OFFSET('Hygiene Data'!$D$13,0,10*ROW('Hygiene Data'!D164))="","",OFFSET('Hygiene Data'!$D$13,0,10*ROW('Hygiene Data'!D164)))</f>
        <v/>
      </c>
      <c r="DR170" s="319" t="str">
        <f ca="true">+IF(OFFSET('Hygiene Data'!$E$11,0,10*ROW('Hygiene Data'!E164))="","",OFFSET('Hygiene Data'!$E$11,0,10*ROW('Hygiene Data'!E164)))</f>
        <v/>
      </c>
      <c r="DS170" s="319" t="str">
        <f ca="true">+IF(OFFSET('Hygiene Data'!$E$12,0,10*ROW('Hygiene Data'!E164))="","",OFFSET('Hygiene Data'!$E$12,0,10*ROW('Hygiene Data'!E164)))</f>
        <v/>
      </c>
      <c r="DT170" s="319" t="str">
        <f ca="true">+IF(OFFSET('Hygiene Data'!$E$13,0,10*ROW('Hygiene Data'!E164))="","",OFFSET('Hygiene Data'!$E$13,0,10*ROW('Hygiene Data'!E164)))</f>
        <v/>
      </c>
      <c r="DU170" s="319" t="str">
        <f ca="true">+IF(OFFSET('Hygiene Data'!$F$11,0,10*ROW('Hygiene Data'!F164))="","",OFFSET('Hygiene Data'!$F$11,0,10*ROW('Hygiene Data'!F164)))</f>
        <v/>
      </c>
      <c r="DV170" s="319" t="str">
        <f ca="true">+IF(OFFSET('Hygiene Data'!$F$12,0,10*ROW('Hygiene Data'!F164))="","",OFFSET('Hygiene Data'!$F$12,0,10*ROW('Hygiene Data'!F164)))</f>
        <v/>
      </c>
      <c r="DW170" s="319" t="str">
        <f ca="true">+IF(OFFSET('Hygiene Data'!$F$13,0,10*ROW('Hygiene Data'!F164))="","",OFFSET('Hygiene Data'!$F$13,0,10*ROW('Hygiene Data'!F164)))</f>
        <v/>
      </c>
      <c r="DX170" s="319" t="str">
        <f ca="true">+IF(OFFSET('Hygiene Data'!$G$11,0,10*ROW('Hygiene Data'!G164))="","",OFFSET('Hygiene Data'!$G$11,0,10*ROW('Hygiene Data'!G164)))</f>
        <v/>
      </c>
      <c r="DY170" s="319" t="str">
        <f ca="true">+IF(OFFSET('Hygiene Data'!$G$12,0,10*ROW('Hygiene Data'!G164))="","",OFFSET('Hygiene Data'!$G$12,0,10*ROW('Hygiene Data'!G164)))</f>
        <v/>
      </c>
      <c r="DZ170" s="319" t="str">
        <f ca="true">+IF(OFFSET('Hygiene Data'!$G$13,0,10*ROW('Hygiene Data'!G164))="","",OFFSET('Hygiene Data'!$G$13,0,10*ROW('Hygiene Data'!G164)))</f>
        <v/>
      </c>
      <c r="EA170" s="319" t="str">
        <f ca="true">+IF(OFFSET('Hygiene Data'!$H$11,0,10*ROW('Hygiene Data'!H164))="","",OFFSET('Hygiene Data'!$H$11,0,10*ROW('Hygiene Data'!H164)))</f>
        <v/>
      </c>
      <c r="EB170" s="319" t="str">
        <f ca="true">+IF(OFFSET('Hygiene Data'!$H$12,0,10*ROW('Hygiene Data'!H164))="","",OFFSET('Hygiene Data'!$H$12,0,10*ROW('Hygiene Data'!H164)))</f>
        <v/>
      </c>
      <c r="EC170" s="319" t="str">
        <f ca="true">+IF(OFFSET('Hygiene Data'!$H$13,0,10*ROW('Hygiene Data'!H164))="","",OFFSET('Hygiene Data'!$H$13,0,10*ROW('Hygiene Data'!H164)))</f>
        <v/>
      </c>
      <c r="ED170" s="319" t="str">
        <f ca="true">+IF(OFFSET('Hygiene Data'!$I$11,0,10*ROW('Hygiene Data'!I164))="","",OFFSET('Hygiene Data'!$I$11,0,10*ROW('Hygiene Data'!I164)))</f>
        <v/>
      </c>
      <c r="EE170" s="319" t="str">
        <f ca="true">+IF(OFFSET('Hygiene Data'!$I$12,0,10*ROW('Hygiene Data'!I164))="","",OFFSET('Hygiene Data'!$I$12,0,10*ROW('Hygiene Data'!I164)))</f>
        <v/>
      </c>
      <c r="EF170" s="319"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75"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19"/>
      <c r="BS171" s="319" t="str">
        <f ca="true">+IF(OFFSET('Water Data'!$D$27,0,10*ROW('Water Data'!D165))="","",OFFSET('Water Data'!$D$27,0,10*ROW('Water Data'!D165)))</f>
        <v/>
      </c>
      <c r="BT171" s="319" t="str">
        <f ca="true">+IF(OFFSET('Water Data'!$D$28,0,10*ROW('Water Data'!D165))="","",OFFSET('Water Data'!$D$28,0,10*ROW('Water Data'!D165)))</f>
        <v/>
      </c>
      <c r="BU171" s="319" t="str">
        <f ca="true">+IF(OFFSET('Water Data'!$D$29,0,10*ROW('Water Data'!D165))="","",OFFSET('Water Data'!$D$29,0,10*ROW('Water Data'!D165)))</f>
        <v/>
      </c>
      <c r="BV171" s="319" t="str">
        <f ca="true">+IF(OFFSET('Water Data'!$E$27,0,10*ROW('Water Data'!E165))="","",OFFSET('Water Data'!$E$27,0,10*ROW('Water Data'!E165)))</f>
        <v/>
      </c>
      <c r="BW171" s="319" t="str">
        <f ca="true">+IF(OFFSET('Water Data'!$E$28,0,10*ROW('Water Data'!E165))="","",OFFSET('Water Data'!$E$28,0,10*ROW('Water Data'!E165)))</f>
        <v/>
      </c>
      <c r="BX171" s="319" t="str">
        <f ca="true">+IF(OFFSET('Water Data'!$E$29,0,10*ROW('Water Data'!E165))="","",OFFSET('Water Data'!$E$29,0,10*ROW('Water Data'!E165)))</f>
        <v/>
      </c>
      <c r="BY171" s="319" t="str">
        <f ca="true">+IF(OFFSET('Water Data'!$F$27,0,10*ROW('Water Data'!F165))="","",OFFSET('Water Data'!$F$27,0,10*ROW('Water Data'!F165)))</f>
        <v/>
      </c>
      <c r="BZ171" s="319" t="str">
        <f ca="true">+IF(OFFSET('Water Data'!$F$28,0,10*ROW('Water Data'!F165))="","",OFFSET('Water Data'!$F$28,0,10*ROW('Water Data'!F165)))</f>
        <v/>
      </c>
      <c r="CA171" s="319" t="str">
        <f ca="true">+IF(OFFSET('Water Data'!$F$29,0,10*ROW('Water Data'!F165))="","",OFFSET('Water Data'!$F$29,0,10*ROW('Water Data'!F165)))</f>
        <v/>
      </c>
      <c r="CB171" s="319" t="str">
        <f ca="true">+IF(OFFSET('Water Data'!$G$27,0,10*ROW('Water Data'!G165))="","",OFFSET('Water Data'!$G$27,0,10*ROW('Water Data'!G165)))</f>
        <v/>
      </c>
      <c r="CC171" s="319" t="str">
        <f ca="true">+IF(OFFSET('Water Data'!$G$28,0,10*ROW('Water Data'!G165))="","",OFFSET('Water Data'!$G$28,0,10*ROW('Water Data'!G165)))</f>
        <v/>
      </c>
      <c r="CD171" s="319" t="str">
        <f ca="true">+IF(OFFSET('Water Data'!$G$29,0,10*ROW('Water Data'!G165))="","",OFFSET('Water Data'!$G$29,0,10*ROW('Water Data'!G165)))</f>
        <v/>
      </c>
      <c r="CE171" s="319" t="str">
        <f ca="true">+IF(OFFSET('Water Data'!$H$27,0,10*ROW('Water Data'!H165))="","",OFFSET('Water Data'!$H$27,0,10*ROW('Water Data'!H165)))</f>
        <v/>
      </c>
      <c r="CF171" s="319" t="str">
        <f ca="true">+IF(OFFSET('Water Data'!$H$28,0,10*ROW('Water Data'!H165))="","",OFFSET('Water Data'!$H$28,0,10*ROW('Water Data'!H165)))</f>
        <v/>
      </c>
      <c r="CG171" s="319" t="str">
        <f ca="true">+IF(OFFSET('Water Data'!$H$29,0,10*ROW('Water Data'!H165))="","",OFFSET('Water Data'!$H$29,0,10*ROW('Water Data'!H165)))</f>
        <v/>
      </c>
      <c r="CH171" s="319" t="str">
        <f ca="true">+IF(OFFSET('Water Data'!$I$27,0,10*ROW('Water Data'!I165))="","",OFFSET('Water Data'!$I$27,0,10*ROW('Water Data'!I165)))</f>
        <v/>
      </c>
      <c r="CI171" s="319" t="str">
        <f ca="true">+IF(OFFSET('Water Data'!$I$28,0,10*ROW('Water Data'!I165))="","",OFFSET('Water Data'!$I$28,0,10*ROW('Water Data'!I165)))</f>
        <v/>
      </c>
      <c r="CJ171" s="319" t="str">
        <f ca="true">+IF(OFFSET('Water Data'!$I$29,0,10*ROW('Water Data'!I165))="","",OFFSET('Water Data'!$I$29,0,10*ROW('Water Data'!I165)))</f>
        <v/>
      </c>
      <c r="CK171" s="319" t="str">
        <f ca="true">+IF(OFFSET('Sanitation Data'!$D$28,0,10*ROW('Sanitation Data'!D165))="","",OFFSET('Sanitation Data'!$D$28,0,10*ROW('Sanitation Data'!D165)))</f>
        <v/>
      </c>
      <c r="CL171" s="319" t="str">
        <f ca="true">+IF(OFFSET('Sanitation Data'!$D$29,0,10*ROW('Sanitation Data'!D165))="","",OFFSET('Sanitation Data'!$D$29,0,10*ROW('Sanitation Data'!D165)))</f>
        <v/>
      </c>
      <c r="CM171" s="319" t="str">
        <f ca="true">+IF(OFFSET('Sanitation Data'!$D$30,0,10*ROW('Sanitation Data'!D165))="","",OFFSET('Sanitation Data'!$D$30,0,10*ROW('Sanitation Data'!D165)))</f>
        <v/>
      </c>
      <c r="CN171" s="319" t="str">
        <f ca="true">+IF(OFFSET('Sanitation Data'!$D$31,0,10*ROW('Sanitation Data'!D165))="","",OFFSET('Sanitation Data'!$D$31,0,10*ROW('Sanitation Data'!D165)))</f>
        <v/>
      </c>
      <c r="CO171" s="319" t="str">
        <f ca="true">+IF(OFFSET('Sanitation Data'!$D$32,0,10*ROW('Sanitation Data'!D165))="","",OFFSET('Sanitation Data'!$D$32,0,10*ROW('Sanitation Data'!D165)))</f>
        <v/>
      </c>
      <c r="CP171" s="319" t="str">
        <f ca="true">+IF(OFFSET('Sanitation Data'!$E$28,0,10*ROW('Sanitation Data'!E165))="","",OFFSET('Sanitation Data'!$E$28,0,10*ROW('Sanitation Data'!E165)))</f>
        <v/>
      </c>
      <c r="CQ171" s="319" t="str">
        <f ca="true">+IF(OFFSET('Sanitation Data'!$E$29,0,10*ROW('Sanitation Data'!E165))="","",OFFSET('Sanitation Data'!$E$29,0,10*ROW('Sanitation Data'!E165)))</f>
        <v/>
      </c>
      <c r="CR171" s="319" t="str">
        <f ca="true">+IF(OFFSET('Sanitation Data'!$E$30,0,10*ROW('Sanitation Data'!E165))="","",OFFSET('Sanitation Data'!$E$30,0,10*ROW('Sanitation Data'!E165)))</f>
        <v/>
      </c>
      <c r="CS171" s="319" t="str">
        <f ca="true">+IF(OFFSET('Sanitation Data'!$E$31,0,10*ROW('Sanitation Data'!E165))="","",OFFSET('Sanitation Data'!$E$31,0,10*ROW('Sanitation Data'!E165)))</f>
        <v/>
      </c>
      <c r="CT171" s="319" t="str">
        <f ca="true">+IF(OFFSET('Sanitation Data'!$E$32,0,10*ROW('Sanitation Data'!E165))="","",OFFSET('Sanitation Data'!$E$32,0,10*ROW('Sanitation Data'!E165)))</f>
        <v/>
      </c>
      <c r="CU171" s="319" t="str">
        <f ca="true">+IF(OFFSET('Sanitation Data'!$F$28,0,10*ROW('Sanitation Data'!F165))="","",OFFSET('Sanitation Data'!$F$28,0,10*ROW('Sanitation Data'!F165)))</f>
        <v/>
      </c>
      <c r="CV171" s="319" t="str">
        <f ca="true">+IF(OFFSET('Sanitation Data'!$F$29,0,10*ROW('Sanitation Data'!F165))="","",OFFSET('Sanitation Data'!$F$29,0,10*ROW('Sanitation Data'!F165)))</f>
        <v/>
      </c>
      <c r="CW171" s="319" t="str">
        <f ca="true">+IF(OFFSET('Sanitation Data'!$F$30,0,10*ROW('Sanitation Data'!F165))="","",OFFSET('Sanitation Data'!$F$30,0,10*ROW('Sanitation Data'!F165)))</f>
        <v/>
      </c>
      <c r="CX171" s="319" t="str">
        <f ca="true">+IF(OFFSET('Sanitation Data'!$F$31,0,10*ROW('Sanitation Data'!F165))="","",OFFSET('Sanitation Data'!$F$31,0,10*ROW('Sanitation Data'!F165)))</f>
        <v/>
      </c>
      <c r="CY171" s="319" t="str">
        <f ca="true">+IF(OFFSET('Sanitation Data'!$F$32,0,10*ROW('Sanitation Data'!F165))="","",OFFSET('Sanitation Data'!$F$32,0,10*ROW('Sanitation Data'!F165)))</f>
        <v/>
      </c>
      <c r="CZ171" s="319" t="str">
        <f ca="true">+IF(OFFSET('Sanitation Data'!$G$28,0,10*ROW('Sanitation Data'!G165))="","",OFFSET('Sanitation Data'!$G$28,0,10*ROW('Sanitation Data'!G165)))</f>
        <v/>
      </c>
      <c r="DA171" s="319" t="str">
        <f ca="true">+IF(OFFSET('Sanitation Data'!$G$29,0,10*ROW('Sanitation Data'!G165))="","",OFFSET('Sanitation Data'!$G$29,0,10*ROW('Sanitation Data'!G165)))</f>
        <v/>
      </c>
      <c r="DB171" s="319" t="str">
        <f ca="true">+IF(OFFSET('Sanitation Data'!$G$30,0,10*ROW('Sanitation Data'!G165))="","",OFFSET('Sanitation Data'!$G$30,0,10*ROW('Sanitation Data'!G165)))</f>
        <v/>
      </c>
      <c r="DC171" s="319" t="str">
        <f ca="true">+IF(OFFSET('Sanitation Data'!$G$31,0,10*ROW('Sanitation Data'!G165))="","",OFFSET('Sanitation Data'!$G$31,0,10*ROW('Sanitation Data'!G165)))</f>
        <v/>
      </c>
      <c r="DD171" s="319" t="str">
        <f ca="true">+IF(OFFSET('Sanitation Data'!$G$32,0,10*ROW('Sanitation Data'!G165))="","",OFFSET('Sanitation Data'!$G$32,0,10*ROW('Sanitation Data'!G165)))</f>
        <v/>
      </c>
      <c r="DE171" s="319" t="str">
        <f ca="true">+IF(OFFSET('Sanitation Data'!$H$28,0,10*ROW('Sanitation Data'!H165))="","",OFFSET('Sanitation Data'!$H$28,0,10*ROW('Sanitation Data'!H165)))</f>
        <v/>
      </c>
      <c r="DF171" s="319" t="str">
        <f ca="true">+IF(OFFSET('Sanitation Data'!$H$29,0,10*ROW('Sanitation Data'!H165))="","",OFFSET('Sanitation Data'!$H$29,0,10*ROW('Sanitation Data'!H165)))</f>
        <v/>
      </c>
      <c r="DG171" s="319" t="str">
        <f ca="true">+IF(OFFSET('Sanitation Data'!$H$30,0,10*ROW('Sanitation Data'!H165))="","",OFFSET('Sanitation Data'!$H$30,0,10*ROW('Sanitation Data'!H165)))</f>
        <v/>
      </c>
      <c r="DH171" s="319" t="str">
        <f ca="true">+IF(OFFSET('Sanitation Data'!$H$31,0,10*ROW('Sanitation Data'!H165))="","",OFFSET('Sanitation Data'!$H$31,0,10*ROW('Sanitation Data'!H165)))</f>
        <v/>
      </c>
      <c r="DI171" s="319" t="str">
        <f ca="true">+IF(OFFSET('Sanitation Data'!$H$32,0,10*ROW('Sanitation Data'!H165))="","",OFFSET('Sanitation Data'!$H$32,0,10*ROW('Sanitation Data'!H165)))</f>
        <v/>
      </c>
      <c r="DJ171" s="319" t="str">
        <f ca="true">+IF(OFFSET('Sanitation Data'!$I$28,0,10*ROW('Sanitation Data'!I165))="","",OFFSET('Sanitation Data'!$I$28,0,10*ROW('Sanitation Data'!I165)))</f>
        <v/>
      </c>
      <c r="DK171" s="319" t="str">
        <f ca="true">+IF(OFFSET('Sanitation Data'!$I$29,0,10*ROW('Sanitation Data'!I165))="","",OFFSET('Sanitation Data'!$I$29,0,10*ROW('Sanitation Data'!I165)))</f>
        <v/>
      </c>
      <c r="DL171" s="319" t="str">
        <f ca="true">+IF(OFFSET('Sanitation Data'!$I$30,0,10*ROW('Sanitation Data'!I165))="","",OFFSET('Sanitation Data'!$I$30,0,10*ROW('Sanitation Data'!I165)))</f>
        <v/>
      </c>
      <c r="DM171" s="319" t="str">
        <f ca="true">+IF(OFFSET('Sanitation Data'!$I$31,0,10*ROW('Sanitation Data'!I165))="","",OFFSET('Sanitation Data'!$I$31,0,10*ROW('Sanitation Data'!I165)))</f>
        <v/>
      </c>
      <c r="DN171" s="319" t="str">
        <f ca="true">+IF(OFFSET('Sanitation Data'!$I$32,0,10*ROW('Sanitation Data'!I165))="","",OFFSET('Sanitation Data'!$I$32,0,10*ROW('Sanitation Data'!I165)))</f>
        <v/>
      </c>
      <c r="DO171" s="319" t="str">
        <f ca="true">+IF(OFFSET('Hygiene Data'!$D$11,0,10*ROW('Hygiene Data'!D165))="","",OFFSET('Hygiene Data'!$D$11,0,10*ROW('Hygiene Data'!D165)))</f>
        <v/>
      </c>
      <c r="DP171" s="319" t="str">
        <f ca="true">+IF(OFFSET('Hygiene Data'!$D$12,0,10*ROW('Hygiene Data'!D165))="","",OFFSET('Hygiene Data'!$D$12,0,10*ROW('Hygiene Data'!D165)))</f>
        <v/>
      </c>
      <c r="DQ171" s="319" t="str">
        <f ca="true">+IF(OFFSET('Hygiene Data'!$D$13,0,10*ROW('Hygiene Data'!D165))="","",OFFSET('Hygiene Data'!$D$13,0,10*ROW('Hygiene Data'!D165)))</f>
        <v/>
      </c>
      <c r="DR171" s="319" t="str">
        <f ca="true">+IF(OFFSET('Hygiene Data'!$E$11,0,10*ROW('Hygiene Data'!E165))="","",OFFSET('Hygiene Data'!$E$11,0,10*ROW('Hygiene Data'!E165)))</f>
        <v/>
      </c>
      <c r="DS171" s="319" t="str">
        <f ca="true">+IF(OFFSET('Hygiene Data'!$E$12,0,10*ROW('Hygiene Data'!E165))="","",OFFSET('Hygiene Data'!$E$12,0,10*ROW('Hygiene Data'!E165)))</f>
        <v/>
      </c>
      <c r="DT171" s="319" t="str">
        <f ca="true">+IF(OFFSET('Hygiene Data'!$E$13,0,10*ROW('Hygiene Data'!E165))="","",OFFSET('Hygiene Data'!$E$13,0,10*ROW('Hygiene Data'!E165)))</f>
        <v/>
      </c>
      <c r="DU171" s="319" t="str">
        <f ca="true">+IF(OFFSET('Hygiene Data'!$F$11,0,10*ROW('Hygiene Data'!F165))="","",OFFSET('Hygiene Data'!$F$11,0,10*ROW('Hygiene Data'!F165)))</f>
        <v/>
      </c>
      <c r="DV171" s="319" t="str">
        <f ca="true">+IF(OFFSET('Hygiene Data'!$F$12,0,10*ROW('Hygiene Data'!F165))="","",OFFSET('Hygiene Data'!$F$12,0,10*ROW('Hygiene Data'!F165)))</f>
        <v/>
      </c>
      <c r="DW171" s="319" t="str">
        <f ca="true">+IF(OFFSET('Hygiene Data'!$F$13,0,10*ROW('Hygiene Data'!F165))="","",OFFSET('Hygiene Data'!$F$13,0,10*ROW('Hygiene Data'!F165)))</f>
        <v/>
      </c>
      <c r="DX171" s="319" t="str">
        <f ca="true">+IF(OFFSET('Hygiene Data'!$G$11,0,10*ROW('Hygiene Data'!G165))="","",OFFSET('Hygiene Data'!$G$11,0,10*ROW('Hygiene Data'!G165)))</f>
        <v/>
      </c>
      <c r="DY171" s="319" t="str">
        <f ca="true">+IF(OFFSET('Hygiene Data'!$G$12,0,10*ROW('Hygiene Data'!G165))="","",OFFSET('Hygiene Data'!$G$12,0,10*ROW('Hygiene Data'!G165)))</f>
        <v/>
      </c>
      <c r="DZ171" s="319" t="str">
        <f ca="true">+IF(OFFSET('Hygiene Data'!$G$13,0,10*ROW('Hygiene Data'!G165))="","",OFFSET('Hygiene Data'!$G$13,0,10*ROW('Hygiene Data'!G165)))</f>
        <v/>
      </c>
      <c r="EA171" s="319" t="str">
        <f ca="true">+IF(OFFSET('Hygiene Data'!$H$11,0,10*ROW('Hygiene Data'!H165))="","",OFFSET('Hygiene Data'!$H$11,0,10*ROW('Hygiene Data'!H165)))</f>
        <v/>
      </c>
      <c r="EB171" s="319" t="str">
        <f ca="true">+IF(OFFSET('Hygiene Data'!$H$12,0,10*ROW('Hygiene Data'!H165))="","",OFFSET('Hygiene Data'!$H$12,0,10*ROW('Hygiene Data'!H165)))</f>
        <v/>
      </c>
      <c r="EC171" s="319" t="str">
        <f ca="true">+IF(OFFSET('Hygiene Data'!$H$13,0,10*ROW('Hygiene Data'!H165))="","",OFFSET('Hygiene Data'!$H$13,0,10*ROW('Hygiene Data'!H165)))</f>
        <v/>
      </c>
      <c r="ED171" s="319" t="str">
        <f ca="true">+IF(OFFSET('Hygiene Data'!$I$11,0,10*ROW('Hygiene Data'!I165))="","",OFFSET('Hygiene Data'!$I$11,0,10*ROW('Hygiene Data'!I165)))</f>
        <v/>
      </c>
      <c r="EE171" s="319" t="str">
        <f ca="true">+IF(OFFSET('Hygiene Data'!$I$12,0,10*ROW('Hygiene Data'!I165))="","",OFFSET('Hygiene Data'!$I$12,0,10*ROW('Hygiene Data'!I165)))</f>
        <v/>
      </c>
      <c r="EF171" s="319"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75"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19"/>
      <c r="BS172" s="319" t="str">
        <f ca="true">+IF(OFFSET('Water Data'!$D$27,0,10*ROW('Water Data'!D166))="","",OFFSET('Water Data'!$D$27,0,10*ROW('Water Data'!D166)))</f>
        <v/>
      </c>
      <c r="BT172" s="319" t="str">
        <f ca="true">+IF(OFFSET('Water Data'!$D$28,0,10*ROW('Water Data'!D166))="","",OFFSET('Water Data'!$D$28,0,10*ROW('Water Data'!D166)))</f>
        <v/>
      </c>
      <c r="BU172" s="319" t="str">
        <f ca="true">+IF(OFFSET('Water Data'!$D$29,0,10*ROW('Water Data'!D166))="","",OFFSET('Water Data'!$D$29,0,10*ROW('Water Data'!D166)))</f>
        <v/>
      </c>
      <c r="BV172" s="319" t="str">
        <f ca="true">+IF(OFFSET('Water Data'!$E$27,0,10*ROW('Water Data'!E166))="","",OFFSET('Water Data'!$E$27,0,10*ROW('Water Data'!E166)))</f>
        <v/>
      </c>
      <c r="BW172" s="319" t="str">
        <f ca="true">+IF(OFFSET('Water Data'!$E$28,0,10*ROW('Water Data'!E166))="","",OFFSET('Water Data'!$E$28,0,10*ROW('Water Data'!E166)))</f>
        <v/>
      </c>
      <c r="BX172" s="319" t="str">
        <f ca="true">+IF(OFFSET('Water Data'!$E$29,0,10*ROW('Water Data'!E166))="","",OFFSET('Water Data'!$E$29,0,10*ROW('Water Data'!E166)))</f>
        <v/>
      </c>
      <c r="BY172" s="319" t="str">
        <f ca="true">+IF(OFFSET('Water Data'!$F$27,0,10*ROW('Water Data'!F166))="","",OFFSET('Water Data'!$F$27,0,10*ROW('Water Data'!F166)))</f>
        <v/>
      </c>
      <c r="BZ172" s="319" t="str">
        <f ca="true">+IF(OFFSET('Water Data'!$F$28,0,10*ROW('Water Data'!F166))="","",OFFSET('Water Data'!$F$28,0,10*ROW('Water Data'!F166)))</f>
        <v/>
      </c>
      <c r="CA172" s="319" t="str">
        <f ca="true">+IF(OFFSET('Water Data'!$F$29,0,10*ROW('Water Data'!F166))="","",OFFSET('Water Data'!$F$29,0,10*ROW('Water Data'!F166)))</f>
        <v/>
      </c>
      <c r="CB172" s="319" t="str">
        <f ca="true">+IF(OFFSET('Water Data'!$G$27,0,10*ROW('Water Data'!G166))="","",OFFSET('Water Data'!$G$27,0,10*ROW('Water Data'!G166)))</f>
        <v/>
      </c>
      <c r="CC172" s="319" t="str">
        <f ca="true">+IF(OFFSET('Water Data'!$G$28,0,10*ROW('Water Data'!G166))="","",OFFSET('Water Data'!$G$28,0,10*ROW('Water Data'!G166)))</f>
        <v/>
      </c>
      <c r="CD172" s="319" t="str">
        <f ca="true">+IF(OFFSET('Water Data'!$G$29,0,10*ROW('Water Data'!G166))="","",OFFSET('Water Data'!$G$29,0,10*ROW('Water Data'!G166)))</f>
        <v/>
      </c>
      <c r="CE172" s="319" t="str">
        <f ca="true">+IF(OFFSET('Water Data'!$H$27,0,10*ROW('Water Data'!H166))="","",OFFSET('Water Data'!$H$27,0,10*ROW('Water Data'!H166)))</f>
        <v/>
      </c>
      <c r="CF172" s="319" t="str">
        <f ca="true">+IF(OFFSET('Water Data'!$H$28,0,10*ROW('Water Data'!H166))="","",OFFSET('Water Data'!$H$28,0,10*ROW('Water Data'!H166)))</f>
        <v/>
      </c>
      <c r="CG172" s="319" t="str">
        <f ca="true">+IF(OFFSET('Water Data'!$H$29,0,10*ROW('Water Data'!H166))="","",OFFSET('Water Data'!$H$29,0,10*ROW('Water Data'!H166)))</f>
        <v/>
      </c>
      <c r="CH172" s="319" t="str">
        <f ca="true">+IF(OFFSET('Water Data'!$I$27,0,10*ROW('Water Data'!I166))="","",OFFSET('Water Data'!$I$27,0,10*ROW('Water Data'!I166)))</f>
        <v/>
      </c>
      <c r="CI172" s="319" t="str">
        <f ca="true">+IF(OFFSET('Water Data'!$I$28,0,10*ROW('Water Data'!I166))="","",OFFSET('Water Data'!$I$28,0,10*ROW('Water Data'!I166)))</f>
        <v/>
      </c>
      <c r="CJ172" s="319" t="str">
        <f ca="true">+IF(OFFSET('Water Data'!$I$29,0,10*ROW('Water Data'!I166))="","",OFFSET('Water Data'!$I$29,0,10*ROW('Water Data'!I166)))</f>
        <v/>
      </c>
      <c r="CK172" s="319" t="str">
        <f ca="true">+IF(OFFSET('Sanitation Data'!$D$28,0,10*ROW('Sanitation Data'!D166))="","",OFFSET('Sanitation Data'!$D$28,0,10*ROW('Sanitation Data'!D166)))</f>
        <v/>
      </c>
      <c r="CL172" s="319" t="str">
        <f ca="true">+IF(OFFSET('Sanitation Data'!$D$29,0,10*ROW('Sanitation Data'!D166))="","",OFFSET('Sanitation Data'!$D$29,0,10*ROW('Sanitation Data'!D166)))</f>
        <v/>
      </c>
      <c r="CM172" s="319" t="str">
        <f ca="true">+IF(OFFSET('Sanitation Data'!$D$30,0,10*ROW('Sanitation Data'!D166))="","",OFFSET('Sanitation Data'!$D$30,0,10*ROW('Sanitation Data'!D166)))</f>
        <v/>
      </c>
      <c r="CN172" s="319" t="str">
        <f ca="true">+IF(OFFSET('Sanitation Data'!$D$31,0,10*ROW('Sanitation Data'!D166))="","",OFFSET('Sanitation Data'!$D$31,0,10*ROW('Sanitation Data'!D166)))</f>
        <v/>
      </c>
      <c r="CO172" s="319" t="str">
        <f ca="true">+IF(OFFSET('Sanitation Data'!$D$32,0,10*ROW('Sanitation Data'!D166))="","",OFFSET('Sanitation Data'!$D$32,0,10*ROW('Sanitation Data'!D166)))</f>
        <v/>
      </c>
      <c r="CP172" s="319" t="str">
        <f ca="true">+IF(OFFSET('Sanitation Data'!$E$28,0,10*ROW('Sanitation Data'!E166))="","",OFFSET('Sanitation Data'!$E$28,0,10*ROW('Sanitation Data'!E166)))</f>
        <v/>
      </c>
      <c r="CQ172" s="319" t="str">
        <f ca="true">+IF(OFFSET('Sanitation Data'!$E$29,0,10*ROW('Sanitation Data'!E166))="","",OFFSET('Sanitation Data'!$E$29,0,10*ROW('Sanitation Data'!E166)))</f>
        <v/>
      </c>
      <c r="CR172" s="319" t="str">
        <f ca="true">+IF(OFFSET('Sanitation Data'!$E$30,0,10*ROW('Sanitation Data'!E166))="","",OFFSET('Sanitation Data'!$E$30,0,10*ROW('Sanitation Data'!E166)))</f>
        <v/>
      </c>
      <c r="CS172" s="319" t="str">
        <f ca="true">+IF(OFFSET('Sanitation Data'!$E$31,0,10*ROW('Sanitation Data'!E166))="","",OFFSET('Sanitation Data'!$E$31,0,10*ROW('Sanitation Data'!E166)))</f>
        <v/>
      </c>
      <c r="CT172" s="319" t="str">
        <f ca="true">+IF(OFFSET('Sanitation Data'!$E$32,0,10*ROW('Sanitation Data'!E166))="","",OFFSET('Sanitation Data'!$E$32,0,10*ROW('Sanitation Data'!E166)))</f>
        <v/>
      </c>
      <c r="CU172" s="319" t="str">
        <f ca="true">+IF(OFFSET('Sanitation Data'!$F$28,0,10*ROW('Sanitation Data'!F166))="","",OFFSET('Sanitation Data'!$F$28,0,10*ROW('Sanitation Data'!F166)))</f>
        <v/>
      </c>
      <c r="CV172" s="319" t="str">
        <f ca="true">+IF(OFFSET('Sanitation Data'!$F$29,0,10*ROW('Sanitation Data'!F166))="","",OFFSET('Sanitation Data'!$F$29,0,10*ROW('Sanitation Data'!F166)))</f>
        <v/>
      </c>
      <c r="CW172" s="319" t="str">
        <f ca="true">+IF(OFFSET('Sanitation Data'!$F$30,0,10*ROW('Sanitation Data'!F166))="","",OFFSET('Sanitation Data'!$F$30,0,10*ROW('Sanitation Data'!F166)))</f>
        <v/>
      </c>
      <c r="CX172" s="319" t="str">
        <f ca="true">+IF(OFFSET('Sanitation Data'!$F$31,0,10*ROW('Sanitation Data'!F166))="","",OFFSET('Sanitation Data'!$F$31,0,10*ROW('Sanitation Data'!F166)))</f>
        <v/>
      </c>
      <c r="CY172" s="319" t="str">
        <f ca="true">+IF(OFFSET('Sanitation Data'!$F$32,0,10*ROW('Sanitation Data'!F166))="","",OFFSET('Sanitation Data'!$F$32,0,10*ROW('Sanitation Data'!F166)))</f>
        <v/>
      </c>
      <c r="CZ172" s="319" t="str">
        <f ca="true">+IF(OFFSET('Sanitation Data'!$G$28,0,10*ROW('Sanitation Data'!G166))="","",OFFSET('Sanitation Data'!$G$28,0,10*ROW('Sanitation Data'!G166)))</f>
        <v/>
      </c>
      <c r="DA172" s="319" t="str">
        <f ca="true">+IF(OFFSET('Sanitation Data'!$G$29,0,10*ROW('Sanitation Data'!G166))="","",OFFSET('Sanitation Data'!$G$29,0,10*ROW('Sanitation Data'!G166)))</f>
        <v/>
      </c>
      <c r="DB172" s="319" t="str">
        <f ca="true">+IF(OFFSET('Sanitation Data'!$G$30,0,10*ROW('Sanitation Data'!G166))="","",OFFSET('Sanitation Data'!$G$30,0,10*ROW('Sanitation Data'!G166)))</f>
        <v/>
      </c>
      <c r="DC172" s="319" t="str">
        <f ca="true">+IF(OFFSET('Sanitation Data'!$G$31,0,10*ROW('Sanitation Data'!G166))="","",OFFSET('Sanitation Data'!$G$31,0,10*ROW('Sanitation Data'!G166)))</f>
        <v/>
      </c>
      <c r="DD172" s="319" t="str">
        <f ca="true">+IF(OFFSET('Sanitation Data'!$G$32,0,10*ROW('Sanitation Data'!G166))="","",OFFSET('Sanitation Data'!$G$32,0,10*ROW('Sanitation Data'!G166)))</f>
        <v/>
      </c>
      <c r="DE172" s="319" t="str">
        <f ca="true">+IF(OFFSET('Sanitation Data'!$H$28,0,10*ROW('Sanitation Data'!H166))="","",OFFSET('Sanitation Data'!$H$28,0,10*ROW('Sanitation Data'!H166)))</f>
        <v/>
      </c>
      <c r="DF172" s="319" t="str">
        <f ca="true">+IF(OFFSET('Sanitation Data'!$H$29,0,10*ROW('Sanitation Data'!H166))="","",OFFSET('Sanitation Data'!$H$29,0,10*ROW('Sanitation Data'!H166)))</f>
        <v/>
      </c>
      <c r="DG172" s="319" t="str">
        <f ca="true">+IF(OFFSET('Sanitation Data'!$H$30,0,10*ROW('Sanitation Data'!H166))="","",OFFSET('Sanitation Data'!$H$30,0,10*ROW('Sanitation Data'!H166)))</f>
        <v/>
      </c>
      <c r="DH172" s="319" t="str">
        <f ca="true">+IF(OFFSET('Sanitation Data'!$H$31,0,10*ROW('Sanitation Data'!H166))="","",OFFSET('Sanitation Data'!$H$31,0,10*ROW('Sanitation Data'!H166)))</f>
        <v/>
      </c>
      <c r="DI172" s="319" t="str">
        <f ca="true">+IF(OFFSET('Sanitation Data'!$H$32,0,10*ROW('Sanitation Data'!H166))="","",OFFSET('Sanitation Data'!$H$32,0,10*ROW('Sanitation Data'!H166)))</f>
        <v/>
      </c>
      <c r="DJ172" s="319" t="str">
        <f ca="true">+IF(OFFSET('Sanitation Data'!$I$28,0,10*ROW('Sanitation Data'!I166))="","",OFFSET('Sanitation Data'!$I$28,0,10*ROW('Sanitation Data'!I166)))</f>
        <v/>
      </c>
      <c r="DK172" s="319" t="str">
        <f ca="true">+IF(OFFSET('Sanitation Data'!$I$29,0,10*ROW('Sanitation Data'!I166))="","",OFFSET('Sanitation Data'!$I$29,0,10*ROW('Sanitation Data'!I166)))</f>
        <v/>
      </c>
      <c r="DL172" s="319" t="str">
        <f ca="true">+IF(OFFSET('Sanitation Data'!$I$30,0,10*ROW('Sanitation Data'!I166))="","",OFFSET('Sanitation Data'!$I$30,0,10*ROW('Sanitation Data'!I166)))</f>
        <v/>
      </c>
      <c r="DM172" s="319" t="str">
        <f ca="true">+IF(OFFSET('Sanitation Data'!$I$31,0,10*ROW('Sanitation Data'!I166))="","",OFFSET('Sanitation Data'!$I$31,0,10*ROW('Sanitation Data'!I166)))</f>
        <v/>
      </c>
      <c r="DN172" s="319" t="str">
        <f ca="true">+IF(OFFSET('Sanitation Data'!$I$32,0,10*ROW('Sanitation Data'!I166))="","",OFFSET('Sanitation Data'!$I$32,0,10*ROW('Sanitation Data'!I166)))</f>
        <v/>
      </c>
      <c r="DO172" s="319" t="str">
        <f ca="true">+IF(OFFSET('Hygiene Data'!$D$11,0,10*ROW('Hygiene Data'!D166))="","",OFFSET('Hygiene Data'!$D$11,0,10*ROW('Hygiene Data'!D166)))</f>
        <v/>
      </c>
      <c r="DP172" s="319" t="str">
        <f ca="true">+IF(OFFSET('Hygiene Data'!$D$12,0,10*ROW('Hygiene Data'!D166))="","",OFFSET('Hygiene Data'!$D$12,0,10*ROW('Hygiene Data'!D166)))</f>
        <v/>
      </c>
      <c r="DQ172" s="319" t="str">
        <f ca="true">+IF(OFFSET('Hygiene Data'!$D$13,0,10*ROW('Hygiene Data'!D166))="","",OFFSET('Hygiene Data'!$D$13,0,10*ROW('Hygiene Data'!D166)))</f>
        <v/>
      </c>
      <c r="DR172" s="319" t="str">
        <f ca="true">+IF(OFFSET('Hygiene Data'!$E$11,0,10*ROW('Hygiene Data'!E166))="","",OFFSET('Hygiene Data'!$E$11,0,10*ROW('Hygiene Data'!E166)))</f>
        <v/>
      </c>
      <c r="DS172" s="319" t="str">
        <f ca="true">+IF(OFFSET('Hygiene Data'!$E$12,0,10*ROW('Hygiene Data'!E166))="","",OFFSET('Hygiene Data'!$E$12,0,10*ROW('Hygiene Data'!E166)))</f>
        <v/>
      </c>
      <c r="DT172" s="319" t="str">
        <f ca="true">+IF(OFFSET('Hygiene Data'!$E$13,0,10*ROW('Hygiene Data'!E166))="","",OFFSET('Hygiene Data'!$E$13,0,10*ROW('Hygiene Data'!E166)))</f>
        <v/>
      </c>
      <c r="DU172" s="319" t="str">
        <f ca="true">+IF(OFFSET('Hygiene Data'!$F$11,0,10*ROW('Hygiene Data'!F166))="","",OFFSET('Hygiene Data'!$F$11,0,10*ROW('Hygiene Data'!F166)))</f>
        <v/>
      </c>
      <c r="DV172" s="319" t="str">
        <f ca="true">+IF(OFFSET('Hygiene Data'!$F$12,0,10*ROW('Hygiene Data'!F166))="","",OFFSET('Hygiene Data'!$F$12,0,10*ROW('Hygiene Data'!F166)))</f>
        <v/>
      </c>
      <c r="DW172" s="319" t="str">
        <f ca="true">+IF(OFFSET('Hygiene Data'!$F$13,0,10*ROW('Hygiene Data'!F166))="","",OFFSET('Hygiene Data'!$F$13,0,10*ROW('Hygiene Data'!F166)))</f>
        <v/>
      </c>
      <c r="DX172" s="319" t="str">
        <f ca="true">+IF(OFFSET('Hygiene Data'!$G$11,0,10*ROW('Hygiene Data'!G166))="","",OFFSET('Hygiene Data'!$G$11,0,10*ROW('Hygiene Data'!G166)))</f>
        <v/>
      </c>
      <c r="DY172" s="319" t="str">
        <f ca="true">+IF(OFFSET('Hygiene Data'!$G$12,0,10*ROW('Hygiene Data'!G166))="","",OFFSET('Hygiene Data'!$G$12,0,10*ROW('Hygiene Data'!G166)))</f>
        <v/>
      </c>
      <c r="DZ172" s="319" t="str">
        <f ca="true">+IF(OFFSET('Hygiene Data'!$G$13,0,10*ROW('Hygiene Data'!G166))="","",OFFSET('Hygiene Data'!$G$13,0,10*ROW('Hygiene Data'!G166)))</f>
        <v/>
      </c>
      <c r="EA172" s="319" t="str">
        <f ca="true">+IF(OFFSET('Hygiene Data'!$H$11,0,10*ROW('Hygiene Data'!H166))="","",OFFSET('Hygiene Data'!$H$11,0,10*ROW('Hygiene Data'!H166)))</f>
        <v/>
      </c>
      <c r="EB172" s="319" t="str">
        <f ca="true">+IF(OFFSET('Hygiene Data'!$H$12,0,10*ROW('Hygiene Data'!H166))="","",OFFSET('Hygiene Data'!$H$12,0,10*ROW('Hygiene Data'!H166)))</f>
        <v/>
      </c>
      <c r="EC172" s="319" t="str">
        <f ca="true">+IF(OFFSET('Hygiene Data'!$H$13,0,10*ROW('Hygiene Data'!H166))="","",OFFSET('Hygiene Data'!$H$13,0,10*ROW('Hygiene Data'!H166)))</f>
        <v/>
      </c>
      <c r="ED172" s="319" t="str">
        <f ca="true">+IF(OFFSET('Hygiene Data'!$I$11,0,10*ROW('Hygiene Data'!I166))="","",OFFSET('Hygiene Data'!$I$11,0,10*ROW('Hygiene Data'!I166)))</f>
        <v/>
      </c>
      <c r="EE172" s="319" t="str">
        <f ca="true">+IF(OFFSET('Hygiene Data'!$I$12,0,10*ROW('Hygiene Data'!I166))="","",OFFSET('Hygiene Data'!$I$12,0,10*ROW('Hygiene Data'!I166)))</f>
        <v/>
      </c>
      <c r="EF172" s="319"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75"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19"/>
      <c r="BS173" s="319" t="str">
        <f ca="true">+IF(OFFSET('Water Data'!$D$27,0,10*ROW('Water Data'!D167))="","",OFFSET('Water Data'!$D$27,0,10*ROW('Water Data'!D167)))</f>
        <v/>
      </c>
      <c r="BT173" s="319" t="str">
        <f ca="true">+IF(OFFSET('Water Data'!$D$28,0,10*ROW('Water Data'!D167))="","",OFFSET('Water Data'!$D$28,0,10*ROW('Water Data'!D167)))</f>
        <v/>
      </c>
      <c r="BU173" s="319" t="str">
        <f ca="true">+IF(OFFSET('Water Data'!$D$29,0,10*ROW('Water Data'!D167))="","",OFFSET('Water Data'!$D$29,0,10*ROW('Water Data'!D167)))</f>
        <v/>
      </c>
      <c r="BV173" s="319" t="str">
        <f ca="true">+IF(OFFSET('Water Data'!$E$27,0,10*ROW('Water Data'!E167))="","",OFFSET('Water Data'!$E$27,0,10*ROW('Water Data'!E167)))</f>
        <v/>
      </c>
      <c r="BW173" s="319" t="str">
        <f ca="true">+IF(OFFSET('Water Data'!$E$28,0,10*ROW('Water Data'!E167))="","",OFFSET('Water Data'!$E$28,0,10*ROW('Water Data'!E167)))</f>
        <v/>
      </c>
      <c r="BX173" s="319" t="str">
        <f ca="true">+IF(OFFSET('Water Data'!$E$29,0,10*ROW('Water Data'!E167))="","",OFFSET('Water Data'!$E$29,0,10*ROW('Water Data'!E167)))</f>
        <v/>
      </c>
      <c r="BY173" s="319" t="str">
        <f ca="true">+IF(OFFSET('Water Data'!$F$27,0,10*ROW('Water Data'!F167))="","",OFFSET('Water Data'!$F$27,0,10*ROW('Water Data'!F167)))</f>
        <v/>
      </c>
      <c r="BZ173" s="319" t="str">
        <f ca="true">+IF(OFFSET('Water Data'!$F$28,0,10*ROW('Water Data'!F167))="","",OFFSET('Water Data'!$F$28,0,10*ROW('Water Data'!F167)))</f>
        <v/>
      </c>
      <c r="CA173" s="319" t="str">
        <f ca="true">+IF(OFFSET('Water Data'!$F$29,0,10*ROW('Water Data'!F167))="","",OFFSET('Water Data'!$F$29,0,10*ROW('Water Data'!F167)))</f>
        <v/>
      </c>
      <c r="CB173" s="319" t="str">
        <f ca="true">+IF(OFFSET('Water Data'!$G$27,0,10*ROW('Water Data'!G167))="","",OFFSET('Water Data'!$G$27,0,10*ROW('Water Data'!G167)))</f>
        <v/>
      </c>
      <c r="CC173" s="319" t="str">
        <f ca="true">+IF(OFFSET('Water Data'!$G$28,0,10*ROW('Water Data'!G167))="","",OFFSET('Water Data'!$G$28,0,10*ROW('Water Data'!G167)))</f>
        <v/>
      </c>
      <c r="CD173" s="319" t="str">
        <f ca="true">+IF(OFFSET('Water Data'!$G$29,0,10*ROW('Water Data'!G167))="","",OFFSET('Water Data'!$G$29,0,10*ROW('Water Data'!G167)))</f>
        <v/>
      </c>
      <c r="CE173" s="319" t="str">
        <f ca="true">+IF(OFFSET('Water Data'!$H$27,0,10*ROW('Water Data'!H167))="","",OFFSET('Water Data'!$H$27,0,10*ROW('Water Data'!H167)))</f>
        <v/>
      </c>
      <c r="CF173" s="319" t="str">
        <f ca="true">+IF(OFFSET('Water Data'!$H$28,0,10*ROW('Water Data'!H167))="","",OFFSET('Water Data'!$H$28,0,10*ROW('Water Data'!H167)))</f>
        <v/>
      </c>
      <c r="CG173" s="319" t="str">
        <f ca="true">+IF(OFFSET('Water Data'!$H$29,0,10*ROW('Water Data'!H167))="","",OFFSET('Water Data'!$H$29,0,10*ROW('Water Data'!H167)))</f>
        <v/>
      </c>
      <c r="CH173" s="319" t="str">
        <f ca="true">+IF(OFFSET('Water Data'!$I$27,0,10*ROW('Water Data'!I167))="","",OFFSET('Water Data'!$I$27,0,10*ROW('Water Data'!I167)))</f>
        <v/>
      </c>
      <c r="CI173" s="319" t="str">
        <f ca="true">+IF(OFFSET('Water Data'!$I$28,0,10*ROW('Water Data'!I167))="","",OFFSET('Water Data'!$I$28,0,10*ROW('Water Data'!I167)))</f>
        <v/>
      </c>
      <c r="CJ173" s="319" t="str">
        <f ca="true">+IF(OFFSET('Water Data'!$I$29,0,10*ROW('Water Data'!I167))="","",OFFSET('Water Data'!$I$29,0,10*ROW('Water Data'!I167)))</f>
        <v/>
      </c>
      <c r="CK173" s="319" t="str">
        <f ca="true">+IF(OFFSET('Sanitation Data'!$D$28,0,10*ROW('Sanitation Data'!D167))="","",OFFSET('Sanitation Data'!$D$28,0,10*ROW('Sanitation Data'!D167)))</f>
        <v/>
      </c>
      <c r="CL173" s="319" t="str">
        <f ca="true">+IF(OFFSET('Sanitation Data'!$D$29,0,10*ROW('Sanitation Data'!D167))="","",OFFSET('Sanitation Data'!$D$29,0,10*ROW('Sanitation Data'!D167)))</f>
        <v/>
      </c>
      <c r="CM173" s="319" t="str">
        <f ca="true">+IF(OFFSET('Sanitation Data'!$D$30,0,10*ROW('Sanitation Data'!D167))="","",OFFSET('Sanitation Data'!$D$30,0,10*ROW('Sanitation Data'!D167)))</f>
        <v/>
      </c>
      <c r="CN173" s="319" t="str">
        <f ca="true">+IF(OFFSET('Sanitation Data'!$D$31,0,10*ROW('Sanitation Data'!D167))="","",OFFSET('Sanitation Data'!$D$31,0,10*ROW('Sanitation Data'!D167)))</f>
        <v/>
      </c>
      <c r="CO173" s="319" t="str">
        <f ca="true">+IF(OFFSET('Sanitation Data'!$D$32,0,10*ROW('Sanitation Data'!D167))="","",OFFSET('Sanitation Data'!$D$32,0,10*ROW('Sanitation Data'!D167)))</f>
        <v/>
      </c>
      <c r="CP173" s="319" t="str">
        <f ca="true">+IF(OFFSET('Sanitation Data'!$E$28,0,10*ROW('Sanitation Data'!E167))="","",OFFSET('Sanitation Data'!$E$28,0,10*ROW('Sanitation Data'!E167)))</f>
        <v/>
      </c>
      <c r="CQ173" s="319" t="str">
        <f ca="true">+IF(OFFSET('Sanitation Data'!$E$29,0,10*ROW('Sanitation Data'!E167))="","",OFFSET('Sanitation Data'!$E$29,0,10*ROW('Sanitation Data'!E167)))</f>
        <v/>
      </c>
      <c r="CR173" s="319" t="str">
        <f ca="true">+IF(OFFSET('Sanitation Data'!$E$30,0,10*ROW('Sanitation Data'!E167))="","",OFFSET('Sanitation Data'!$E$30,0,10*ROW('Sanitation Data'!E167)))</f>
        <v/>
      </c>
      <c r="CS173" s="319" t="str">
        <f ca="true">+IF(OFFSET('Sanitation Data'!$E$31,0,10*ROW('Sanitation Data'!E167))="","",OFFSET('Sanitation Data'!$E$31,0,10*ROW('Sanitation Data'!E167)))</f>
        <v/>
      </c>
      <c r="CT173" s="319" t="str">
        <f ca="true">+IF(OFFSET('Sanitation Data'!$E$32,0,10*ROW('Sanitation Data'!E167))="","",OFFSET('Sanitation Data'!$E$32,0,10*ROW('Sanitation Data'!E167)))</f>
        <v/>
      </c>
      <c r="CU173" s="319" t="str">
        <f ca="true">+IF(OFFSET('Sanitation Data'!$F$28,0,10*ROW('Sanitation Data'!F167))="","",OFFSET('Sanitation Data'!$F$28,0,10*ROW('Sanitation Data'!F167)))</f>
        <v/>
      </c>
      <c r="CV173" s="319" t="str">
        <f ca="true">+IF(OFFSET('Sanitation Data'!$F$29,0,10*ROW('Sanitation Data'!F167))="","",OFFSET('Sanitation Data'!$F$29,0,10*ROW('Sanitation Data'!F167)))</f>
        <v/>
      </c>
      <c r="CW173" s="319" t="str">
        <f ca="true">+IF(OFFSET('Sanitation Data'!$F$30,0,10*ROW('Sanitation Data'!F167))="","",OFFSET('Sanitation Data'!$F$30,0,10*ROW('Sanitation Data'!F167)))</f>
        <v/>
      </c>
      <c r="CX173" s="319" t="str">
        <f ca="true">+IF(OFFSET('Sanitation Data'!$F$31,0,10*ROW('Sanitation Data'!F167))="","",OFFSET('Sanitation Data'!$F$31,0,10*ROW('Sanitation Data'!F167)))</f>
        <v/>
      </c>
      <c r="CY173" s="319" t="str">
        <f ca="true">+IF(OFFSET('Sanitation Data'!$F$32,0,10*ROW('Sanitation Data'!F167))="","",OFFSET('Sanitation Data'!$F$32,0,10*ROW('Sanitation Data'!F167)))</f>
        <v/>
      </c>
      <c r="CZ173" s="319" t="str">
        <f ca="true">+IF(OFFSET('Sanitation Data'!$G$28,0,10*ROW('Sanitation Data'!G167))="","",OFFSET('Sanitation Data'!$G$28,0,10*ROW('Sanitation Data'!G167)))</f>
        <v/>
      </c>
      <c r="DA173" s="319" t="str">
        <f ca="true">+IF(OFFSET('Sanitation Data'!$G$29,0,10*ROW('Sanitation Data'!G167))="","",OFFSET('Sanitation Data'!$G$29,0,10*ROW('Sanitation Data'!G167)))</f>
        <v/>
      </c>
      <c r="DB173" s="319" t="str">
        <f ca="true">+IF(OFFSET('Sanitation Data'!$G$30,0,10*ROW('Sanitation Data'!G167))="","",OFFSET('Sanitation Data'!$G$30,0,10*ROW('Sanitation Data'!G167)))</f>
        <v/>
      </c>
      <c r="DC173" s="319" t="str">
        <f ca="true">+IF(OFFSET('Sanitation Data'!$G$31,0,10*ROW('Sanitation Data'!G167))="","",OFFSET('Sanitation Data'!$G$31,0,10*ROW('Sanitation Data'!G167)))</f>
        <v/>
      </c>
      <c r="DD173" s="319" t="str">
        <f ca="true">+IF(OFFSET('Sanitation Data'!$G$32,0,10*ROW('Sanitation Data'!G167))="","",OFFSET('Sanitation Data'!$G$32,0,10*ROW('Sanitation Data'!G167)))</f>
        <v/>
      </c>
      <c r="DE173" s="319" t="str">
        <f ca="true">+IF(OFFSET('Sanitation Data'!$H$28,0,10*ROW('Sanitation Data'!H167))="","",OFFSET('Sanitation Data'!$H$28,0,10*ROW('Sanitation Data'!H167)))</f>
        <v/>
      </c>
      <c r="DF173" s="319" t="str">
        <f ca="true">+IF(OFFSET('Sanitation Data'!$H$29,0,10*ROW('Sanitation Data'!H167))="","",OFFSET('Sanitation Data'!$H$29,0,10*ROW('Sanitation Data'!H167)))</f>
        <v/>
      </c>
      <c r="DG173" s="319" t="str">
        <f ca="true">+IF(OFFSET('Sanitation Data'!$H$30,0,10*ROW('Sanitation Data'!H167))="","",OFFSET('Sanitation Data'!$H$30,0,10*ROW('Sanitation Data'!H167)))</f>
        <v/>
      </c>
      <c r="DH173" s="319" t="str">
        <f ca="true">+IF(OFFSET('Sanitation Data'!$H$31,0,10*ROW('Sanitation Data'!H167))="","",OFFSET('Sanitation Data'!$H$31,0,10*ROW('Sanitation Data'!H167)))</f>
        <v/>
      </c>
      <c r="DI173" s="319" t="str">
        <f ca="true">+IF(OFFSET('Sanitation Data'!$H$32,0,10*ROW('Sanitation Data'!H167))="","",OFFSET('Sanitation Data'!$H$32,0,10*ROW('Sanitation Data'!H167)))</f>
        <v/>
      </c>
      <c r="DJ173" s="319" t="str">
        <f ca="true">+IF(OFFSET('Sanitation Data'!$I$28,0,10*ROW('Sanitation Data'!I167))="","",OFFSET('Sanitation Data'!$I$28,0,10*ROW('Sanitation Data'!I167)))</f>
        <v/>
      </c>
      <c r="DK173" s="319" t="str">
        <f ca="true">+IF(OFFSET('Sanitation Data'!$I$29,0,10*ROW('Sanitation Data'!I167))="","",OFFSET('Sanitation Data'!$I$29,0,10*ROW('Sanitation Data'!I167)))</f>
        <v/>
      </c>
      <c r="DL173" s="319" t="str">
        <f ca="true">+IF(OFFSET('Sanitation Data'!$I$30,0,10*ROW('Sanitation Data'!I167))="","",OFFSET('Sanitation Data'!$I$30,0,10*ROW('Sanitation Data'!I167)))</f>
        <v/>
      </c>
      <c r="DM173" s="319" t="str">
        <f ca="true">+IF(OFFSET('Sanitation Data'!$I$31,0,10*ROW('Sanitation Data'!I167))="","",OFFSET('Sanitation Data'!$I$31,0,10*ROW('Sanitation Data'!I167)))</f>
        <v/>
      </c>
      <c r="DN173" s="319" t="str">
        <f ca="true">+IF(OFFSET('Sanitation Data'!$I$32,0,10*ROW('Sanitation Data'!I167))="","",OFFSET('Sanitation Data'!$I$32,0,10*ROW('Sanitation Data'!I167)))</f>
        <v/>
      </c>
      <c r="DO173" s="319" t="str">
        <f ca="true">+IF(OFFSET('Hygiene Data'!$D$11,0,10*ROW('Hygiene Data'!D167))="","",OFFSET('Hygiene Data'!$D$11,0,10*ROW('Hygiene Data'!D167)))</f>
        <v/>
      </c>
      <c r="DP173" s="319" t="str">
        <f ca="true">+IF(OFFSET('Hygiene Data'!$D$12,0,10*ROW('Hygiene Data'!D167))="","",OFFSET('Hygiene Data'!$D$12,0,10*ROW('Hygiene Data'!D167)))</f>
        <v/>
      </c>
      <c r="DQ173" s="319" t="str">
        <f ca="true">+IF(OFFSET('Hygiene Data'!$D$13,0,10*ROW('Hygiene Data'!D167))="","",OFFSET('Hygiene Data'!$D$13,0,10*ROW('Hygiene Data'!D167)))</f>
        <v/>
      </c>
      <c r="DR173" s="319" t="str">
        <f ca="true">+IF(OFFSET('Hygiene Data'!$E$11,0,10*ROW('Hygiene Data'!E167))="","",OFFSET('Hygiene Data'!$E$11,0,10*ROW('Hygiene Data'!E167)))</f>
        <v/>
      </c>
      <c r="DS173" s="319" t="str">
        <f ca="true">+IF(OFFSET('Hygiene Data'!$E$12,0,10*ROW('Hygiene Data'!E167))="","",OFFSET('Hygiene Data'!$E$12,0,10*ROW('Hygiene Data'!E167)))</f>
        <v/>
      </c>
      <c r="DT173" s="319" t="str">
        <f ca="true">+IF(OFFSET('Hygiene Data'!$E$13,0,10*ROW('Hygiene Data'!E167))="","",OFFSET('Hygiene Data'!$E$13,0,10*ROW('Hygiene Data'!E167)))</f>
        <v/>
      </c>
      <c r="DU173" s="319" t="str">
        <f ca="true">+IF(OFFSET('Hygiene Data'!$F$11,0,10*ROW('Hygiene Data'!F167))="","",OFFSET('Hygiene Data'!$F$11,0,10*ROW('Hygiene Data'!F167)))</f>
        <v/>
      </c>
      <c r="DV173" s="319" t="str">
        <f ca="true">+IF(OFFSET('Hygiene Data'!$F$12,0,10*ROW('Hygiene Data'!F167))="","",OFFSET('Hygiene Data'!$F$12,0,10*ROW('Hygiene Data'!F167)))</f>
        <v/>
      </c>
      <c r="DW173" s="319" t="str">
        <f ca="true">+IF(OFFSET('Hygiene Data'!$F$13,0,10*ROW('Hygiene Data'!F167))="","",OFFSET('Hygiene Data'!$F$13,0,10*ROW('Hygiene Data'!F167)))</f>
        <v/>
      </c>
      <c r="DX173" s="319" t="str">
        <f ca="true">+IF(OFFSET('Hygiene Data'!$G$11,0,10*ROW('Hygiene Data'!G167))="","",OFFSET('Hygiene Data'!$G$11,0,10*ROW('Hygiene Data'!G167)))</f>
        <v/>
      </c>
      <c r="DY173" s="319" t="str">
        <f ca="true">+IF(OFFSET('Hygiene Data'!$G$12,0,10*ROW('Hygiene Data'!G167))="","",OFFSET('Hygiene Data'!$G$12,0,10*ROW('Hygiene Data'!G167)))</f>
        <v/>
      </c>
      <c r="DZ173" s="319" t="str">
        <f ca="true">+IF(OFFSET('Hygiene Data'!$G$13,0,10*ROW('Hygiene Data'!G167))="","",OFFSET('Hygiene Data'!$G$13,0,10*ROW('Hygiene Data'!G167)))</f>
        <v/>
      </c>
      <c r="EA173" s="319" t="str">
        <f ca="true">+IF(OFFSET('Hygiene Data'!$H$11,0,10*ROW('Hygiene Data'!H167))="","",OFFSET('Hygiene Data'!$H$11,0,10*ROW('Hygiene Data'!H167)))</f>
        <v/>
      </c>
      <c r="EB173" s="319" t="str">
        <f ca="true">+IF(OFFSET('Hygiene Data'!$H$12,0,10*ROW('Hygiene Data'!H167))="","",OFFSET('Hygiene Data'!$H$12,0,10*ROW('Hygiene Data'!H167)))</f>
        <v/>
      </c>
      <c r="EC173" s="319" t="str">
        <f ca="true">+IF(OFFSET('Hygiene Data'!$H$13,0,10*ROW('Hygiene Data'!H167))="","",OFFSET('Hygiene Data'!$H$13,0,10*ROW('Hygiene Data'!H167)))</f>
        <v/>
      </c>
      <c r="ED173" s="319" t="str">
        <f ca="true">+IF(OFFSET('Hygiene Data'!$I$11,0,10*ROW('Hygiene Data'!I167))="","",OFFSET('Hygiene Data'!$I$11,0,10*ROW('Hygiene Data'!I167)))</f>
        <v/>
      </c>
      <c r="EE173" s="319" t="str">
        <f ca="true">+IF(OFFSET('Hygiene Data'!$I$12,0,10*ROW('Hygiene Data'!I167))="","",OFFSET('Hygiene Data'!$I$12,0,10*ROW('Hygiene Data'!I167)))</f>
        <v/>
      </c>
      <c r="EF173" s="319"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75"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19"/>
      <c r="BS174" s="319" t="str">
        <f ca="true">+IF(OFFSET('Water Data'!$D$27,0,10*ROW('Water Data'!D168))="","",OFFSET('Water Data'!$D$27,0,10*ROW('Water Data'!D168)))</f>
        <v/>
      </c>
      <c r="BT174" s="319" t="str">
        <f ca="true">+IF(OFFSET('Water Data'!$D$28,0,10*ROW('Water Data'!D168))="","",OFFSET('Water Data'!$D$28,0,10*ROW('Water Data'!D168)))</f>
        <v/>
      </c>
      <c r="BU174" s="319" t="str">
        <f ca="true">+IF(OFFSET('Water Data'!$D$29,0,10*ROW('Water Data'!D168))="","",OFFSET('Water Data'!$D$29,0,10*ROW('Water Data'!D168)))</f>
        <v/>
      </c>
      <c r="BV174" s="319" t="str">
        <f ca="true">+IF(OFFSET('Water Data'!$E$27,0,10*ROW('Water Data'!E168))="","",OFFSET('Water Data'!$E$27,0,10*ROW('Water Data'!E168)))</f>
        <v/>
      </c>
      <c r="BW174" s="319" t="str">
        <f ca="true">+IF(OFFSET('Water Data'!$E$28,0,10*ROW('Water Data'!E168))="","",OFFSET('Water Data'!$E$28,0,10*ROW('Water Data'!E168)))</f>
        <v/>
      </c>
      <c r="BX174" s="319" t="str">
        <f ca="true">+IF(OFFSET('Water Data'!$E$29,0,10*ROW('Water Data'!E168))="","",OFFSET('Water Data'!$E$29,0,10*ROW('Water Data'!E168)))</f>
        <v/>
      </c>
      <c r="BY174" s="319" t="str">
        <f ca="true">+IF(OFFSET('Water Data'!$F$27,0,10*ROW('Water Data'!F168))="","",OFFSET('Water Data'!$F$27,0,10*ROW('Water Data'!F168)))</f>
        <v/>
      </c>
      <c r="BZ174" s="319" t="str">
        <f ca="true">+IF(OFFSET('Water Data'!$F$28,0,10*ROW('Water Data'!F168))="","",OFFSET('Water Data'!$F$28,0,10*ROW('Water Data'!F168)))</f>
        <v/>
      </c>
      <c r="CA174" s="319" t="str">
        <f ca="true">+IF(OFFSET('Water Data'!$F$29,0,10*ROW('Water Data'!F168))="","",OFFSET('Water Data'!$F$29,0,10*ROW('Water Data'!F168)))</f>
        <v/>
      </c>
      <c r="CB174" s="319" t="str">
        <f ca="true">+IF(OFFSET('Water Data'!$G$27,0,10*ROW('Water Data'!G168))="","",OFFSET('Water Data'!$G$27,0,10*ROW('Water Data'!G168)))</f>
        <v/>
      </c>
      <c r="CC174" s="319" t="str">
        <f ca="true">+IF(OFFSET('Water Data'!$G$28,0,10*ROW('Water Data'!G168))="","",OFFSET('Water Data'!$G$28,0,10*ROW('Water Data'!G168)))</f>
        <v/>
      </c>
      <c r="CD174" s="319" t="str">
        <f ca="true">+IF(OFFSET('Water Data'!$G$29,0,10*ROW('Water Data'!G168))="","",OFFSET('Water Data'!$G$29,0,10*ROW('Water Data'!G168)))</f>
        <v/>
      </c>
      <c r="CE174" s="319" t="str">
        <f ca="true">+IF(OFFSET('Water Data'!$H$27,0,10*ROW('Water Data'!H168))="","",OFFSET('Water Data'!$H$27,0,10*ROW('Water Data'!H168)))</f>
        <v/>
      </c>
      <c r="CF174" s="319" t="str">
        <f ca="true">+IF(OFFSET('Water Data'!$H$28,0,10*ROW('Water Data'!H168))="","",OFFSET('Water Data'!$H$28,0,10*ROW('Water Data'!H168)))</f>
        <v/>
      </c>
      <c r="CG174" s="319" t="str">
        <f ca="true">+IF(OFFSET('Water Data'!$H$29,0,10*ROW('Water Data'!H168))="","",OFFSET('Water Data'!$H$29,0,10*ROW('Water Data'!H168)))</f>
        <v/>
      </c>
      <c r="CH174" s="319" t="str">
        <f ca="true">+IF(OFFSET('Water Data'!$I$27,0,10*ROW('Water Data'!I168))="","",OFFSET('Water Data'!$I$27,0,10*ROW('Water Data'!I168)))</f>
        <v/>
      </c>
      <c r="CI174" s="319" t="str">
        <f ca="true">+IF(OFFSET('Water Data'!$I$28,0,10*ROW('Water Data'!I168))="","",OFFSET('Water Data'!$I$28,0,10*ROW('Water Data'!I168)))</f>
        <v/>
      </c>
      <c r="CJ174" s="319" t="str">
        <f ca="true">+IF(OFFSET('Water Data'!$I$29,0,10*ROW('Water Data'!I168))="","",OFFSET('Water Data'!$I$29,0,10*ROW('Water Data'!I168)))</f>
        <v/>
      </c>
      <c r="CK174" s="319" t="str">
        <f ca="true">+IF(OFFSET('Sanitation Data'!$D$28,0,10*ROW('Sanitation Data'!D168))="","",OFFSET('Sanitation Data'!$D$28,0,10*ROW('Sanitation Data'!D168)))</f>
        <v/>
      </c>
      <c r="CL174" s="319" t="str">
        <f ca="true">+IF(OFFSET('Sanitation Data'!$D$29,0,10*ROW('Sanitation Data'!D168))="","",OFFSET('Sanitation Data'!$D$29,0,10*ROW('Sanitation Data'!D168)))</f>
        <v/>
      </c>
      <c r="CM174" s="319" t="str">
        <f ca="true">+IF(OFFSET('Sanitation Data'!$D$30,0,10*ROW('Sanitation Data'!D168))="","",OFFSET('Sanitation Data'!$D$30,0,10*ROW('Sanitation Data'!D168)))</f>
        <v/>
      </c>
      <c r="CN174" s="319" t="str">
        <f ca="true">+IF(OFFSET('Sanitation Data'!$D$31,0,10*ROW('Sanitation Data'!D168))="","",OFFSET('Sanitation Data'!$D$31,0,10*ROW('Sanitation Data'!D168)))</f>
        <v/>
      </c>
      <c r="CO174" s="319" t="str">
        <f ca="true">+IF(OFFSET('Sanitation Data'!$D$32,0,10*ROW('Sanitation Data'!D168))="","",OFFSET('Sanitation Data'!$D$32,0,10*ROW('Sanitation Data'!D168)))</f>
        <v/>
      </c>
      <c r="CP174" s="319" t="str">
        <f ca="true">+IF(OFFSET('Sanitation Data'!$E$28,0,10*ROW('Sanitation Data'!E168))="","",OFFSET('Sanitation Data'!$E$28,0,10*ROW('Sanitation Data'!E168)))</f>
        <v/>
      </c>
      <c r="CQ174" s="319" t="str">
        <f ca="true">+IF(OFFSET('Sanitation Data'!$E$29,0,10*ROW('Sanitation Data'!E168))="","",OFFSET('Sanitation Data'!$E$29,0,10*ROW('Sanitation Data'!E168)))</f>
        <v/>
      </c>
      <c r="CR174" s="319" t="str">
        <f ca="true">+IF(OFFSET('Sanitation Data'!$E$30,0,10*ROW('Sanitation Data'!E168))="","",OFFSET('Sanitation Data'!$E$30,0,10*ROW('Sanitation Data'!E168)))</f>
        <v/>
      </c>
      <c r="CS174" s="319" t="str">
        <f ca="true">+IF(OFFSET('Sanitation Data'!$E$31,0,10*ROW('Sanitation Data'!E168))="","",OFFSET('Sanitation Data'!$E$31,0,10*ROW('Sanitation Data'!E168)))</f>
        <v/>
      </c>
      <c r="CT174" s="319" t="str">
        <f ca="true">+IF(OFFSET('Sanitation Data'!$E$32,0,10*ROW('Sanitation Data'!E168))="","",OFFSET('Sanitation Data'!$E$32,0,10*ROW('Sanitation Data'!E168)))</f>
        <v/>
      </c>
      <c r="CU174" s="319" t="str">
        <f ca="true">+IF(OFFSET('Sanitation Data'!$F$28,0,10*ROW('Sanitation Data'!F168))="","",OFFSET('Sanitation Data'!$F$28,0,10*ROW('Sanitation Data'!F168)))</f>
        <v/>
      </c>
      <c r="CV174" s="319" t="str">
        <f ca="true">+IF(OFFSET('Sanitation Data'!$F$29,0,10*ROW('Sanitation Data'!F168))="","",OFFSET('Sanitation Data'!$F$29,0,10*ROW('Sanitation Data'!F168)))</f>
        <v/>
      </c>
      <c r="CW174" s="319" t="str">
        <f ca="true">+IF(OFFSET('Sanitation Data'!$F$30,0,10*ROW('Sanitation Data'!F168))="","",OFFSET('Sanitation Data'!$F$30,0,10*ROW('Sanitation Data'!F168)))</f>
        <v/>
      </c>
      <c r="CX174" s="319" t="str">
        <f ca="true">+IF(OFFSET('Sanitation Data'!$F$31,0,10*ROW('Sanitation Data'!F168))="","",OFFSET('Sanitation Data'!$F$31,0,10*ROW('Sanitation Data'!F168)))</f>
        <v/>
      </c>
      <c r="CY174" s="319" t="str">
        <f ca="true">+IF(OFFSET('Sanitation Data'!$F$32,0,10*ROW('Sanitation Data'!F168))="","",OFFSET('Sanitation Data'!$F$32,0,10*ROW('Sanitation Data'!F168)))</f>
        <v/>
      </c>
      <c r="CZ174" s="319" t="str">
        <f ca="true">+IF(OFFSET('Sanitation Data'!$G$28,0,10*ROW('Sanitation Data'!G168))="","",OFFSET('Sanitation Data'!$G$28,0,10*ROW('Sanitation Data'!G168)))</f>
        <v/>
      </c>
      <c r="DA174" s="319" t="str">
        <f ca="true">+IF(OFFSET('Sanitation Data'!$G$29,0,10*ROW('Sanitation Data'!G168))="","",OFFSET('Sanitation Data'!$G$29,0,10*ROW('Sanitation Data'!G168)))</f>
        <v/>
      </c>
      <c r="DB174" s="319" t="str">
        <f ca="true">+IF(OFFSET('Sanitation Data'!$G$30,0,10*ROW('Sanitation Data'!G168))="","",OFFSET('Sanitation Data'!$G$30,0,10*ROW('Sanitation Data'!G168)))</f>
        <v/>
      </c>
      <c r="DC174" s="319" t="str">
        <f ca="true">+IF(OFFSET('Sanitation Data'!$G$31,0,10*ROW('Sanitation Data'!G168))="","",OFFSET('Sanitation Data'!$G$31,0,10*ROW('Sanitation Data'!G168)))</f>
        <v/>
      </c>
      <c r="DD174" s="319" t="str">
        <f ca="true">+IF(OFFSET('Sanitation Data'!$G$32,0,10*ROW('Sanitation Data'!G168))="","",OFFSET('Sanitation Data'!$G$32,0,10*ROW('Sanitation Data'!G168)))</f>
        <v/>
      </c>
      <c r="DE174" s="319" t="str">
        <f ca="true">+IF(OFFSET('Sanitation Data'!$H$28,0,10*ROW('Sanitation Data'!H168))="","",OFFSET('Sanitation Data'!$H$28,0,10*ROW('Sanitation Data'!H168)))</f>
        <v/>
      </c>
      <c r="DF174" s="319" t="str">
        <f ca="true">+IF(OFFSET('Sanitation Data'!$H$29,0,10*ROW('Sanitation Data'!H168))="","",OFFSET('Sanitation Data'!$H$29,0,10*ROW('Sanitation Data'!H168)))</f>
        <v/>
      </c>
      <c r="DG174" s="319" t="str">
        <f ca="true">+IF(OFFSET('Sanitation Data'!$H$30,0,10*ROW('Sanitation Data'!H168))="","",OFFSET('Sanitation Data'!$H$30,0,10*ROW('Sanitation Data'!H168)))</f>
        <v/>
      </c>
      <c r="DH174" s="319" t="str">
        <f ca="true">+IF(OFFSET('Sanitation Data'!$H$31,0,10*ROW('Sanitation Data'!H168))="","",OFFSET('Sanitation Data'!$H$31,0,10*ROW('Sanitation Data'!H168)))</f>
        <v/>
      </c>
      <c r="DI174" s="319" t="str">
        <f ca="true">+IF(OFFSET('Sanitation Data'!$H$32,0,10*ROW('Sanitation Data'!H168))="","",OFFSET('Sanitation Data'!$H$32,0,10*ROW('Sanitation Data'!H168)))</f>
        <v/>
      </c>
      <c r="DJ174" s="319" t="str">
        <f ca="true">+IF(OFFSET('Sanitation Data'!$I$28,0,10*ROW('Sanitation Data'!I168))="","",OFFSET('Sanitation Data'!$I$28,0,10*ROW('Sanitation Data'!I168)))</f>
        <v/>
      </c>
      <c r="DK174" s="319" t="str">
        <f ca="true">+IF(OFFSET('Sanitation Data'!$I$29,0,10*ROW('Sanitation Data'!I168))="","",OFFSET('Sanitation Data'!$I$29,0,10*ROW('Sanitation Data'!I168)))</f>
        <v/>
      </c>
      <c r="DL174" s="319" t="str">
        <f ca="true">+IF(OFFSET('Sanitation Data'!$I$30,0,10*ROW('Sanitation Data'!I168))="","",OFFSET('Sanitation Data'!$I$30,0,10*ROW('Sanitation Data'!I168)))</f>
        <v/>
      </c>
      <c r="DM174" s="319" t="str">
        <f ca="true">+IF(OFFSET('Sanitation Data'!$I$31,0,10*ROW('Sanitation Data'!I168))="","",OFFSET('Sanitation Data'!$I$31,0,10*ROW('Sanitation Data'!I168)))</f>
        <v/>
      </c>
      <c r="DN174" s="319" t="str">
        <f ca="true">+IF(OFFSET('Sanitation Data'!$I$32,0,10*ROW('Sanitation Data'!I168))="","",OFFSET('Sanitation Data'!$I$32,0,10*ROW('Sanitation Data'!I168)))</f>
        <v/>
      </c>
      <c r="DO174" s="319" t="str">
        <f ca="true">+IF(OFFSET('Hygiene Data'!$D$11,0,10*ROW('Hygiene Data'!D168))="","",OFFSET('Hygiene Data'!$D$11,0,10*ROW('Hygiene Data'!D168)))</f>
        <v/>
      </c>
      <c r="DP174" s="319" t="str">
        <f ca="true">+IF(OFFSET('Hygiene Data'!$D$12,0,10*ROW('Hygiene Data'!D168))="","",OFFSET('Hygiene Data'!$D$12,0,10*ROW('Hygiene Data'!D168)))</f>
        <v/>
      </c>
      <c r="DQ174" s="319" t="str">
        <f ca="true">+IF(OFFSET('Hygiene Data'!$D$13,0,10*ROW('Hygiene Data'!D168))="","",OFFSET('Hygiene Data'!$D$13,0,10*ROW('Hygiene Data'!D168)))</f>
        <v/>
      </c>
      <c r="DR174" s="319" t="str">
        <f ca="true">+IF(OFFSET('Hygiene Data'!$E$11,0,10*ROW('Hygiene Data'!E168))="","",OFFSET('Hygiene Data'!$E$11,0,10*ROW('Hygiene Data'!E168)))</f>
        <v/>
      </c>
      <c r="DS174" s="319" t="str">
        <f ca="true">+IF(OFFSET('Hygiene Data'!$E$12,0,10*ROW('Hygiene Data'!E168))="","",OFFSET('Hygiene Data'!$E$12,0,10*ROW('Hygiene Data'!E168)))</f>
        <v/>
      </c>
      <c r="DT174" s="319" t="str">
        <f ca="true">+IF(OFFSET('Hygiene Data'!$E$13,0,10*ROW('Hygiene Data'!E168))="","",OFFSET('Hygiene Data'!$E$13,0,10*ROW('Hygiene Data'!E168)))</f>
        <v/>
      </c>
      <c r="DU174" s="319" t="str">
        <f ca="true">+IF(OFFSET('Hygiene Data'!$F$11,0,10*ROW('Hygiene Data'!F168))="","",OFFSET('Hygiene Data'!$F$11,0,10*ROW('Hygiene Data'!F168)))</f>
        <v/>
      </c>
      <c r="DV174" s="319" t="str">
        <f ca="true">+IF(OFFSET('Hygiene Data'!$F$12,0,10*ROW('Hygiene Data'!F168))="","",OFFSET('Hygiene Data'!$F$12,0,10*ROW('Hygiene Data'!F168)))</f>
        <v/>
      </c>
      <c r="DW174" s="319" t="str">
        <f ca="true">+IF(OFFSET('Hygiene Data'!$F$13,0,10*ROW('Hygiene Data'!F168))="","",OFFSET('Hygiene Data'!$F$13,0,10*ROW('Hygiene Data'!F168)))</f>
        <v/>
      </c>
      <c r="DX174" s="319" t="str">
        <f ca="true">+IF(OFFSET('Hygiene Data'!$G$11,0,10*ROW('Hygiene Data'!G168))="","",OFFSET('Hygiene Data'!$G$11,0,10*ROW('Hygiene Data'!G168)))</f>
        <v/>
      </c>
      <c r="DY174" s="319" t="str">
        <f ca="true">+IF(OFFSET('Hygiene Data'!$G$12,0,10*ROW('Hygiene Data'!G168))="","",OFFSET('Hygiene Data'!$G$12,0,10*ROW('Hygiene Data'!G168)))</f>
        <v/>
      </c>
      <c r="DZ174" s="319" t="str">
        <f ca="true">+IF(OFFSET('Hygiene Data'!$G$13,0,10*ROW('Hygiene Data'!G168))="","",OFFSET('Hygiene Data'!$G$13,0,10*ROW('Hygiene Data'!G168)))</f>
        <v/>
      </c>
      <c r="EA174" s="319" t="str">
        <f ca="true">+IF(OFFSET('Hygiene Data'!$H$11,0,10*ROW('Hygiene Data'!H168))="","",OFFSET('Hygiene Data'!$H$11,0,10*ROW('Hygiene Data'!H168)))</f>
        <v/>
      </c>
      <c r="EB174" s="319" t="str">
        <f ca="true">+IF(OFFSET('Hygiene Data'!$H$12,0,10*ROW('Hygiene Data'!H168))="","",OFFSET('Hygiene Data'!$H$12,0,10*ROW('Hygiene Data'!H168)))</f>
        <v/>
      </c>
      <c r="EC174" s="319" t="str">
        <f ca="true">+IF(OFFSET('Hygiene Data'!$H$13,0,10*ROW('Hygiene Data'!H168))="","",OFFSET('Hygiene Data'!$H$13,0,10*ROW('Hygiene Data'!H168)))</f>
        <v/>
      </c>
      <c r="ED174" s="319" t="str">
        <f ca="true">+IF(OFFSET('Hygiene Data'!$I$11,0,10*ROW('Hygiene Data'!I168))="","",OFFSET('Hygiene Data'!$I$11,0,10*ROW('Hygiene Data'!I168)))</f>
        <v/>
      </c>
      <c r="EE174" s="319" t="str">
        <f ca="true">+IF(OFFSET('Hygiene Data'!$I$12,0,10*ROW('Hygiene Data'!I168))="","",OFFSET('Hygiene Data'!$I$12,0,10*ROW('Hygiene Data'!I168)))</f>
        <v/>
      </c>
      <c r="EF174" s="319"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75"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19"/>
      <c r="BS175" s="319" t="str">
        <f ca="true">+IF(OFFSET('Water Data'!$D$27,0,10*ROW('Water Data'!D169))="","",OFFSET('Water Data'!$D$27,0,10*ROW('Water Data'!D169)))</f>
        <v/>
      </c>
      <c r="BT175" s="319" t="str">
        <f ca="true">+IF(OFFSET('Water Data'!$D$28,0,10*ROW('Water Data'!D169))="","",OFFSET('Water Data'!$D$28,0,10*ROW('Water Data'!D169)))</f>
        <v/>
      </c>
      <c r="BU175" s="319" t="str">
        <f ca="true">+IF(OFFSET('Water Data'!$D$29,0,10*ROW('Water Data'!D169))="","",OFFSET('Water Data'!$D$29,0,10*ROW('Water Data'!D169)))</f>
        <v/>
      </c>
      <c r="BV175" s="319" t="str">
        <f ca="true">+IF(OFFSET('Water Data'!$E$27,0,10*ROW('Water Data'!E169))="","",OFFSET('Water Data'!$E$27,0,10*ROW('Water Data'!E169)))</f>
        <v/>
      </c>
      <c r="BW175" s="319" t="str">
        <f ca="true">+IF(OFFSET('Water Data'!$E$28,0,10*ROW('Water Data'!E169))="","",OFFSET('Water Data'!$E$28,0,10*ROW('Water Data'!E169)))</f>
        <v/>
      </c>
      <c r="BX175" s="319" t="str">
        <f ca="true">+IF(OFFSET('Water Data'!$E$29,0,10*ROW('Water Data'!E169))="","",OFFSET('Water Data'!$E$29,0,10*ROW('Water Data'!E169)))</f>
        <v/>
      </c>
      <c r="BY175" s="319" t="str">
        <f ca="true">+IF(OFFSET('Water Data'!$F$27,0,10*ROW('Water Data'!F169))="","",OFFSET('Water Data'!$F$27,0,10*ROW('Water Data'!F169)))</f>
        <v/>
      </c>
      <c r="BZ175" s="319" t="str">
        <f ca="true">+IF(OFFSET('Water Data'!$F$28,0,10*ROW('Water Data'!F169))="","",OFFSET('Water Data'!$F$28,0,10*ROW('Water Data'!F169)))</f>
        <v/>
      </c>
      <c r="CA175" s="319" t="str">
        <f ca="true">+IF(OFFSET('Water Data'!$F$29,0,10*ROW('Water Data'!F169))="","",OFFSET('Water Data'!$F$29,0,10*ROW('Water Data'!F169)))</f>
        <v/>
      </c>
      <c r="CB175" s="319" t="str">
        <f ca="true">+IF(OFFSET('Water Data'!$G$27,0,10*ROW('Water Data'!G169))="","",OFFSET('Water Data'!$G$27,0,10*ROW('Water Data'!G169)))</f>
        <v/>
      </c>
      <c r="CC175" s="319" t="str">
        <f ca="true">+IF(OFFSET('Water Data'!$G$28,0,10*ROW('Water Data'!G169))="","",OFFSET('Water Data'!$G$28,0,10*ROW('Water Data'!G169)))</f>
        <v/>
      </c>
      <c r="CD175" s="319" t="str">
        <f ca="true">+IF(OFFSET('Water Data'!$G$29,0,10*ROW('Water Data'!G169))="","",OFFSET('Water Data'!$G$29,0,10*ROW('Water Data'!G169)))</f>
        <v/>
      </c>
      <c r="CE175" s="319" t="str">
        <f ca="true">+IF(OFFSET('Water Data'!$H$27,0,10*ROW('Water Data'!H169))="","",OFFSET('Water Data'!$H$27,0,10*ROW('Water Data'!H169)))</f>
        <v/>
      </c>
      <c r="CF175" s="319" t="str">
        <f ca="true">+IF(OFFSET('Water Data'!$H$28,0,10*ROW('Water Data'!H169))="","",OFFSET('Water Data'!$H$28,0,10*ROW('Water Data'!H169)))</f>
        <v/>
      </c>
      <c r="CG175" s="319" t="str">
        <f ca="true">+IF(OFFSET('Water Data'!$H$29,0,10*ROW('Water Data'!H169))="","",OFFSET('Water Data'!$H$29,0,10*ROW('Water Data'!H169)))</f>
        <v/>
      </c>
      <c r="CH175" s="319" t="str">
        <f ca="true">+IF(OFFSET('Water Data'!$I$27,0,10*ROW('Water Data'!I169))="","",OFFSET('Water Data'!$I$27,0,10*ROW('Water Data'!I169)))</f>
        <v/>
      </c>
      <c r="CI175" s="319" t="str">
        <f ca="true">+IF(OFFSET('Water Data'!$I$28,0,10*ROW('Water Data'!I169))="","",OFFSET('Water Data'!$I$28,0,10*ROW('Water Data'!I169)))</f>
        <v/>
      </c>
      <c r="CJ175" s="319" t="str">
        <f ca="true">+IF(OFFSET('Water Data'!$I$29,0,10*ROW('Water Data'!I169))="","",OFFSET('Water Data'!$I$29,0,10*ROW('Water Data'!I169)))</f>
        <v/>
      </c>
      <c r="CK175" s="319" t="str">
        <f ca="true">+IF(OFFSET('Sanitation Data'!$D$28,0,10*ROW('Sanitation Data'!D169))="","",OFFSET('Sanitation Data'!$D$28,0,10*ROW('Sanitation Data'!D169)))</f>
        <v/>
      </c>
      <c r="CL175" s="319" t="str">
        <f ca="true">+IF(OFFSET('Sanitation Data'!$D$29,0,10*ROW('Sanitation Data'!D169))="","",OFFSET('Sanitation Data'!$D$29,0,10*ROW('Sanitation Data'!D169)))</f>
        <v/>
      </c>
      <c r="CM175" s="319" t="str">
        <f ca="true">+IF(OFFSET('Sanitation Data'!$D$30,0,10*ROW('Sanitation Data'!D169))="","",OFFSET('Sanitation Data'!$D$30,0,10*ROW('Sanitation Data'!D169)))</f>
        <v/>
      </c>
      <c r="CN175" s="319" t="str">
        <f ca="true">+IF(OFFSET('Sanitation Data'!$D$31,0,10*ROW('Sanitation Data'!D169))="","",OFFSET('Sanitation Data'!$D$31,0,10*ROW('Sanitation Data'!D169)))</f>
        <v/>
      </c>
      <c r="CO175" s="319" t="str">
        <f ca="true">+IF(OFFSET('Sanitation Data'!$D$32,0,10*ROW('Sanitation Data'!D169))="","",OFFSET('Sanitation Data'!$D$32,0,10*ROW('Sanitation Data'!D169)))</f>
        <v/>
      </c>
      <c r="CP175" s="319" t="str">
        <f ca="true">+IF(OFFSET('Sanitation Data'!$E$28,0,10*ROW('Sanitation Data'!E169))="","",OFFSET('Sanitation Data'!$E$28,0,10*ROW('Sanitation Data'!E169)))</f>
        <v/>
      </c>
      <c r="CQ175" s="319" t="str">
        <f ca="true">+IF(OFFSET('Sanitation Data'!$E$29,0,10*ROW('Sanitation Data'!E169))="","",OFFSET('Sanitation Data'!$E$29,0,10*ROW('Sanitation Data'!E169)))</f>
        <v/>
      </c>
      <c r="CR175" s="319" t="str">
        <f ca="true">+IF(OFFSET('Sanitation Data'!$E$30,0,10*ROW('Sanitation Data'!E169))="","",OFFSET('Sanitation Data'!$E$30,0,10*ROW('Sanitation Data'!E169)))</f>
        <v/>
      </c>
      <c r="CS175" s="319" t="str">
        <f ca="true">+IF(OFFSET('Sanitation Data'!$E$31,0,10*ROW('Sanitation Data'!E169))="","",OFFSET('Sanitation Data'!$E$31,0,10*ROW('Sanitation Data'!E169)))</f>
        <v/>
      </c>
      <c r="CT175" s="319" t="str">
        <f ca="true">+IF(OFFSET('Sanitation Data'!$E$32,0,10*ROW('Sanitation Data'!E169))="","",OFFSET('Sanitation Data'!$E$32,0,10*ROW('Sanitation Data'!E169)))</f>
        <v/>
      </c>
      <c r="CU175" s="319" t="str">
        <f ca="true">+IF(OFFSET('Sanitation Data'!$F$28,0,10*ROW('Sanitation Data'!F169))="","",OFFSET('Sanitation Data'!$F$28,0,10*ROW('Sanitation Data'!F169)))</f>
        <v/>
      </c>
      <c r="CV175" s="319" t="str">
        <f ca="true">+IF(OFFSET('Sanitation Data'!$F$29,0,10*ROW('Sanitation Data'!F169))="","",OFFSET('Sanitation Data'!$F$29,0,10*ROW('Sanitation Data'!F169)))</f>
        <v/>
      </c>
      <c r="CW175" s="319" t="str">
        <f ca="true">+IF(OFFSET('Sanitation Data'!$F$30,0,10*ROW('Sanitation Data'!F169))="","",OFFSET('Sanitation Data'!$F$30,0,10*ROW('Sanitation Data'!F169)))</f>
        <v/>
      </c>
      <c r="CX175" s="319" t="str">
        <f ca="true">+IF(OFFSET('Sanitation Data'!$F$31,0,10*ROW('Sanitation Data'!F169))="","",OFFSET('Sanitation Data'!$F$31,0,10*ROW('Sanitation Data'!F169)))</f>
        <v/>
      </c>
      <c r="CY175" s="319" t="str">
        <f ca="true">+IF(OFFSET('Sanitation Data'!$F$32,0,10*ROW('Sanitation Data'!F169))="","",OFFSET('Sanitation Data'!$F$32,0,10*ROW('Sanitation Data'!F169)))</f>
        <v/>
      </c>
      <c r="CZ175" s="319" t="str">
        <f ca="true">+IF(OFFSET('Sanitation Data'!$G$28,0,10*ROW('Sanitation Data'!G169))="","",OFFSET('Sanitation Data'!$G$28,0,10*ROW('Sanitation Data'!G169)))</f>
        <v/>
      </c>
      <c r="DA175" s="319" t="str">
        <f ca="true">+IF(OFFSET('Sanitation Data'!$G$29,0,10*ROW('Sanitation Data'!G169))="","",OFFSET('Sanitation Data'!$G$29,0,10*ROW('Sanitation Data'!G169)))</f>
        <v/>
      </c>
      <c r="DB175" s="319" t="str">
        <f ca="true">+IF(OFFSET('Sanitation Data'!$G$30,0,10*ROW('Sanitation Data'!G169))="","",OFFSET('Sanitation Data'!$G$30,0,10*ROW('Sanitation Data'!G169)))</f>
        <v/>
      </c>
      <c r="DC175" s="319" t="str">
        <f ca="true">+IF(OFFSET('Sanitation Data'!$G$31,0,10*ROW('Sanitation Data'!G169))="","",OFFSET('Sanitation Data'!$G$31,0,10*ROW('Sanitation Data'!G169)))</f>
        <v/>
      </c>
      <c r="DD175" s="319" t="str">
        <f ca="true">+IF(OFFSET('Sanitation Data'!$G$32,0,10*ROW('Sanitation Data'!G169))="","",OFFSET('Sanitation Data'!$G$32,0,10*ROW('Sanitation Data'!G169)))</f>
        <v/>
      </c>
      <c r="DE175" s="319" t="str">
        <f ca="true">+IF(OFFSET('Sanitation Data'!$H$28,0,10*ROW('Sanitation Data'!H169))="","",OFFSET('Sanitation Data'!$H$28,0,10*ROW('Sanitation Data'!H169)))</f>
        <v/>
      </c>
      <c r="DF175" s="319" t="str">
        <f ca="true">+IF(OFFSET('Sanitation Data'!$H$29,0,10*ROW('Sanitation Data'!H169))="","",OFFSET('Sanitation Data'!$H$29,0,10*ROW('Sanitation Data'!H169)))</f>
        <v/>
      </c>
      <c r="DG175" s="319" t="str">
        <f ca="true">+IF(OFFSET('Sanitation Data'!$H$30,0,10*ROW('Sanitation Data'!H169))="","",OFFSET('Sanitation Data'!$H$30,0,10*ROW('Sanitation Data'!H169)))</f>
        <v/>
      </c>
      <c r="DH175" s="319" t="str">
        <f ca="true">+IF(OFFSET('Sanitation Data'!$H$31,0,10*ROW('Sanitation Data'!H169))="","",OFFSET('Sanitation Data'!$H$31,0,10*ROW('Sanitation Data'!H169)))</f>
        <v/>
      </c>
      <c r="DI175" s="319" t="str">
        <f ca="true">+IF(OFFSET('Sanitation Data'!$H$32,0,10*ROW('Sanitation Data'!H169))="","",OFFSET('Sanitation Data'!$H$32,0,10*ROW('Sanitation Data'!H169)))</f>
        <v/>
      </c>
      <c r="DJ175" s="319" t="str">
        <f ca="true">+IF(OFFSET('Sanitation Data'!$I$28,0,10*ROW('Sanitation Data'!I169))="","",OFFSET('Sanitation Data'!$I$28,0,10*ROW('Sanitation Data'!I169)))</f>
        <v/>
      </c>
      <c r="DK175" s="319" t="str">
        <f ca="true">+IF(OFFSET('Sanitation Data'!$I$29,0,10*ROW('Sanitation Data'!I169))="","",OFFSET('Sanitation Data'!$I$29,0,10*ROW('Sanitation Data'!I169)))</f>
        <v/>
      </c>
      <c r="DL175" s="319" t="str">
        <f ca="true">+IF(OFFSET('Sanitation Data'!$I$30,0,10*ROW('Sanitation Data'!I169))="","",OFFSET('Sanitation Data'!$I$30,0,10*ROW('Sanitation Data'!I169)))</f>
        <v/>
      </c>
      <c r="DM175" s="319" t="str">
        <f ca="true">+IF(OFFSET('Sanitation Data'!$I$31,0,10*ROW('Sanitation Data'!I169))="","",OFFSET('Sanitation Data'!$I$31,0,10*ROW('Sanitation Data'!I169)))</f>
        <v/>
      </c>
      <c r="DN175" s="319" t="str">
        <f ca="true">+IF(OFFSET('Sanitation Data'!$I$32,0,10*ROW('Sanitation Data'!I169))="","",OFFSET('Sanitation Data'!$I$32,0,10*ROW('Sanitation Data'!I169)))</f>
        <v/>
      </c>
      <c r="DO175" s="319" t="str">
        <f ca="true">+IF(OFFSET('Hygiene Data'!$D$11,0,10*ROW('Hygiene Data'!D169))="","",OFFSET('Hygiene Data'!$D$11,0,10*ROW('Hygiene Data'!D169)))</f>
        <v/>
      </c>
      <c r="DP175" s="319" t="str">
        <f ca="true">+IF(OFFSET('Hygiene Data'!$D$12,0,10*ROW('Hygiene Data'!D169))="","",OFFSET('Hygiene Data'!$D$12,0,10*ROW('Hygiene Data'!D169)))</f>
        <v/>
      </c>
      <c r="DQ175" s="319" t="str">
        <f ca="true">+IF(OFFSET('Hygiene Data'!$D$13,0,10*ROW('Hygiene Data'!D169))="","",OFFSET('Hygiene Data'!$D$13,0,10*ROW('Hygiene Data'!D169)))</f>
        <v/>
      </c>
      <c r="DR175" s="319" t="str">
        <f ca="true">+IF(OFFSET('Hygiene Data'!$E$11,0,10*ROW('Hygiene Data'!E169))="","",OFFSET('Hygiene Data'!$E$11,0,10*ROW('Hygiene Data'!E169)))</f>
        <v/>
      </c>
      <c r="DS175" s="319" t="str">
        <f ca="true">+IF(OFFSET('Hygiene Data'!$E$12,0,10*ROW('Hygiene Data'!E169))="","",OFFSET('Hygiene Data'!$E$12,0,10*ROW('Hygiene Data'!E169)))</f>
        <v/>
      </c>
      <c r="DT175" s="319" t="str">
        <f ca="true">+IF(OFFSET('Hygiene Data'!$E$13,0,10*ROW('Hygiene Data'!E169))="","",OFFSET('Hygiene Data'!$E$13,0,10*ROW('Hygiene Data'!E169)))</f>
        <v/>
      </c>
      <c r="DU175" s="319" t="str">
        <f ca="true">+IF(OFFSET('Hygiene Data'!$F$11,0,10*ROW('Hygiene Data'!F169))="","",OFFSET('Hygiene Data'!$F$11,0,10*ROW('Hygiene Data'!F169)))</f>
        <v/>
      </c>
      <c r="DV175" s="319" t="str">
        <f ca="true">+IF(OFFSET('Hygiene Data'!$F$12,0,10*ROW('Hygiene Data'!F169))="","",OFFSET('Hygiene Data'!$F$12,0,10*ROW('Hygiene Data'!F169)))</f>
        <v/>
      </c>
      <c r="DW175" s="319" t="str">
        <f ca="true">+IF(OFFSET('Hygiene Data'!$F$13,0,10*ROW('Hygiene Data'!F169))="","",OFFSET('Hygiene Data'!$F$13,0,10*ROW('Hygiene Data'!F169)))</f>
        <v/>
      </c>
      <c r="DX175" s="319" t="str">
        <f ca="true">+IF(OFFSET('Hygiene Data'!$G$11,0,10*ROW('Hygiene Data'!G169))="","",OFFSET('Hygiene Data'!$G$11,0,10*ROW('Hygiene Data'!G169)))</f>
        <v/>
      </c>
      <c r="DY175" s="319" t="str">
        <f ca="true">+IF(OFFSET('Hygiene Data'!$G$12,0,10*ROW('Hygiene Data'!G169))="","",OFFSET('Hygiene Data'!$G$12,0,10*ROW('Hygiene Data'!G169)))</f>
        <v/>
      </c>
      <c r="DZ175" s="319" t="str">
        <f ca="true">+IF(OFFSET('Hygiene Data'!$G$13,0,10*ROW('Hygiene Data'!G169))="","",OFFSET('Hygiene Data'!$G$13,0,10*ROW('Hygiene Data'!G169)))</f>
        <v/>
      </c>
      <c r="EA175" s="319" t="str">
        <f ca="true">+IF(OFFSET('Hygiene Data'!$H$11,0,10*ROW('Hygiene Data'!H169))="","",OFFSET('Hygiene Data'!$H$11,0,10*ROW('Hygiene Data'!H169)))</f>
        <v/>
      </c>
      <c r="EB175" s="319" t="str">
        <f ca="true">+IF(OFFSET('Hygiene Data'!$H$12,0,10*ROW('Hygiene Data'!H169))="","",OFFSET('Hygiene Data'!$H$12,0,10*ROW('Hygiene Data'!H169)))</f>
        <v/>
      </c>
      <c r="EC175" s="319" t="str">
        <f ca="true">+IF(OFFSET('Hygiene Data'!$H$13,0,10*ROW('Hygiene Data'!H169))="","",OFFSET('Hygiene Data'!$H$13,0,10*ROW('Hygiene Data'!H169)))</f>
        <v/>
      </c>
      <c r="ED175" s="319" t="str">
        <f ca="true">+IF(OFFSET('Hygiene Data'!$I$11,0,10*ROW('Hygiene Data'!I169))="","",OFFSET('Hygiene Data'!$I$11,0,10*ROW('Hygiene Data'!I169)))</f>
        <v/>
      </c>
      <c r="EE175" s="319" t="str">
        <f ca="true">+IF(OFFSET('Hygiene Data'!$I$12,0,10*ROW('Hygiene Data'!I169))="","",OFFSET('Hygiene Data'!$I$12,0,10*ROW('Hygiene Data'!I169)))</f>
        <v/>
      </c>
      <c r="EF175" s="319"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75"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19"/>
      <c r="BS176" s="319" t="str">
        <f ca="true">+IF(OFFSET('Water Data'!$D$27,0,10*ROW('Water Data'!D170))="","",OFFSET('Water Data'!$D$27,0,10*ROW('Water Data'!D170)))</f>
        <v/>
      </c>
      <c r="BT176" s="319" t="str">
        <f ca="true">+IF(OFFSET('Water Data'!$D$28,0,10*ROW('Water Data'!D170))="","",OFFSET('Water Data'!$D$28,0,10*ROW('Water Data'!D170)))</f>
        <v/>
      </c>
      <c r="BU176" s="319" t="str">
        <f ca="true">+IF(OFFSET('Water Data'!$D$29,0,10*ROW('Water Data'!D170))="","",OFFSET('Water Data'!$D$29,0,10*ROW('Water Data'!D170)))</f>
        <v/>
      </c>
      <c r="BV176" s="319" t="str">
        <f ca="true">+IF(OFFSET('Water Data'!$E$27,0,10*ROW('Water Data'!E170))="","",OFFSET('Water Data'!$E$27,0,10*ROW('Water Data'!E170)))</f>
        <v/>
      </c>
      <c r="BW176" s="319" t="str">
        <f ca="true">+IF(OFFSET('Water Data'!$E$28,0,10*ROW('Water Data'!E170))="","",OFFSET('Water Data'!$E$28,0,10*ROW('Water Data'!E170)))</f>
        <v/>
      </c>
      <c r="BX176" s="319" t="str">
        <f ca="true">+IF(OFFSET('Water Data'!$E$29,0,10*ROW('Water Data'!E170))="","",OFFSET('Water Data'!$E$29,0,10*ROW('Water Data'!E170)))</f>
        <v/>
      </c>
      <c r="BY176" s="319" t="str">
        <f ca="true">+IF(OFFSET('Water Data'!$F$27,0,10*ROW('Water Data'!F170))="","",OFFSET('Water Data'!$F$27,0,10*ROW('Water Data'!F170)))</f>
        <v/>
      </c>
      <c r="BZ176" s="319" t="str">
        <f ca="true">+IF(OFFSET('Water Data'!$F$28,0,10*ROW('Water Data'!F170))="","",OFFSET('Water Data'!$F$28,0,10*ROW('Water Data'!F170)))</f>
        <v/>
      </c>
      <c r="CA176" s="319" t="str">
        <f ca="true">+IF(OFFSET('Water Data'!$F$29,0,10*ROW('Water Data'!F170))="","",OFFSET('Water Data'!$F$29,0,10*ROW('Water Data'!F170)))</f>
        <v/>
      </c>
      <c r="CB176" s="319" t="str">
        <f ca="true">+IF(OFFSET('Water Data'!$G$27,0,10*ROW('Water Data'!G170))="","",OFFSET('Water Data'!$G$27,0,10*ROW('Water Data'!G170)))</f>
        <v/>
      </c>
      <c r="CC176" s="319" t="str">
        <f ca="true">+IF(OFFSET('Water Data'!$G$28,0,10*ROW('Water Data'!G170))="","",OFFSET('Water Data'!$G$28,0,10*ROW('Water Data'!G170)))</f>
        <v/>
      </c>
      <c r="CD176" s="319" t="str">
        <f ca="true">+IF(OFFSET('Water Data'!$G$29,0,10*ROW('Water Data'!G170))="","",OFFSET('Water Data'!$G$29,0,10*ROW('Water Data'!G170)))</f>
        <v/>
      </c>
      <c r="CE176" s="319" t="str">
        <f ca="true">+IF(OFFSET('Water Data'!$H$27,0,10*ROW('Water Data'!H170))="","",OFFSET('Water Data'!$H$27,0,10*ROW('Water Data'!H170)))</f>
        <v/>
      </c>
      <c r="CF176" s="319" t="str">
        <f ca="true">+IF(OFFSET('Water Data'!$H$28,0,10*ROW('Water Data'!H170))="","",OFFSET('Water Data'!$H$28,0,10*ROW('Water Data'!H170)))</f>
        <v/>
      </c>
      <c r="CG176" s="319" t="str">
        <f ca="true">+IF(OFFSET('Water Data'!$H$29,0,10*ROW('Water Data'!H170))="","",OFFSET('Water Data'!$H$29,0,10*ROW('Water Data'!H170)))</f>
        <v/>
      </c>
      <c r="CH176" s="319" t="str">
        <f ca="true">+IF(OFFSET('Water Data'!$I$27,0,10*ROW('Water Data'!I170))="","",OFFSET('Water Data'!$I$27,0,10*ROW('Water Data'!I170)))</f>
        <v/>
      </c>
      <c r="CI176" s="319" t="str">
        <f ca="true">+IF(OFFSET('Water Data'!$I$28,0,10*ROW('Water Data'!I170))="","",OFFSET('Water Data'!$I$28,0,10*ROW('Water Data'!I170)))</f>
        <v/>
      </c>
      <c r="CJ176" s="319" t="str">
        <f ca="true">+IF(OFFSET('Water Data'!$I$29,0,10*ROW('Water Data'!I170))="","",OFFSET('Water Data'!$I$29,0,10*ROW('Water Data'!I170)))</f>
        <v/>
      </c>
      <c r="CK176" s="319" t="str">
        <f ca="true">+IF(OFFSET('Sanitation Data'!$D$28,0,10*ROW('Sanitation Data'!D170))="","",OFFSET('Sanitation Data'!$D$28,0,10*ROW('Sanitation Data'!D170)))</f>
        <v/>
      </c>
      <c r="CL176" s="319" t="str">
        <f ca="true">+IF(OFFSET('Sanitation Data'!$D$29,0,10*ROW('Sanitation Data'!D170))="","",OFFSET('Sanitation Data'!$D$29,0,10*ROW('Sanitation Data'!D170)))</f>
        <v/>
      </c>
      <c r="CM176" s="319" t="str">
        <f ca="true">+IF(OFFSET('Sanitation Data'!$D$30,0,10*ROW('Sanitation Data'!D170))="","",OFFSET('Sanitation Data'!$D$30,0,10*ROW('Sanitation Data'!D170)))</f>
        <v/>
      </c>
      <c r="CN176" s="319" t="str">
        <f ca="true">+IF(OFFSET('Sanitation Data'!$D$31,0,10*ROW('Sanitation Data'!D170))="","",OFFSET('Sanitation Data'!$D$31,0,10*ROW('Sanitation Data'!D170)))</f>
        <v/>
      </c>
      <c r="CO176" s="319" t="str">
        <f ca="true">+IF(OFFSET('Sanitation Data'!$D$32,0,10*ROW('Sanitation Data'!D170))="","",OFFSET('Sanitation Data'!$D$32,0,10*ROW('Sanitation Data'!D170)))</f>
        <v/>
      </c>
      <c r="CP176" s="319" t="str">
        <f ca="true">+IF(OFFSET('Sanitation Data'!$E$28,0,10*ROW('Sanitation Data'!E170))="","",OFFSET('Sanitation Data'!$E$28,0,10*ROW('Sanitation Data'!E170)))</f>
        <v/>
      </c>
      <c r="CQ176" s="319" t="str">
        <f ca="true">+IF(OFFSET('Sanitation Data'!$E$29,0,10*ROW('Sanitation Data'!E170))="","",OFFSET('Sanitation Data'!$E$29,0,10*ROW('Sanitation Data'!E170)))</f>
        <v/>
      </c>
      <c r="CR176" s="319" t="str">
        <f ca="true">+IF(OFFSET('Sanitation Data'!$E$30,0,10*ROW('Sanitation Data'!E170))="","",OFFSET('Sanitation Data'!$E$30,0,10*ROW('Sanitation Data'!E170)))</f>
        <v/>
      </c>
      <c r="CS176" s="319" t="str">
        <f ca="true">+IF(OFFSET('Sanitation Data'!$E$31,0,10*ROW('Sanitation Data'!E170))="","",OFFSET('Sanitation Data'!$E$31,0,10*ROW('Sanitation Data'!E170)))</f>
        <v/>
      </c>
      <c r="CT176" s="319" t="str">
        <f ca="true">+IF(OFFSET('Sanitation Data'!$E$32,0,10*ROW('Sanitation Data'!E170))="","",OFFSET('Sanitation Data'!$E$32,0,10*ROW('Sanitation Data'!E170)))</f>
        <v/>
      </c>
      <c r="CU176" s="319" t="str">
        <f ca="true">+IF(OFFSET('Sanitation Data'!$F$28,0,10*ROW('Sanitation Data'!F170))="","",OFFSET('Sanitation Data'!$F$28,0,10*ROW('Sanitation Data'!F170)))</f>
        <v/>
      </c>
      <c r="CV176" s="319" t="str">
        <f ca="true">+IF(OFFSET('Sanitation Data'!$F$29,0,10*ROW('Sanitation Data'!F170))="","",OFFSET('Sanitation Data'!$F$29,0,10*ROW('Sanitation Data'!F170)))</f>
        <v/>
      </c>
      <c r="CW176" s="319" t="str">
        <f ca="true">+IF(OFFSET('Sanitation Data'!$F$30,0,10*ROW('Sanitation Data'!F170))="","",OFFSET('Sanitation Data'!$F$30,0,10*ROW('Sanitation Data'!F170)))</f>
        <v/>
      </c>
      <c r="CX176" s="319" t="str">
        <f ca="true">+IF(OFFSET('Sanitation Data'!$F$31,0,10*ROW('Sanitation Data'!F170))="","",OFFSET('Sanitation Data'!$F$31,0,10*ROW('Sanitation Data'!F170)))</f>
        <v/>
      </c>
      <c r="CY176" s="319" t="str">
        <f ca="true">+IF(OFFSET('Sanitation Data'!$F$32,0,10*ROW('Sanitation Data'!F170))="","",OFFSET('Sanitation Data'!$F$32,0,10*ROW('Sanitation Data'!F170)))</f>
        <v/>
      </c>
      <c r="CZ176" s="319" t="str">
        <f ca="true">+IF(OFFSET('Sanitation Data'!$G$28,0,10*ROW('Sanitation Data'!G170))="","",OFFSET('Sanitation Data'!$G$28,0,10*ROW('Sanitation Data'!G170)))</f>
        <v/>
      </c>
      <c r="DA176" s="319" t="str">
        <f ca="true">+IF(OFFSET('Sanitation Data'!$G$29,0,10*ROW('Sanitation Data'!G170))="","",OFFSET('Sanitation Data'!$G$29,0,10*ROW('Sanitation Data'!G170)))</f>
        <v/>
      </c>
      <c r="DB176" s="319" t="str">
        <f ca="true">+IF(OFFSET('Sanitation Data'!$G$30,0,10*ROW('Sanitation Data'!G170))="","",OFFSET('Sanitation Data'!$G$30,0,10*ROW('Sanitation Data'!G170)))</f>
        <v/>
      </c>
      <c r="DC176" s="319" t="str">
        <f ca="true">+IF(OFFSET('Sanitation Data'!$G$31,0,10*ROW('Sanitation Data'!G170))="","",OFFSET('Sanitation Data'!$G$31,0,10*ROW('Sanitation Data'!G170)))</f>
        <v/>
      </c>
      <c r="DD176" s="319" t="str">
        <f ca="true">+IF(OFFSET('Sanitation Data'!$G$32,0,10*ROW('Sanitation Data'!G170))="","",OFFSET('Sanitation Data'!$G$32,0,10*ROW('Sanitation Data'!G170)))</f>
        <v/>
      </c>
      <c r="DE176" s="319" t="str">
        <f ca="true">+IF(OFFSET('Sanitation Data'!$H$28,0,10*ROW('Sanitation Data'!H170))="","",OFFSET('Sanitation Data'!$H$28,0,10*ROW('Sanitation Data'!H170)))</f>
        <v/>
      </c>
      <c r="DF176" s="319" t="str">
        <f ca="true">+IF(OFFSET('Sanitation Data'!$H$29,0,10*ROW('Sanitation Data'!H170))="","",OFFSET('Sanitation Data'!$H$29,0,10*ROW('Sanitation Data'!H170)))</f>
        <v/>
      </c>
      <c r="DG176" s="319" t="str">
        <f ca="true">+IF(OFFSET('Sanitation Data'!$H$30,0,10*ROW('Sanitation Data'!H170))="","",OFFSET('Sanitation Data'!$H$30,0,10*ROW('Sanitation Data'!H170)))</f>
        <v/>
      </c>
      <c r="DH176" s="319" t="str">
        <f ca="true">+IF(OFFSET('Sanitation Data'!$H$31,0,10*ROW('Sanitation Data'!H170))="","",OFFSET('Sanitation Data'!$H$31,0,10*ROW('Sanitation Data'!H170)))</f>
        <v/>
      </c>
      <c r="DI176" s="319" t="str">
        <f ca="true">+IF(OFFSET('Sanitation Data'!$H$32,0,10*ROW('Sanitation Data'!H170))="","",OFFSET('Sanitation Data'!$H$32,0,10*ROW('Sanitation Data'!H170)))</f>
        <v/>
      </c>
      <c r="DJ176" s="319" t="str">
        <f ca="true">+IF(OFFSET('Sanitation Data'!$I$28,0,10*ROW('Sanitation Data'!I170))="","",OFFSET('Sanitation Data'!$I$28,0,10*ROW('Sanitation Data'!I170)))</f>
        <v/>
      </c>
      <c r="DK176" s="319" t="str">
        <f ca="true">+IF(OFFSET('Sanitation Data'!$I$29,0,10*ROW('Sanitation Data'!I170))="","",OFFSET('Sanitation Data'!$I$29,0,10*ROW('Sanitation Data'!I170)))</f>
        <v/>
      </c>
      <c r="DL176" s="319" t="str">
        <f ca="true">+IF(OFFSET('Sanitation Data'!$I$30,0,10*ROW('Sanitation Data'!I170))="","",OFFSET('Sanitation Data'!$I$30,0,10*ROW('Sanitation Data'!I170)))</f>
        <v/>
      </c>
      <c r="DM176" s="319" t="str">
        <f ca="true">+IF(OFFSET('Sanitation Data'!$I$31,0,10*ROW('Sanitation Data'!I170))="","",OFFSET('Sanitation Data'!$I$31,0,10*ROW('Sanitation Data'!I170)))</f>
        <v/>
      </c>
      <c r="DN176" s="319" t="str">
        <f ca="true">+IF(OFFSET('Sanitation Data'!$I$32,0,10*ROW('Sanitation Data'!I170))="","",OFFSET('Sanitation Data'!$I$32,0,10*ROW('Sanitation Data'!I170)))</f>
        <v/>
      </c>
      <c r="DO176" s="319" t="str">
        <f ca="true">+IF(OFFSET('Hygiene Data'!$D$11,0,10*ROW('Hygiene Data'!D170))="","",OFFSET('Hygiene Data'!$D$11,0,10*ROW('Hygiene Data'!D170)))</f>
        <v/>
      </c>
      <c r="DP176" s="319" t="str">
        <f ca="true">+IF(OFFSET('Hygiene Data'!$D$12,0,10*ROW('Hygiene Data'!D170))="","",OFFSET('Hygiene Data'!$D$12,0,10*ROW('Hygiene Data'!D170)))</f>
        <v/>
      </c>
      <c r="DQ176" s="319" t="str">
        <f ca="true">+IF(OFFSET('Hygiene Data'!$D$13,0,10*ROW('Hygiene Data'!D170))="","",OFFSET('Hygiene Data'!$D$13,0,10*ROW('Hygiene Data'!D170)))</f>
        <v/>
      </c>
      <c r="DR176" s="319" t="str">
        <f ca="true">+IF(OFFSET('Hygiene Data'!$E$11,0,10*ROW('Hygiene Data'!E170))="","",OFFSET('Hygiene Data'!$E$11,0,10*ROW('Hygiene Data'!E170)))</f>
        <v/>
      </c>
      <c r="DS176" s="319" t="str">
        <f ca="true">+IF(OFFSET('Hygiene Data'!$E$12,0,10*ROW('Hygiene Data'!E170))="","",OFFSET('Hygiene Data'!$E$12,0,10*ROW('Hygiene Data'!E170)))</f>
        <v/>
      </c>
      <c r="DT176" s="319" t="str">
        <f ca="true">+IF(OFFSET('Hygiene Data'!$E$13,0,10*ROW('Hygiene Data'!E170))="","",OFFSET('Hygiene Data'!$E$13,0,10*ROW('Hygiene Data'!E170)))</f>
        <v/>
      </c>
      <c r="DU176" s="319" t="str">
        <f ca="true">+IF(OFFSET('Hygiene Data'!$F$11,0,10*ROW('Hygiene Data'!F170))="","",OFFSET('Hygiene Data'!$F$11,0,10*ROW('Hygiene Data'!F170)))</f>
        <v/>
      </c>
      <c r="DV176" s="319" t="str">
        <f ca="true">+IF(OFFSET('Hygiene Data'!$F$12,0,10*ROW('Hygiene Data'!F170))="","",OFFSET('Hygiene Data'!$F$12,0,10*ROW('Hygiene Data'!F170)))</f>
        <v/>
      </c>
      <c r="DW176" s="319" t="str">
        <f ca="true">+IF(OFFSET('Hygiene Data'!$F$13,0,10*ROW('Hygiene Data'!F170))="","",OFFSET('Hygiene Data'!$F$13,0,10*ROW('Hygiene Data'!F170)))</f>
        <v/>
      </c>
      <c r="DX176" s="319" t="str">
        <f ca="true">+IF(OFFSET('Hygiene Data'!$G$11,0,10*ROW('Hygiene Data'!G170))="","",OFFSET('Hygiene Data'!$G$11,0,10*ROW('Hygiene Data'!G170)))</f>
        <v/>
      </c>
      <c r="DY176" s="319" t="str">
        <f ca="true">+IF(OFFSET('Hygiene Data'!$G$12,0,10*ROW('Hygiene Data'!G170))="","",OFFSET('Hygiene Data'!$G$12,0,10*ROW('Hygiene Data'!G170)))</f>
        <v/>
      </c>
      <c r="DZ176" s="319" t="str">
        <f ca="true">+IF(OFFSET('Hygiene Data'!$G$13,0,10*ROW('Hygiene Data'!G170))="","",OFFSET('Hygiene Data'!$G$13,0,10*ROW('Hygiene Data'!G170)))</f>
        <v/>
      </c>
      <c r="EA176" s="319" t="str">
        <f ca="true">+IF(OFFSET('Hygiene Data'!$H$11,0,10*ROW('Hygiene Data'!H170))="","",OFFSET('Hygiene Data'!$H$11,0,10*ROW('Hygiene Data'!H170)))</f>
        <v/>
      </c>
      <c r="EB176" s="319" t="str">
        <f ca="true">+IF(OFFSET('Hygiene Data'!$H$12,0,10*ROW('Hygiene Data'!H170))="","",OFFSET('Hygiene Data'!$H$12,0,10*ROW('Hygiene Data'!H170)))</f>
        <v/>
      </c>
      <c r="EC176" s="319" t="str">
        <f ca="true">+IF(OFFSET('Hygiene Data'!$H$13,0,10*ROW('Hygiene Data'!H170))="","",OFFSET('Hygiene Data'!$H$13,0,10*ROW('Hygiene Data'!H170)))</f>
        <v/>
      </c>
      <c r="ED176" s="319" t="str">
        <f ca="true">+IF(OFFSET('Hygiene Data'!$I$11,0,10*ROW('Hygiene Data'!I170))="","",OFFSET('Hygiene Data'!$I$11,0,10*ROW('Hygiene Data'!I170)))</f>
        <v/>
      </c>
      <c r="EE176" s="319" t="str">
        <f ca="true">+IF(OFFSET('Hygiene Data'!$I$12,0,10*ROW('Hygiene Data'!I170))="","",OFFSET('Hygiene Data'!$I$12,0,10*ROW('Hygiene Data'!I170)))</f>
        <v/>
      </c>
      <c r="EF176" s="319"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75"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19"/>
      <c r="BS177" s="319" t="str">
        <f ca="true">+IF(OFFSET('Water Data'!$D$27,0,10*ROW('Water Data'!D171))="","",OFFSET('Water Data'!$D$27,0,10*ROW('Water Data'!D171)))</f>
        <v/>
      </c>
      <c r="BT177" s="319" t="str">
        <f ca="true">+IF(OFFSET('Water Data'!$D$28,0,10*ROW('Water Data'!D171))="","",OFFSET('Water Data'!$D$28,0,10*ROW('Water Data'!D171)))</f>
        <v/>
      </c>
      <c r="BU177" s="319" t="str">
        <f ca="true">+IF(OFFSET('Water Data'!$D$29,0,10*ROW('Water Data'!D171))="","",OFFSET('Water Data'!$D$29,0,10*ROW('Water Data'!D171)))</f>
        <v/>
      </c>
      <c r="BV177" s="319" t="str">
        <f ca="true">+IF(OFFSET('Water Data'!$E$27,0,10*ROW('Water Data'!E171))="","",OFFSET('Water Data'!$E$27,0,10*ROW('Water Data'!E171)))</f>
        <v/>
      </c>
      <c r="BW177" s="319" t="str">
        <f ca="true">+IF(OFFSET('Water Data'!$E$28,0,10*ROW('Water Data'!E171))="","",OFFSET('Water Data'!$E$28,0,10*ROW('Water Data'!E171)))</f>
        <v/>
      </c>
      <c r="BX177" s="319" t="str">
        <f ca="true">+IF(OFFSET('Water Data'!$E$29,0,10*ROW('Water Data'!E171))="","",OFFSET('Water Data'!$E$29,0,10*ROW('Water Data'!E171)))</f>
        <v/>
      </c>
      <c r="BY177" s="319" t="str">
        <f ca="true">+IF(OFFSET('Water Data'!$F$27,0,10*ROW('Water Data'!F171))="","",OFFSET('Water Data'!$F$27,0,10*ROW('Water Data'!F171)))</f>
        <v/>
      </c>
      <c r="BZ177" s="319" t="str">
        <f ca="true">+IF(OFFSET('Water Data'!$F$28,0,10*ROW('Water Data'!F171))="","",OFFSET('Water Data'!$F$28,0,10*ROW('Water Data'!F171)))</f>
        <v/>
      </c>
      <c r="CA177" s="319" t="str">
        <f ca="true">+IF(OFFSET('Water Data'!$F$29,0,10*ROW('Water Data'!F171))="","",OFFSET('Water Data'!$F$29,0,10*ROW('Water Data'!F171)))</f>
        <v/>
      </c>
      <c r="CB177" s="319" t="str">
        <f ca="true">+IF(OFFSET('Water Data'!$G$27,0,10*ROW('Water Data'!G171))="","",OFFSET('Water Data'!$G$27,0,10*ROW('Water Data'!G171)))</f>
        <v/>
      </c>
      <c r="CC177" s="319" t="str">
        <f ca="true">+IF(OFFSET('Water Data'!$G$28,0,10*ROW('Water Data'!G171))="","",OFFSET('Water Data'!$G$28,0,10*ROW('Water Data'!G171)))</f>
        <v/>
      </c>
      <c r="CD177" s="319" t="str">
        <f ca="true">+IF(OFFSET('Water Data'!$G$29,0,10*ROW('Water Data'!G171))="","",OFFSET('Water Data'!$G$29,0,10*ROW('Water Data'!G171)))</f>
        <v/>
      </c>
      <c r="CE177" s="319" t="str">
        <f ca="true">+IF(OFFSET('Water Data'!$H$27,0,10*ROW('Water Data'!H171))="","",OFFSET('Water Data'!$H$27,0,10*ROW('Water Data'!H171)))</f>
        <v/>
      </c>
      <c r="CF177" s="319" t="str">
        <f ca="true">+IF(OFFSET('Water Data'!$H$28,0,10*ROW('Water Data'!H171))="","",OFFSET('Water Data'!$H$28,0,10*ROW('Water Data'!H171)))</f>
        <v/>
      </c>
      <c r="CG177" s="319" t="str">
        <f ca="true">+IF(OFFSET('Water Data'!$H$29,0,10*ROW('Water Data'!H171))="","",OFFSET('Water Data'!$H$29,0,10*ROW('Water Data'!H171)))</f>
        <v/>
      </c>
      <c r="CH177" s="319" t="str">
        <f ca="true">+IF(OFFSET('Water Data'!$I$27,0,10*ROW('Water Data'!I171))="","",OFFSET('Water Data'!$I$27,0,10*ROW('Water Data'!I171)))</f>
        <v/>
      </c>
      <c r="CI177" s="319" t="str">
        <f ca="true">+IF(OFFSET('Water Data'!$I$28,0,10*ROW('Water Data'!I171))="","",OFFSET('Water Data'!$I$28,0,10*ROW('Water Data'!I171)))</f>
        <v/>
      </c>
      <c r="CJ177" s="319" t="str">
        <f ca="true">+IF(OFFSET('Water Data'!$I$29,0,10*ROW('Water Data'!I171))="","",OFFSET('Water Data'!$I$29,0,10*ROW('Water Data'!I171)))</f>
        <v/>
      </c>
      <c r="CK177" s="319" t="str">
        <f ca="true">+IF(OFFSET('Sanitation Data'!$D$28,0,10*ROW('Sanitation Data'!D171))="","",OFFSET('Sanitation Data'!$D$28,0,10*ROW('Sanitation Data'!D171)))</f>
        <v/>
      </c>
      <c r="CL177" s="319" t="str">
        <f ca="true">+IF(OFFSET('Sanitation Data'!$D$29,0,10*ROW('Sanitation Data'!D171))="","",OFFSET('Sanitation Data'!$D$29,0,10*ROW('Sanitation Data'!D171)))</f>
        <v/>
      </c>
      <c r="CM177" s="319" t="str">
        <f ca="true">+IF(OFFSET('Sanitation Data'!$D$30,0,10*ROW('Sanitation Data'!D171))="","",OFFSET('Sanitation Data'!$D$30,0,10*ROW('Sanitation Data'!D171)))</f>
        <v/>
      </c>
      <c r="CN177" s="319" t="str">
        <f ca="true">+IF(OFFSET('Sanitation Data'!$D$31,0,10*ROW('Sanitation Data'!D171))="","",OFFSET('Sanitation Data'!$D$31,0,10*ROW('Sanitation Data'!D171)))</f>
        <v/>
      </c>
      <c r="CO177" s="319" t="str">
        <f ca="true">+IF(OFFSET('Sanitation Data'!$D$32,0,10*ROW('Sanitation Data'!D171))="","",OFFSET('Sanitation Data'!$D$32,0,10*ROW('Sanitation Data'!D171)))</f>
        <v/>
      </c>
      <c r="CP177" s="319" t="str">
        <f ca="true">+IF(OFFSET('Sanitation Data'!$E$28,0,10*ROW('Sanitation Data'!E171))="","",OFFSET('Sanitation Data'!$E$28,0,10*ROW('Sanitation Data'!E171)))</f>
        <v/>
      </c>
      <c r="CQ177" s="319" t="str">
        <f ca="true">+IF(OFFSET('Sanitation Data'!$E$29,0,10*ROW('Sanitation Data'!E171))="","",OFFSET('Sanitation Data'!$E$29,0,10*ROW('Sanitation Data'!E171)))</f>
        <v/>
      </c>
      <c r="CR177" s="319" t="str">
        <f ca="true">+IF(OFFSET('Sanitation Data'!$E$30,0,10*ROW('Sanitation Data'!E171))="","",OFFSET('Sanitation Data'!$E$30,0,10*ROW('Sanitation Data'!E171)))</f>
        <v/>
      </c>
      <c r="CS177" s="319" t="str">
        <f ca="true">+IF(OFFSET('Sanitation Data'!$E$31,0,10*ROW('Sanitation Data'!E171))="","",OFFSET('Sanitation Data'!$E$31,0,10*ROW('Sanitation Data'!E171)))</f>
        <v/>
      </c>
      <c r="CT177" s="319" t="str">
        <f ca="true">+IF(OFFSET('Sanitation Data'!$E$32,0,10*ROW('Sanitation Data'!E171))="","",OFFSET('Sanitation Data'!$E$32,0,10*ROW('Sanitation Data'!E171)))</f>
        <v/>
      </c>
      <c r="CU177" s="319" t="str">
        <f ca="true">+IF(OFFSET('Sanitation Data'!$F$28,0,10*ROW('Sanitation Data'!F171))="","",OFFSET('Sanitation Data'!$F$28,0,10*ROW('Sanitation Data'!F171)))</f>
        <v/>
      </c>
      <c r="CV177" s="319" t="str">
        <f ca="true">+IF(OFFSET('Sanitation Data'!$F$29,0,10*ROW('Sanitation Data'!F171))="","",OFFSET('Sanitation Data'!$F$29,0,10*ROW('Sanitation Data'!F171)))</f>
        <v/>
      </c>
      <c r="CW177" s="319" t="str">
        <f ca="true">+IF(OFFSET('Sanitation Data'!$F$30,0,10*ROW('Sanitation Data'!F171))="","",OFFSET('Sanitation Data'!$F$30,0,10*ROW('Sanitation Data'!F171)))</f>
        <v/>
      </c>
      <c r="CX177" s="319" t="str">
        <f ca="true">+IF(OFFSET('Sanitation Data'!$F$31,0,10*ROW('Sanitation Data'!F171))="","",OFFSET('Sanitation Data'!$F$31,0,10*ROW('Sanitation Data'!F171)))</f>
        <v/>
      </c>
      <c r="CY177" s="319" t="str">
        <f ca="true">+IF(OFFSET('Sanitation Data'!$F$32,0,10*ROW('Sanitation Data'!F171))="","",OFFSET('Sanitation Data'!$F$32,0,10*ROW('Sanitation Data'!F171)))</f>
        <v/>
      </c>
      <c r="CZ177" s="319" t="str">
        <f ca="true">+IF(OFFSET('Sanitation Data'!$G$28,0,10*ROW('Sanitation Data'!G171))="","",OFFSET('Sanitation Data'!$G$28,0,10*ROW('Sanitation Data'!G171)))</f>
        <v/>
      </c>
      <c r="DA177" s="319" t="str">
        <f ca="true">+IF(OFFSET('Sanitation Data'!$G$29,0,10*ROW('Sanitation Data'!G171))="","",OFFSET('Sanitation Data'!$G$29,0,10*ROW('Sanitation Data'!G171)))</f>
        <v/>
      </c>
      <c r="DB177" s="319" t="str">
        <f ca="true">+IF(OFFSET('Sanitation Data'!$G$30,0,10*ROW('Sanitation Data'!G171))="","",OFFSET('Sanitation Data'!$G$30,0,10*ROW('Sanitation Data'!G171)))</f>
        <v/>
      </c>
      <c r="DC177" s="319" t="str">
        <f ca="true">+IF(OFFSET('Sanitation Data'!$G$31,0,10*ROW('Sanitation Data'!G171))="","",OFFSET('Sanitation Data'!$G$31,0,10*ROW('Sanitation Data'!G171)))</f>
        <v/>
      </c>
      <c r="DD177" s="319" t="str">
        <f ca="true">+IF(OFFSET('Sanitation Data'!$G$32,0,10*ROW('Sanitation Data'!G171))="","",OFFSET('Sanitation Data'!$G$32,0,10*ROW('Sanitation Data'!G171)))</f>
        <v/>
      </c>
      <c r="DE177" s="319" t="str">
        <f ca="true">+IF(OFFSET('Sanitation Data'!$H$28,0,10*ROW('Sanitation Data'!H171))="","",OFFSET('Sanitation Data'!$H$28,0,10*ROW('Sanitation Data'!H171)))</f>
        <v/>
      </c>
      <c r="DF177" s="319" t="str">
        <f ca="true">+IF(OFFSET('Sanitation Data'!$H$29,0,10*ROW('Sanitation Data'!H171))="","",OFFSET('Sanitation Data'!$H$29,0,10*ROW('Sanitation Data'!H171)))</f>
        <v/>
      </c>
      <c r="DG177" s="319" t="str">
        <f ca="true">+IF(OFFSET('Sanitation Data'!$H$30,0,10*ROW('Sanitation Data'!H171))="","",OFFSET('Sanitation Data'!$H$30,0,10*ROW('Sanitation Data'!H171)))</f>
        <v/>
      </c>
      <c r="DH177" s="319" t="str">
        <f ca="true">+IF(OFFSET('Sanitation Data'!$H$31,0,10*ROW('Sanitation Data'!H171))="","",OFFSET('Sanitation Data'!$H$31,0,10*ROW('Sanitation Data'!H171)))</f>
        <v/>
      </c>
      <c r="DI177" s="319" t="str">
        <f ca="true">+IF(OFFSET('Sanitation Data'!$H$32,0,10*ROW('Sanitation Data'!H171))="","",OFFSET('Sanitation Data'!$H$32,0,10*ROW('Sanitation Data'!H171)))</f>
        <v/>
      </c>
      <c r="DJ177" s="319" t="str">
        <f ca="true">+IF(OFFSET('Sanitation Data'!$I$28,0,10*ROW('Sanitation Data'!I171))="","",OFFSET('Sanitation Data'!$I$28,0,10*ROW('Sanitation Data'!I171)))</f>
        <v/>
      </c>
      <c r="DK177" s="319" t="str">
        <f ca="true">+IF(OFFSET('Sanitation Data'!$I$29,0,10*ROW('Sanitation Data'!I171))="","",OFFSET('Sanitation Data'!$I$29,0,10*ROW('Sanitation Data'!I171)))</f>
        <v/>
      </c>
      <c r="DL177" s="319" t="str">
        <f ca="true">+IF(OFFSET('Sanitation Data'!$I$30,0,10*ROW('Sanitation Data'!I171))="","",OFFSET('Sanitation Data'!$I$30,0,10*ROW('Sanitation Data'!I171)))</f>
        <v/>
      </c>
      <c r="DM177" s="319" t="str">
        <f ca="true">+IF(OFFSET('Sanitation Data'!$I$31,0,10*ROW('Sanitation Data'!I171))="","",OFFSET('Sanitation Data'!$I$31,0,10*ROW('Sanitation Data'!I171)))</f>
        <v/>
      </c>
      <c r="DN177" s="319" t="str">
        <f ca="true">+IF(OFFSET('Sanitation Data'!$I$32,0,10*ROW('Sanitation Data'!I171))="","",OFFSET('Sanitation Data'!$I$32,0,10*ROW('Sanitation Data'!I171)))</f>
        <v/>
      </c>
      <c r="DO177" s="319" t="str">
        <f ca="true">+IF(OFFSET('Hygiene Data'!$D$11,0,10*ROW('Hygiene Data'!D171))="","",OFFSET('Hygiene Data'!$D$11,0,10*ROW('Hygiene Data'!D171)))</f>
        <v/>
      </c>
      <c r="DP177" s="319" t="str">
        <f ca="true">+IF(OFFSET('Hygiene Data'!$D$12,0,10*ROW('Hygiene Data'!D171))="","",OFFSET('Hygiene Data'!$D$12,0,10*ROW('Hygiene Data'!D171)))</f>
        <v/>
      </c>
      <c r="DQ177" s="319" t="str">
        <f ca="true">+IF(OFFSET('Hygiene Data'!$D$13,0,10*ROW('Hygiene Data'!D171))="","",OFFSET('Hygiene Data'!$D$13,0,10*ROW('Hygiene Data'!D171)))</f>
        <v/>
      </c>
      <c r="DR177" s="319" t="str">
        <f ca="true">+IF(OFFSET('Hygiene Data'!$E$11,0,10*ROW('Hygiene Data'!E171))="","",OFFSET('Hygiene Data'!$E$11,0,10*ROW('Hygiene Data'!E171)))</f>
        <v/>
      </c>
      <c r="DS177" s="319" t="str">
        <f ca="true">+IF(OFFSET('Hygiene Data'!$E$12,0,10*ROW('Hygiene Data'!E171))="","",OFFSET('Hygiene Data'!$E$12,0,10*ROW('Hygiene Data'!E171)))</f>
        <v/>
      </c>
      <c r="DT177" s="319" t="str">
        <f ca="true">+IF(OFFSET('Hygiene Data'!$E$13,0,10*ROW('Hygiene Data'!E171))="","",OFFSET('Hygiene Data'!$E$13,0,10*ROW('Hygiene Data'!E171)))</f>
        <v/>
      </c>
      <c r="DU177" s="319" t="str">
        <f ca="true">+IF(OFFSET('Hygiene Data'!$F$11,0,10*ROW('Hygiene Data'!F171))="","",OFFSET('Hygiene Data'!$F$11,0,10*ROW('Hygiene Data'!F171)))</f>
        <v/>
      </c>
      <c r="DV177" s="319" t="str">
        <f ca="true">+IF(OFFSET('Hygiene Data'!$F$12,0,10*ROW('Hygiene Data'!F171))="","",OFFSET('Hygiene Data'!$F$12,0,10*ROW('Hygiene Data'!F171)))</f>
        <v/>
      </c>
      <c r="DW177" s="319" t="str">
        <f ca="true">+IF(OFFSET('Hygiene Data'!$F$13,0,10*ROW('Hygiene Data'!F171))="","",OFFSET('Hygiene Data'!$F$13,0,10*ROW('Hygiene Data'!F171)))</f>
        <v/>
      </c>
      <c r="DX177" s="319" t="str">
        <f ca="true">+IF(OFFSET('Hygiene Data'!$G$11,0,10*ROW('Hygiene Data'!G171))="","",OFFSET('Hygiene Data'!$G$11,0,10*ROW('Hygiene Data'!G171)))</f>
        <v/>
      </c>
      <c r="DY177" s="319" t="str">
        <f ca="true">+IF(OFFSET('Hygiene Data'!$G$12,0,10*ROW('Hygiene Data'!G171))="","",OFFSET('Hygiene Data'!$G$12,0,10*ROW('Hygiene Data'!G171)))</f>
        <v/>
      </c>
      <c r="DZ177" s="319" t="str">
        <f ca="true">+IF(OFFSET('Hygiene Data'!$G$13,0,10*ROW('Hygiene Data'!G171))="","",OFFSET('Hygiene Data'!$G$13,0,10*ROW('Hygiene Data'!G171)))</f>
        <v/>
      </c>
      <c r="EA177" s="319" t="str">
        <f ca="true">+IF(OFFSET('Hygiene Data'!$H$11,0,10*ROW('Hygiene Data'!H171))="","",OFFSET('Hygiene Data'!$H$11,0,10*ROW('Hygiene Data'!H171)))</f>
        <v/>
      </c>
      <c r="EB177" s="319" t="str">
        <f ca="true">+IF(OFFSET('Hygiene Data'!$H$12,0,10*ROW('Hygiene Data'!H171))="","",OFFSET('Hygiene Data'!$H$12,0,10*ROW('Hygiene Data'!H171)))</f>
        <v/>
      </c>
      <c r="EC177" s="319" t="str">
        <f ca="true">+IF(OFFSET('Hygiene Data'!$H$13,0,10*ROW('Hygiene Data'!H171))="","",OFFSET('Hygiene Data'!$H$13,0,10*ROW('Hygiene Data'!H171)))</f>
        <v/>
      </c>
      <c r="ED177" s="319" t="str">
        <f ca="true">+IF(OFFSET('Hygiene Data'!$I$11,0,10*ROW('Hygiene Data'!I171))="","",OFFSET('Hygiene Data'!$I$11,0,10*ROW('Hygiene Data'!I171)))</f>
        <v/>
      </c>
      <c r="EE177" s="319" t="str">
        <f ca="true">+IF(OFFSET('Hygiene Data'!$I$12,0,10*ROW('Hygiene Data'!I171))="","",OFFSET('Hygiene Data'!$I$12,0,10*ROW('Hygiene Data'!I171)))</f>
        <v/>
      </c>
      <c r="EF177" s="319"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75"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19"/>
      <c r="BS178" s="319" t="str">
        <f ca="true">+IF(OFFSET('Water Data'!$D$27,0,10*ROW('Water Data'!D172))="","",OFFSET('Water Data'!$D$27,0,10*ROW('Water Data'!D172)))</f>
        <v/>
      </c>
      <c r="BT178" s="319" t="str">
        <f ca="true">+IF(OFFSET('Water Data'!$D$28,0,10*ROW('Water Data'!D172))="","",OFFSET('Water Data'!$D$28,0,10*ROW('Water Data'!D172)))</f>
        <v/>
      </c>
      <c r="BU178" s="319" t="str">
        <f ca="true">+IF(OFFSET('Water Data'!$D$29,0,10*ROW('Water Data'!D172))="","",OFFSET('Water Data'!$D$29,0,10*ROW('Water Data'!D172)))</f>
        <v/>
      </c>
      <c r="BV178" s="319" t="str">
        <f ca="true">+IF(OFFSET('Water Data'!$E$27,0,10*ROW('Water Data'!E172))="","",OFFSET('Water Data'!$E$27,0,10*ROW('Water Data'!E172)))</f>
        <v/>
      </c>
      <c r="BW178" s="319" t="str">
        <f ca="true">+IF(OFFSET('Water Data'!$E$28,0,10*ROW('Water Data'!E172))="","",OFFSET('Water Data'!$E$28,0,10*ROW('Water Data'!E172)))</f>
        <v/>
      </c>
      <c r="BX178" s="319" t="str">
        <f ca="true">+IF(OFFSET('Water Data'!$E$29,0,10*ROW('Water Data'!E172))="","",OFFSET('Water Data'!$E$29,0,10*ROW('Water Data'!E172)))</f>
        <v/>
      </c>
      <c r="BY178" s="319" t="str">
        <f ca="true">+IF(OFFSET('Water Data'!$F$27,0,10*ROW('Water Data'!F172))="","",OFFSET('Water Data'!$F$27,0,10*ROW('Water Data'!F172)))</f>
        <v/>
      </c>
      <c r="BZ178" s="319" t="str">
        <f ca="true">+IF(OFFSET('Water Data'!$F$28,0,10*ROW('Water Data'!F172))="","",OFFSET('Water Data'!$F$28,0,10*ROW('Water Data'!F172)))</f>
        <v/>
      </c>
      <c r="CA178" s="319" t="str">
        <f ca="true">+IF(OFFSET('Water Data'!$F$29,0,10*ROW('Water Data'!F172))="","",OFFSET('Water Data'!$F$29,0,10*ROW('Water Data'!F172)))</f>
        <v/>
      </c>
      <c r="CB178" s="319" t="str">
        <f ca="true">+IF(OFFSET('Water Data'!$G$27,0,10*ROW('Water Data'!G172))="","",OFFSET('Water Data'!$G$27,0,10*ROW('Water Data'!G172)))</f>
        <v/>
      </c>
      <c r="CC178" s="319" t="str">
        <f ca="true">+IF(OFFSET('Water Data'!$G$28,0,10*ROW('Water Data'!G172))="","",OFFSET('Water Data'!$G$28,0,10*ROW('Water Data'!G172)))</f>
        <v/>
      </c>
      <c r="CD178" s="319" t="str">
        <f ca="true">+IF(OFFSET('Water Data'!$G$29,0,10*ROW('Water Data'!G172))="","",OFFSET('Water Data'!$G$29,0,10*ROW('Water Data'!G172)))</f>
        <v/>
      </c>
      <c r="CE178" s="319" t="str">
        <f ca="true">+IF(OFFSET('Water Data'!$H$27,0,10*ROW('Water Data'!H172))="","",OFFSET('Water Data'!$H$27,0,10*ROW('Water Data'!H172)))</f>
        <v/>
      </c>
      <c r="CF178" s="319" t="str">
        <f ca="true">+IF(OFFSET('Water Data'!$H$28,0,10*ROW('Water Data'!H172))="","",OFFSET('Water Data'!$H$28,0,10*ROW('Water Data'!H172)))</f>
        <v/>
      </c>
      <c r="CG178" s="319" t="str">
        <f ca="true">+IF(OFFSET('Water Data'!$H$29,0,10*ROW('Water Data'!H172))="","",OFFSET('Water Data'!$H$29,0,10*ROW('Water Data'!H172)))</f>
        <v/>
      </c>
      <c r="CH178" s="319" t="str">
        <f ca="true">+IF(OFFSET('Water Data'!$I$27,0,10*ROW('Water Data'!I172))="","",OFFSET('Water Data'!$I$27,0,10*ROW('Water Data'!I172)))</f>
        <v/>
      </c>
      <c r="CI178" s="319" t="str">
        <f ca="true">+IF(OFFSET('Water Data'!$I$28,0,10*ROW('Water Data'!I172))="","",OFFSET('Water Data'!$I$28,0,10*ROW('Water Data'!I172)))</f>
        <v/>
      </c>
      <c r="CJ178" s="319" t="str">
        <f ca="true">+IF(OFFSET('Water Data'!$I$29,0,10*ROW('Water Data'!I172))="","",OFFSET('Water Data'!$I$29,0,10*ROW('Water Data'!I172)))</f>
        <v/>
      </c>
      <c r="CK178" s="319" t="str">
        <f ca="true">+IF(OFFSET('Sanitation Data'!$D$28,0,10*ROW('Sanitation Data'!D172))="","",OFFSET('Sanitation Data'!$D$28,0,10*ROW('Sanitation Data'!D172)))</f>
        <v/>
      </c>
      <c r="CL178" s="319" t="str">
        <f ca="true">+IF(OFFSET('Sanitation Data'!$D$29,0,10*ROW('Sanitation Data'!D172))="","",OFFSET('Sanitation Data'!$D$29,0,10*ROW('Sanitation Data'!D172)))</f>
        <v/>
      </c>
      <c r="CM178" s="319" t="str">
        <f ca="true">+IF(OFFSET('Sanitation Data'!$D$30,0,10*ROW('Sanitation Data'!D172))="","",OFFSET('Sanitation Data'!$D$30,0,10*ROW('Sanitation Data'!D172)))</f>
        <v/>
      </c>
      <c r="CN178" s="319" t="str">
        <f ca="true">+IF(OFFSET('Sanitation Data'!$D$31,0,10*ROW('Sanitation Data'!D172))="","",OFFSET('Sanitation Data'!$D$31,0,10*ROW('Sanitation Data'!D172)))</f>
        <v/>
      </c>
      <c r="CO178" s="319" t="str">
        <f ca="true">+IF(OFFSET('Sanitation Data'!$D$32,0,10*ROW('Sanitation Data'!D172))="","",OFFSET('Sanitation Data'!$D$32,0,10*ROW('Sanitation Data'!D172)))</f>
        <v/>
      </c>
      <c r="CP178" s="319" t="str">
        <f ca="true">+IF(OFFSET('Sanitation Data'!$E$28,0,10*ROW('Sanitation Data'!E172))="","",OFFSET('Sanitation Data'!$E$28,0,10*ROW('Sanitation Data'!E172)))</f>
        <v/>
      </c>
      <c r="CQ178" s="319" t="str">
        <f ca="true">+IF(OFFSET('Sanitation Data'!$E$29,0,10*ROW('Sanitation Data'!E172))="","",OFFSET('Sanitation Data'!$E$29,0,10*ROW('Sanitation Data'!E172)))</f>
        <v/>
      </c>
      <c r="CR178" s="319" t="str">
        <f ca="true">+IF(OFFSET('Sanitation Data'!$E$30,0,10*ROW('Sanitation Data'!E172))="","",OFFSET('Sanitation Data'!$E$30,0,10*ROW('Sanitation Data'!E172)))</f>
        <v/>
      </c>
      <c r="CS178" s="319" t="str">
        <f ca="true">+IF(OFFSET('Sanitation Data'!$E$31,0,10*ROW('Sanitation Data'!E172))="","",OFFSET('Sanitation Data'!$E$31,0,10*ROW('Sanitation Data'!E172)))</f>
        <v/>
      </c>
      <c r="CT178" s="319" t="str">
        <f ca="true">+IF(OFFSET('Sanitation Data'!$E$32,0,10*ROW('Sanitation Data'!E172))="","",OFFSET('Sanitation Data'!$E$32,0,10*ROW('Sanitation Data'!E172)))</f>
        <v/>
      </c>
      <c r="CU178" s="319" t="str">
        <f ca="true">+IF(OFFSET('Sanitation Data'!$F$28,0,10*ROW('Sanitation Data'!F172))="","",OFFSET('Sanitation Data'!$F$28,0,10*ROW('Sanitation Data'!F172)))</f>
        <v/>
      </c>
      <c r="CV178" s="319" t="str">
        <f ca="true">+IF(OFFSET('Sanitation Data'!$F$29,0,10*ROW('Sanitation Data'!F172))="","",OFFSET('Sanitation Data'!$F$29,0,10*ROW('Sanitation Data'!F172)))</f>
        <v/>
      </c>
      <c r="CW178" s="319" t="str">
        <f ca="true">+IF(OFFSET('Sanitation Data'!$F$30,0,10*ROW('Sanitation Data'!F172))="","",OFFSET('Sanitation Data'!$F$30,0,10*ROW('Sanitation Data'!F172)))</f>
        <v/>
      </c>
      <c r="CX178" s="319" t="str">
        <f ca="true">+IF(OFFSET('Sanitation Data'!$F$31,0,10*ROW('Sanitation Data'!F172))="","",OFFSET('Sanitation Data'!$F$31,0,10*ROW('Sanitation Data'!F172)))</f>
        <v/>
      </c>
      <c r="CY178" s="319" t="str">
        <f ca="true">+IF(OFFSET('Sanitation Data'!$F$32,0,10*ROW('Sanitation Data'!F172))="","",OFFSET('Sanitation Data'!$F$32,0,10*ROW('Sanitation Data'!F172)))</f>
        <v/>
      </c>
      <c r="CZ178" s="319" t="str">
        <f ca="true">+IF(OFFSET('Sanitation Data'!$G$28,0,10*ROW('Sanitation Data'!G172))="","",OFFSET('Sanitation Data'!$G$28,0,10*ROW('Sanitation Data'!G172)))</f>
        <v/>
      </c>
      <c r="DA178" s="319" t="str">
        <f ca="true">+IF(OFFSET('Sanitation Data'!$G$29,0,10*ROW('Sanitation Data'!G172))="","",OFFSET('Sanitation Data'!$G$29,0,10*ROW('Sanitation Data'!G172)))</f>
        <v/>
      </c>
      <c r="DB178" s="319" t="str">
        <f ca="true">+IF(OFFSET('Sanitation Data'!$G$30,0,10*ROW('Sanitation Data'!G172))="","",OFFSET('Sanitation Data'!$G$30,0,10*ROW('Sanitation Data'!G172)))</f>
        <v/>
      </c>
      <c r="DC178" s="319" t="str">
        <f ca="true">+IF(OFFSET('Sanitation Data'!$G$31,0,10*ROW('Sanitation Data'!G172))="","",OFFSET('Sanitation Data'!$G$31,0,10*ROW('Sanitation Data'!G172)))</f>
        <v/>
      </c>
      <c r="DD178" s="319" t="str">
        <f ca="true">+IF(OFFSET('Sanitation Data'!$G$32,0,10*ROW('Sanitation Data'!G172))="","",OFFSET('Sanitation Data'!$G$32,0,10*ROW('Sanitation Data'!G172)))</f>
        <v/>
      </c>
      <c r="DE178" s="319" t="str">
        <f ca="true">+IF(OFFSET('Sanitation Data'!$H$28,0,10*ROW('Sanitation Data'!H172))="","",OFFSET('Sanitation Data'!$H$28,0,10*ROW('Sanitation Data'!H172)))</f>
        <v/>
      </c>
      <c r="DF178" s="319" t="str">
        <f ca="true">+IF(OFFSET('Sanitation Data'!$H$29,0,10*ROW('Sanitation Data'!H172))="","",OFFSET('Sanitation Data'!$H$29,0,10*ROW('Sanitation Data'!H172)))</f>
        <v/>
      </c>
      <c r="DG178" s="319" t="str">
        <f ca="true">+IF(OFFSET('Sanitation Data'!$H$30,0,10*ROW('Sanitation Data'!H172))="","",OFFSET('Sanitation Data'!$H$30,0,10*ROW('Sanitation Data'!H172)))</f>
        <v/>
      </c>
      <c r="DH178" s="319" t="str">
        <f ca="true">+IF(OFFSET('Sanitation Data'!$H$31,0,10*ROW('Sanitation Data'!H172))="","",OFFSET('Sanitation Data'!$H$31,0,10*ROW('Sanitation Data'!H172)))</f>
        <v/>
      </c>
      <c r="DI178" s="319" t="str">
        <f ca="true">+IF(OFFSET('Sanitation Data'!$H$32,0,10*ROW('Sanitation Data'!H172))="","",OFFSET('Sanitation Data'!$H$32,0,10*ROW('Sanitation Data'!H172)))</f>
        <v/>
      </c>
      <c r="DJ178" s="319" t="str">
        <f ca="true">+IF(OFFSET('Sanitation Data'!$I$28,0,10*ROW('Sanitation Data'!I172))="","",OFFSET('Sanitation Data'!$I$28,0,10*ROW('Sanitation Data'!I172)))</f>
        <v/>
      </c>
      <c r="DK178" s="319" t="str">
        <f ca="true">+IF(OFFSET('Sanitation Data'!$I$29,0,10*ROW('Sanitation Data'!I172))="","",OFFSET('Sanitation Data'!$I$29,0,10*ROW('Sanitation Data'!I172)))</f>
        <v/>
      </c>
      <c r="DL178" s="319" t="str">
        <f ca="true">+IF(OFFSET('Sanitation Data'!$I$30,0,10*ROW('Sanitation Data'!I172))="","",OFFSET('Sanitation Data'!$I$30,0,10*ROW('Sanitation Data'!I172)))</f>
        <v/>
      </c>
      <c r="DM178" s="319" t="str">
        <f ca="true">+IF(OFFSET('Sanitation Data'!$I$31,0,10*ROW('Sanitation Data'!I172))="","",OFFSET('Sanitation Data'!$I$31,0,10*ROW('Sanitation Data'!I172)))</f>
        <v/>
      </c>
      <c r="DN178" s="319" t="str">
        <f ca="true">+IF(OFFSET('Sanitation Data'!$I$32,0,10*ROW('Sanitation Data'!I172))="","",OFFSET('Sanitation Data'!$I$32,0,10*ROW('Sanitation Data'!I172)))</f>
        <v/>
      </c>
      <c r="DO178" s="319" t="str">
        <f ca="true">+IF(OFFSET('Hygiene Data'!$D$11,0,10*ROW('Hygiene Data'!D172))="","",OFFSET('Hygiene Data'!$D$11,0,10*ROW('Hygiene Data'!D172)))</f>
        <v/>
      </c>
      <c r="DP178" s="319" t="str">
        <f ca="true">+IF(OFFSET('Hygiene Data'!$D$12,0,10*ROW('Hygiene Data'!D172))="","",OFFSET('Hygiene Data'!$D$12,0,10*ROW('Hygiene Data'!D172)))</f>
        <v/>
      </c>
      <c r="DQ178" s="319" t="str">
        <f ca="true">+IF(OFFSET('Hygiene Data'!$D$13,0,10*ROW('Hygiene Data'!D172))="","",OFFSET('Hygiene Data'!$D$13,0,10*ROW('Hygiene Data'!D172)))</f>
        <v/>
      </c>
      <c r="DR178" s="319" t="str">
        <f ca="true">+IF(OFFSET('Hygiene Data'!$E$11,0,10*ROW('Hygiene Data'!E172))="","",OFFSET('Hygiene Data'!$E$11,0,10*ROW('Hygiene Data'!E172)))</f>
        <v/>
      </c>
      <c r="DS178" s="319" t="str">
        <f ca="true">+IF(OFFSET('Hygiene Data'!$E$12,0,10*ROW('Hygiene Data'!E172))="","",OFFSET('Hygiene Data'!$E$12,0,10*ROW('Hygiene Data'!E172)))</f>
        <v/>
      </c>
      <c r="DT178" s="319" t="str">
        <f ca="true">+IF(OFFSET('Hygiene Data'!$E$13,0,10*ROW('Hygiene Data'!E172))="","",OFFSET('Hygiene Data'!$E$13,0,10*ROW('Hygiene Data'!E172)))</f>
        <v/>
      </c>
      <c r="DU178" s="319" t="str">
        <f ca="true">+IF(OFFSET('Hygiene Data'!$F$11,0,10*ROW('Hygiene Data'!F172))="","",OFFSET('Hygiene Data'!$F$11,0,10*ROW('Hygiene Data'!F172)))</f>
        <v/>
      </c>
      <c r="DV178" s="319" t="str">
        <f ca="true">+IF(OFFSET('Hygiene Data'!$F$12,0,10*ROW('Hygiene Data'!F172))="","",OFFSET('Hygiene Data'!$F$12,0,10*ROW('Hygiene Data'!F172)))</f>
        <v/>
      </c>
      <c r="DW178" s="319" t="str">
        <f ca="true">+IF(OFFSET('Hygiene Data'!$F$13,0,10*ROW('Hygiene Data'!F172))="","",OFFSET('Hygiene Data'!$F$13,0,10*ROW('Hygiene Data'!F172)))</f>
        <v/>
      </c>
      <c r="DX178" s="319" t="str">
        <f ca="true">+IF(OFFSET('Hygiene Data'!$G$11,0,10*ROW('Hygiene Data'!G172))="","",OFFSET('Hygiene Data'!$G$11,0,10*ROW('Hygiene Data'!G172)))</f>
        <v/>
      </c>
      <c r="DY178" s="319" t="str">
        <f ca="true">+IF(OFFSET('Hygiene Data'!$G$12,0,10*ROW('Hygiene Data'!G172))="","",OFFSET('Hygiene Data'!$G$12,0,10*ROW('Hygiene Data'!G172)))</f>
        <v/>
      </c>
      <c r="DZ178" s="319" t="str">
        <f ca="true">+IF(OFFSET('Hygiene Data'!$G$13,0,10*ROW('Hygiene Data'!G172))="","",OFFSET('Hygiene Data'!$G$13,0,10*ROW('Hygiene Data'!G172)))</f>
        <v/>
      </c>
      <c r="EA178" s="319" t="str">
        <f ca="true">+IF(OFFSET('Hygiene Data'!$H$11,0,10*ROW('Hygiene Data'!H172))="","",OFFSET('Hygiene Data'!$H$11,0,10*ROW('Hygiene Data'!H172)))</f>
        <v/>
      </c>
      <c r="EB178" s="319" t="str">
        <f ca="true">+IF(OFFSET('Hygiene Data'!$H$12,0,10*ROW('Hygiene Data'!H172))="","",OFFSET('Hygiene Data'!$H$12,0,10*ROW('Hygiene Data'!H172)))</f>
        <v/>
      </c>
      <c r="EC178" s="319" t="str">
        <f ca="true">+IF(OFFSET('Hygiene Data'!$H$13,0,10*ROW('Hygiene Data'!H172))="","",OFFSET('Hygiene Data'!$H$13,0,10*ROW('Hygiene Data'!H172)))</f>
        <v/>
      </c>
      <c r="ED178" s="319" t="str">
        <f ca="true">+IF(OFFSET('Hygiene Data'!$I$11,0,10*ROW('Hygiene Data'!I172))="","",OFFSET('Hygiene Data'!$I$11,0,10*ROW('Hygiene Data'!I172)))</f>
        <v/>
      </c>
      <c r="EE178" s="319" t="str">
        <f ca="true">+IF(OFFSET('Hygiene Data'!$I$12,0,10*ROW('Hygiene Data'!I172))="","",OFFSET('Hygiene Data'!$I$12,0,10*ROW('Hygiene Data'!I172)))</f>
        <v/>
      </c>
      <c r="EF178" s="319"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75"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19"/>
      <c r="BS179" s="319" t="str">
        <f ca="true">+IF(OFFSET('Water Data'!$D$27,0,10*ROW('Water Data'!D173))="","",OFFSET('Water Data'!$D$27,0,10*ROW('Water Data'!D173)))</f>
        <v/>
      </c>
      <c r="BT179" s="319" t="str">
        <f ca="true">+IF(OFFSET('Water Data'!$D$28,0,10*ROW('Water Data'!D173))="","",OFFSET('Water Data'!$D$28,0,10*ROW('Water Data'!D173)))</f>
        <v/>
      </c>
      <c r="BU179" s="319" t="str">
        <f ca="true">+IF(OFFSET('Water Data'!$D$29,0,10*ROW('Water Data'!D173))="","",OFFSET('Water Data'!$D$29,0,10*ROW('Water Data'!D173)))</f>
        <v/>
      </c>
      <c r="BV179" s="319" t="str">
        <f ca="true">+IF(OFFSET('Water Data'!$E$27,0,10*ROW('Water Data'!E173))="","",OFFSET('Water Data'!$E$27,0,10*ROW('Water Data'!E173)))</f>
        <v/>
      </c>
      <c r="BW179" s="319" t="str">
        <f ca="true">+IF(OFFSET('Water Data'!$E$28,0,10*ROW('Water Data'!E173))="","",OFFSET('Water Data'!$E$28,0,10*ROW('Water Data'!E173)))</f>
        <v/>
      </c>
      <c r="BX179" s="319" t="str">
        <f ca="true">+IF(OFFSET('Water Data'!$E$29,0,10*ROW('Water Data'!E173))="","",OFFSET('Water Data'!$E$29,0,10*ROW('Water Data'!E173)))</f>
        <v/>
      </c>
      <c r="BY179" s="319" t="str">
        <f ca="true">+IF(OFFSET('Water Data'!$F$27,0,10*ROW('Water Data'!F173))="","",OFFSET('Water Data'!$F$27,0,10*ROW('Water Data'!F173)))</f>
        <v/>
      </c>
      <c r="BZ179" s="319" t="str">
        <f ca="true">+IF(OFFSET('Water Data'!$F$28,0,10*ROW('Water Data'!F173))="","",OFFSET('Water Data'!$F$28,0,10*ROW('Water Data'!F173)))</f>
        <v/>
      </c>
      <c r="CA179" s="319" t="str">
        <f ca="true">+IF(OFFSET('Water Data'!$F$29,0,10*ROW('Water Data'!F173))="","",OFFSET('Water Data'!$F$29,0,10*ROW('Water Data'!F173)))</f>
        <v/>
      </c>
      <c r="CB179" s="319" t="str">
        <f ca="true">+IF(OFFSET('Water Data'!$G$27,0,10*ROW('Water Data'!G173))="","",OFFSET('Water Data'!$G$27,0,10*ROW('Water Data'!G173)))</f>
        <v/>
      </c>
      <c r="CC179" s="319" t="str">
        <f ca="true">+IF(OFFSET('Water Data'!$G$28,0,10*ROW('Water Data'!G173))="","",OFFSET('Water Data'!$G$28,0,10*ROW('Water Data'!G173)))</f>
        <v/>
      </c>
      <c r="CD179" s="319" t="str">
        <f ca="true">+IF(OFFSET('Water Data'!$G$29,0,10*ROW('Water Data'!G173))="","",OFFSET('Water Data'!$G$29,0,10*ROW('Water Data'!G173)))</f>
        <v/>
      </c>
      <c r="CE179" s="319" t="str">
        <f ca="true">+IF(OFFSET('Water Data'!$H$27,0,10*ROW('Water Data'!H173))="","",OFFSET('Water Data'!$H$27,0,10*ROW('Water Data'!H173)))</f>
        <v/>
      </c>
      <c r="CF179" s="319" t="str">
        <f ca="true">+IF(OFFSET('Water Data'!$H$28,0,10*ROW('Water Data'!H173))="","",OFFSET('Water Data'!$H$28,0,10*ROW('Water Data'!H173)))</f>
        <v/>
      </c>
      <c r="CG179" s="319" t="str">
        <f ca="true">+IF(OFFSET('Water Data'!$H$29,0,10*ROW('Water Data'!H173))="","",OFFSET('Water Data'!$H$29,0,10*ROW('Water Data'!H173)))</f>
        <v/>
      </c>
      <c r="CH179" s="319" t="str">
        <f ca="true">+IF(OFFSET('Water Data'!$I$27,0,10*ROW('Water Data'!I173))="","",OFFSET('Water Data'!$I$27,0,10*ROW('Water Data'!I173)))</f>
        <v/>
      </c>
      <c r="CI179" s="319" t="str">
        <f ca="true">+IF(OFFSET('Water Data'!$I$28,0,10*ROW('Water Data'!I173))="","",OFFSET('Water Data'!$I$28,0,10*ROW('Water Data'!I173)))</f>
        <v/>
      </c>
      <c r="CJ179" s="319" t="str">
        <f ca="true">+IF(OFFSET('Water Data'!$I$29,0,10*ROW('Water Data'!I173))="","",OFFSET('Water Data'!$I$29,0,10*ROW('Water Data'!I173)))</f>
        <v/>
      </c>
      <c r="CK179" s="319" t="str">
        <f ca="true">+IF(OFFSET('Sanitation Data'!$D$28,0,10*ROW('Sanitation Data'!D173))="","",OFFSET('Sanitation Data'!$D$28,0,10*ROW('Sanitation Data'!D173)))</f>
        <v/>
      </c>
      <c r="CL179" s="319" t="str">
        <f ca="true">+IF(OFFSET('Sanitation Data'!$D$29,0,10*ROW('Sanitation Data'!D173))="","",OFFSET('Sanitation Data'!$D$29,0,10*ROW('Sanitation Data'!D173)))</f>
        <v/>
      </c>
      <c r="CM179" s="319" t="str">
        <f ca="true">+IF(OFFSET('Sanitation Data'!$D$30,0,10*ROW('Sanitation Data'!D173))="","",OFFSET('Sanitation Data'!$D$30,0,10*ROW('Sanitation Data'!D173)))</f>
        <v/>
      </c>
      <c r="CN179" s="319" t="str">
        <f ca="true">+IF(OFFSET('Sanitation Data'!$D$31,0,10*ROW('Sanitation Data'!D173))="","",OFFSET('Sanitation Data'!$D$31,0,10*ROW('Sanitation Data'!D173)))</f>
        <v/>
      </c>
      <c r="CO179" s="319" t="str">
        <f ca="true">+IF(OFFSET('Sanitation Data'!$D$32,0,10*ROW('Sanitation Data'!D173))="","",OFFSET('Sanitation Data'!$D$32,0,10*ROW('Sanitation Data'!D173)))</f>
        <v/>
      </c>
      <c r="CP179" s="319" t="str">
        <f ca="true">+IF(OFFSET('Sanitation Data'!$E$28,0,10*ROW('Sanitation Data'!E173))="","",OFFSET('Sanitation Data'!$E$28,0,10*ROW('Sanitation Data'!E173)))</f>
        <v/>
      </c>
      <c r="CQ179" s="319" t="str">
        <f ca="true">+IF(OFFSET('Sanitation Data'!$E$29,0,10*ROW('Sanitation Data'!E173))="","",OFFSET('Sanitation Data'!$E$29,0,10*ROW('Sanitation Data'!E173)))</f>
        <v/>
      </c>
      <c r="CR179" s="319" t="str">
        <f ca="true">+IF(OFFSET('Sanitation Data'!$E$30,0,10*ROW('Sanitation Data'!E173))="","",OFFSET('Sanitation Data'!$E$30,0,10*ROW('Sanitation Data'!E173)))</f>
        <v/>
      </c>
      <c r="CS179" s="319" t="str">
        <f ca="true">+IF(OFFSET('Sanitation Data'!$E$31,0,10*ROW('Sanitation Data'!E173))="","",OFFSET('Sanitation Data'!$E$31,0,10*ROW('Sanitation Data'!E173)))</f>
        <v/>
      </c>
      <c r="CT179" s="319" t="str">
        <f ca="true">+IF(OFFSET('Sanitation Data'!$E$32,0,10*ROW('Sanitation Data'!E173))="","",OFFSET('Sanitation Data'!$E$32,0,10*ROW('Sanitation Data'!E173)))</f>
        <v/>
      </c>
      <c r="CU179" s="319" t="str">
        <f ca="true">+IF(OFFSET('Sanitation Data'!$F$28,0,10*ROW('Sanitation Data'!F173))="","",OFFSET('Sanitation Data'!$F$28,0,10*ROW('Sanitation Data'!F173)))</f>
        <v/>
      </c>
      <c r="CV179" s="319" t="str">
        <f ca="true">+IF(OFFSET('Sanitation Data'!$F$29,0,10*ROW('Sanitation Data'!F173))="","",OFFSET('Sanitation Data'!$F$29,0,10*ROW('Sanitation Data'!F173)))</f>
        <v/>
      </c>
      <c r="CW179" s="319" t="str">
        <f ca="true">+IF(OFFSET('Sanitation Data'!$F$30,0,10*ROW('Sanitation Data'!F173))="","",OFFSET('Sanitation Data'!$F$30,0,10*ROW('Sanitation Data'!F173)))</f>
        <v/>
      </c>
      <c r="CX179" s="319" t="str">
        <f ca="true">+IF(OFFSET('Sanitation Data'!$F$31,0,10*ROW('Sanitation Data'!F173))="","",OFFSET('Sanitation Data'!$F$31,0,10*ROW('Sanitation Data'!F173)))</f>
        <v/>
      </c>
      <c r="CY179" s="319" t="str">
        <f ca="true">+IF(OFFSET('Sanitation Data'!$F$32,0,10*ROW('Sanitation Data'!F173))="","",OFFSET('Sanitation Data'!$F$32,0,10*ROW('Sanitation Data'!F173)))</f>
        <v/>
      </c>
      <c r="CZ179" s="319" t="str">
        <f ca="true">+IF(OFFSET('Sanitation Data'!$G$28,0,10*ROW('Sanitation Data'!G173))="","",OFFSET('Sanitation Data'!$G$28,0,10*ROW('Sanitation Data'!G173)))</f>
        <v/>
      </c>
      <c r="DA179" s="319" t="str">
        <f ca="true">+IF(OFFSET('Sanitation Data'!$G$29,0,10*ROW('Sanitation Data'!G173))="","",OFFSET('Sanitation Data'!$G$29,0,10*ROW('Sanitation Data'!G173)))</f>
        <v/>
      </c>
      <c r="DB179" s="319" t="str">
        <f ca="true">+IF(OFFSET('Sanitation Data'!$G$30,0,10*ROW('Sanitation Data'!G173))="","",OFFSET('Sanitation Data'!$G$30,0,10*ROW('Sanitation Data'!G173)))</f>
        <v/>
      </c>
      <c r="DC179" s="319" t="str">
        <f ca="true">+IF(OFFSET('Sanitation Data'!$G$31,0,10*ROW('Sanitation Data'!G173))="","",OFFSET('Sanitation Data'!$G$31,0,10*ROW('Sanitation Data'!G173)))</f>
        <v/>
      </c>
      <c r="DD179" s="319" t="str">
        <f ca="true">+IF(OFFSET('Sanitation Data'!$G$32,0,10*ROW('Sanitation Data'!G173))="","",OFFSET('Sanitation Data'!$G$32,0,10*ROW('Sanitation Data'!G173)))</f>
        <v/>
      </c>
      <c r="DE179" s="319" t="str">
        <f ca="true">+IF(OFFSET('Sanitation Data'!$H$28,0,10*ROW('Sanitation Data'!H173))="","",OFFSET('Sanitation Data'!$H$28,0,10*ROW('Sanitation Data'!H173)))</f>
        <v/>
      </c>
      <c r="DF179" s="319" t="str">
        <f ca="true">+IF(OFFSET('Sanitation Data'!$H$29,0,10*ROW('Sanitation Data'!H173))="","",OFFSET('Sanitation Data'!$H$29,0,10*ROW('Sanitation Data'!H173)))</f>
        <v/>
      </c>
      <c r="DG179" s="319" t="str">
        <f ca="true">+IF(OFFSET('Sanitation Data'!$H$30,0,10*ROW('Sanitation Data'!H173))="","",OFFSET('Sanitation Data'!$H$30,0,10*ROW('Sanitation Data'!H173)))</f>
        <v/>
      </c>
      <c r="DH179" s="319" t="str">
        <f ca="true">+IF(OFFSET('Sanitation Data'!$H$31,0,10*ROW('Sanitation Data'!H173))="","",OFFSET('Sanitation Data'!$H$31,0,10*ROW('Sanitation Data'!H173)))</f>
        <v/>
      </c>
      <c r="DI179" s="319" t="str">
        <f ca="true">+IF(OFFSET('Sanitation Data'!$H$32,0,10*ROW('Sanitation Data'!H173))="","",OFFSET('Sanitation Data'!$H$32,0,10*ROW('Sanitation Data'!H173)))</f>
        <v/>
      </c>
      <c r="DJ179" s="319" t="str">
        <f ca="true">+IF(OFFSET('Sanitation Data'!$I$28,0,10*ROW('Sanitation Data'!I173))="","",OFFSET('Sanitation Data'!$I$28,0,10*ROW('Sanitation Data'!I173)))</f>
        <v/>
      </c>
      <c r="DK179" s="319" t="str">
        <f ca="true">+IF(OFFSET('Sanitation Data'!$I$29,0,10*ROW('Sanitation Data'!I173))="","",OFFSET('Sanitation Data'!$I$29,0,10*ROW('Sanitation Data'!I173)))</f>
        <v/>
      </c>
      <c r="DL179" s="319" t="str">
        <f ca="true">+IF(OFFSET('Sanitation Data'!$I$30,0,10*ROW('Sanitation Data'!I173))="","",OFFSET('Sanitation Data'!$I$30,0,10*ROW('Sanitation Data'!I173)))</f>
        <v/>
      </c>
      <c r="DM179" s="319" t="str">
        <f ca="true">+IF(OFFSET('Sanitation Data'!$I$31,0,10*ROW('Sanitation Data'!I173))="","",OFFSET('Sanitation Data'!$I$31,0,10*ROW('Sanitation Data'!I173)))</f>
        <v/>
      </c>
      <c r="DN179" s="319" t="str">
        <f ca="true">+IF(OFFSET('Sanitation Data'!$I$32,0,10*ROW('Sanitation Data'!I173))="","",OFFSET('Sanitation Data'!$I$32,0,10*ROW('Sanitation Data'!I173)))</f>
        <v/>
      </c>
      <c r="DO179" s="319" t="str">
        <f ca="true">+IF(OFFSET('Hygiene Data'!$D$11,0,10*ROW('Hygiene Data'!D173))="","",OFFSET('Hygiene Data'!$D$11,0,10*ROW('Hygiene Data'!D173)))</f>
        <v/>
      </c>
      <c r="DP179" s="319" t="str">
        <f ca="true">+IF(OFFSET('Hygiene Data'!$D$12,0,10*ROW('Hygiene Data'!D173))="","",OFFSET('Hygiene Data'!$D$12,0,10*ROW('Hygiene Data'!D173)))</f>
        <v/>
      </c>
      <c r="DQ179" s="319" t="str">
        <f ca="true">+IF(OFFSET('Hygiene Data'!$D$13,0,10*ROW('Hygiene Data'!D173))="","",OFFSET('Hygiene Data'!$D$13,0,10*ROW('Hygiene Data'!D173)))</f>
        <v/>
      </c>
      <c r="DR179" s="319" t="str">
        <f ca="true">+IF(OFFSET('Hygiene Data'!$E$11,0,10*ROW('Hygiene Data'!E173))="","",OFFSET('Hygiene Data'!$E$11,0,10*ROW('Hygiene Data'!E173)))</f>
        <v/>
      </c>
      <c r="DS179" s="319" t="str">
        <f ca="true">+IF(OFFSET('Hygiene Data'!$E$12,0,10*ROW('Hygiene Data'!E173))="","",OFFSET('Hygiene Data'!$E$12,0,10*ROW('Hygiene Data'!E173)))</f>
        <v/>
      </c>
      <c r="DT179" s="319" t="str">
        <f ca="true">+IF(OFFSET('Hygiene Data'!$E$13,0,10*ROW('Hygiene Data'!E173))="","",OFFSET('Hygiene Data'!$E$13,0,10*ROW('Hygiene Data'!E173)))</f>
        <v/>
      </c>
      <c r="DU179" s="319" t="str">
        <f ca="true">+IF(OFFSET('Hygiene Data'!$F$11,0,10*ROW('Hygiene Data'!F173))="","",OFFSET('Hygiene Data'!$F$11,0,10*ROW('Hygiene Data'!F173)))</f>
        <v/>
      </c>
      <c r="DV179" s="319" t="str">
        <f ca="true">+IF(OFFSET('Hygiene Data'!$F$12,0,10*ROW('Hygiene Data'!F173))="","",OFFSET('Hygiene Data'!$F$12,0,10*ROW('Hygiene Data'!F173)))</f>
        <v/>
      </c>
      <c r="DW179" s="319" t="str">
        <f ca="true">+IF(OFFSET('Hygiene Data'!$F$13,0,10*ROW('Hygiene Data'!F173))="","",OFFSET('Hygiene Data'!$F$13,0,10*ROW('Hygiene Data'!F173)))</f>
        <v/>
      </c>
      <c r="DX179" s="319" t="str">
        <f ca="true">+IF(OFFSET('Hygiene Data'!$G$11,0,10*ROW('Hygiene Data'!G173))="","",OFFSET('Hygiene Data'!$G$11,0,10*ROW('Hygiene Data'!G173)))</f>
        <v/>
      </c>
      <c r="DY179" s="319" t="str">
        <f ca="true">+IF(OFFSET('Hygiene Data'!$G$12,0,10*ROW('Hygiene Data'!G173))="","",OFFSET('Hygiene Data'!$G$12,0,10*ROW('Hygiene Data'!G173)))</f>
        <v/>
      </c>
      <c r="DZ179" s="319" t="str">
        <f ca="true">+IF(OFFSET('Hygiene Data'!$G$13,0,10*ROW('Hygiene Data'!G173))="","",OFFSET('Hygiene Data'!$G$13,0,10*ROW('Hygiene Data'!G173)))</f>
        <v/>
      </c>
      <c r="EA179" s="319" t="str">
        <f ca="true">+IF(OFFSET('Hygiene Data'!$H$11,0,10*ROW('Hygiene Data'!H173))="","",OFFSET('Hygiene Data'!$H$11,0,10*ROW('Hygiene Data'!H173)))</f>
        <v/>
      </c>
      <c r="EB179" s="319" t="str">
        <f ca="true">+IF(OFFSET('Hygiene Data'!$H$12,0,10*ROW('Hygiene Data'!H173))="","",OFFSET('Hygiene Data'!$H$12,0,10*ROW('Hygiene Data'!H173)))</f>
        <v/>
      </c>
      <c r="EC179" s="319" t="str">
        <f ca="true">+IF(OFFSET('Hygiene Data'!$H$13,0,10*ROW('Hygiene Data'!H173))="","",OFFSET('Hygiene Data'!$H$13,0,10*ROW('Hygiene Data'!H173)))</f>
        <v/>
      </c>
      <c r="ED179" s="319" t="str">
        <f ca="true">+IF(OFFSET('Hygiene Data'!$I$11,0,10*ROW('Hygiene Data'!I173))="","",OFFSET('Hygiene Data'!$I$11,0,10*ROW('Hygiene Data'!I173)))</f>
        <v/>
      </c>
      <c r="EE179" s="319" t="str">
        <f ca="true">+IF(OFFSET('Hygiene Data'!$I$12,0,10*ROW('Hygiene Data'!I173))="","",OFFSET('Hygiene Data'!$I$12,0,10*ROW('Hygiene Data'!I173)))</f>
        <v/>
      </c>
      <c r="EF179" s="319"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75"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19"/>
      <c r="BS180" s="319" t="str">
        <f ca="true">+IF(OFFSET('Water Data'!$D$27,0,10*ROW('Water Data'!D174))="","",OFFSET('Water Data'!$D$27,0,10*ROW('Water Data'!D174)))</f>
        <v/>
      </c>
      <c r="BT180" s="319" t="str">
        <f ca="true">+IF(OFFSET('Water Data'!$D$28,0,10*ROW('Water Data'!D174))="","",OFFSET('Water Data'!$D$28,0,10*ROW('Water Data'!D174)))</f>
        <v/>
      </c>
      <c r="BU180" s="319" t="str">
        <f ca="true">+IF(OFFSET('Water Data'!$D$29,0,10*ROW('Water Data'!D174))="","",OFFSET('Water Data'!$D$29,0,10*ROW('Water Data'!D174)))</f>
        <v/>
      </c>
      <c r="BV180" s="319" t="str">
        <f ca="true">+IF(OFFSET('Water Data'!$E$27,0,10*ROW('Water Data'!E174))="","",OFFSET('Water Data'!$E$27,0,10*ROW('Water Data'!E174)))</f>
        <v/>
      </c>
      <c r="BW180" s="319" t="str">
        <f ca="true">+IF(OFFSET('Water Data'!$E$28,0,10*ROW('Water Data'!E174))="","",OFFSET('Water Data'!$E$28,0,10*ROW('Water Data'!E174)))</f>
        <v/>
      </c>
      <c r="BX180" s="319" t="str">
        <f ca="true">+IF(OFFSET('Water Data'!$E$29,0,10*ROW('Water Data'!E174))="","",OFFSET('Water Data'!$E$29,0,10*ROW('Water Data'!E174)))</f>
        <v/>
      </c>
      <c r="BY180" s="319" t="str">
        <f ca="true">+IF(OFFSET('Water Data'!$F$27,0,10*ROW('Water Data'!F174))="","",OFFSET('Water Data'!$F$27,0,10*ROW('Water Data'!F174)))</f>
        <v/>
      </c>
      <c r="BZ180" s="319" t="str">
        <f ca="true">+IF(OFFSET('Water Data'!$F$28,0,10*ROW('Water Data'!F174))="","",OFFSET('Water Data'!$F$28,0,10*ROW('Water Data'!F174)))</f>
        <v/>
      </c>
      <c r="CA180" s="319" t="str">
        <f ca="true">+IF(OFFSET('Water Data'!$F$29,0,10*ROW('Water Data'!F174))="","",OFFSET('Water Data'!$F$29,0,10*ROW('Water Data'!F174)))</f>
        <v/>
      </c>
      <c r="CB180" s="319" t="str">
        <f ca="true">+IF(OFFSET('Water Data'!$G$27,0,10*ROW('Water Data'!G174))="","",OFFSET('Water Data'!$G$27,0,10*ROW('Water Data'!G174)))</f>
        <v/>
      </c>
      <c r="CC180" s="319" t="str">
        <f ca="true">+IF(OFFSET('Water Data'!$G$28,0,10*ROW('Water Data'!G174))="","",OFFSET('Water Data'!$G$28,0,10*ROW('Water Data'!G174)))</f>
        <v/>
      </c>
      <c r="CD180" s="319" t="str">
        <f ca="true">+IF(OFFSET('Water Data'!$G$29,0,10*ROW('Water Data'!G174))="","",OFFSET('Water Data'!$G$29,0,10*ROW('Water Data'!G174)))</f>
        <v/>
      </c>
      <c r="CE180" s="319" t="str">
        <f ca="true">+IF(OFFSET('Water Data'!$H$27,0,10*ROW('Water Data'!H174))="","",OFFSET('Water Data'!$H$27,0,10*ROW('Water Data'!H174)))</f>
        <v/>
      </c>
      <c r="CF180" s="319" t="str">
        <f ca="true">+IF(OFFSET('Water Data'!$H$28,0,10*ROW('Water Data'!H174))="","",OFFSET('Water Data'!$H$28,0,10*ROW('Water Data'!H174)))</f>
        <v/>
      </c>
      <c r="CG180" s="319" t="str">
        <f ca="true">+IF(OFFSET('Water Data'!$H$29,0,10*ROW('Water Data'!H174))="","",OFFSET('Water Data'!$H$29,0,10*ROW('Water Data'!H174)))</f>
        <v/>
      </c>
      <c r="CH180" s="319" t="str">
        <f ca="true">+IF(OFFSET('Water Data'!$I$27,0,10*ROW('Water Data'!I174))="","",OFFSET('Water Data'!$I$27,0,10*ROW('Water Data'!I174)))</f>
        <v/>
      </c>
      <c r="CI180" s="319" t="str">
        <f ca="true">+IF(OFFSET('Water Data'!$I$28,0,10*ROW('Water Data'!I174))="","",OFFSET('Water Data'!$I$28,0,10*ROW('Water Data'!I174)))</f>
        <v/>
      </c>
      <c r="CJ180" s="319" t="str">
        <f ca="true">+IF(OFFSET('Water Data'!$I$29,0,10*ROW('Water Data'!I174))="","",OFFSET('Water Data'!$I$29,0,10*ROW('Water Data'!I174)))</f>
        <v/>
      </c>
      <c r="CK180" s="319" t="str">
        <f ca="true">+IF(OFFSET('Sanitation Data'!$D$28,0,10*ROW('Sanitation Data'!D174))="","",OFFSET('Sanitation Data'!$D$28,0,10*ROW('Sanitation Data'!D174)))</f>
        <v/>
      </c>
      <c r="CL180" s="319" t="str">
        <f ca="true">+IF(OFFSET('Sanitation Data'!$D$29,0,10*ROW('Sanitation Data'!D174))="","",OFFSET('Sanitation Data'!$D$29,0,10*ROW('Sanitation Data'!D174)))</f>
        <v/>
      </c>
      <c r="CM180" s="319" t="str">
        <f ca="true">+IF(OFFSET('Sanitation Data'!$D$30,0,10*ROW('Sanitation Data'!D174))="","",OFFSET('Sanitation Data'!$D$30,0,10*ROW('Sanitation Data'!D174)))</f>
        <v/>
      </c>
      <c r="CN180" s="319" t="str">
        <f ca="true">+IF(OFFSET('Sanitation Data'!$D$31,0,10*ROW('Sanitation Data'!D174))="","",OFFSET('Sanitation Data'!$D$31,0,10*ROW('Sanitation Data'!D174)))</f>
        <v/>
      </c>
      <c r="CO180" s="319" t="str">
        <f ca="true">+IF(OFFSET('Sanitation Data'!$D$32,0,10*ROW('Sanitation Data'!D174))="","",OFFSET('Sanitation Data'!$D$32,0,10*ROW('Sanitation Data'!D174)))</f>
        <v/>
      </c>
      <c r="CP180" s="319" t="str">
        <f ca="true">+IF(OFFSET('Sanitation Data'!$E$28,0,10*ROW('Sanitation Data'!E174))="","",OFFSET('Sanitation Data'!$E$28,0,10*ROW('Sanitation Data'!E174)))</f>
        <v/>
      </c>
      <c r="CQ180" s="319" t="str">
        <f ca="true">+IF(OFFSET('Sanitation Data'!$E$29,0,10*ROW('Sanitation Data'!E174))="","",OFFSET('Sanitation Data'!$E$29,0,10*ROW('Sanitation Data'!E174)))</f>
        <v/>
      </c>
      <c r="CR180" s="319" t="str">
        <f ca="true">+IF(OFFSET('Sanitation Data'!$E$30,0,10*ROW('Sanitation Data'!E174))="","",OFFSET('Sanitation Data'!$E$30,0,10*ROW('Sanitation Data'!E174)))</f>
        <v/>
      </c>
      <c r="CS180" s="319" t="str">
        <f ca="true">+IF(OFFSET('Sanitation Data'!$E$31,0,10*ROW('Sanitation Data'!E174))="","",OFFSET('Sanitation Data'!$E$31,0,10*ROW('Sanitation Data'!E174)))</f>
        <v/>
      </c>
      <c r="CT180" s="319" t="str">
        <f ca="true">+IF(OFFSET('Sanitation Data'!$E$32,0,10*ROW('Sanitation Data'!E174))="","",OFFSET('Sanitation Data'!$E$32,0,10*ROW('Sanitation Data'!E174)))</f>
        <v/>
      </c>
      <c r="CU180" s="319" t="str">
        <f ca="true">+IF(OFFSET('Sanitation Data'!$F$28,0,10*ROW('Sanitation Data'!F174))="","",OFFSET('Sanitation Data'!$F$28,0,10*ROW('Sanitation Data'!F174)))</f>
        <v/>
      </c>
      <c r="CV180" s="319" t="str">
        <f ca="true">+IF(OFFSET('Sanitation Data'!$F$29,0,10*ROW('Sanitation Data'!F174))="","",OFFSET('Sanitation Data'!$F$29,0,10*ROW('Sanitation Data'!F174)))</f>
        <v/>
      </c>
      <c r="CW180" s="319" t="str">
        <f ca="true">+IF(OFFSET('Sanitation Data'!$F$30,0,10*ROW('Sanitation Data'!F174))="","",OFFSET('Sanitation Data'!$F$30,0,10*ROW('Sanitation Data'!F174)))</f>
        <v/>
      </c>
      <c r="CX180" s="319" t="str">
        <f ca="true">+IF(OFFSET('Sanitation Data'!$F$31,0,10*ROW('Sanitation Data'!F174))="","",OFFSET('Sanitation Data'!$F$31,0,10*ROW('Sanitation Data'!F174)))</f>
        <v/>
      </c>
      <c r="CY180" s="319" t="str">
        <f ca="true">+IF(OFFSET('Sanitation Data'!$F$32,0,10*ROW('Sanitation Data'!F174))="","",OFFSET('Sanitation Data'!$F$32,0,10*ROW('Sanitation Data'!F174)))</f>
        <v/>
      </c>
      <c r="CZ180" s="319" t="str">
        <f ca="true">+IF(OFFSET('Sanitation Data'!$G$28,0,10*ROW('Sanitation Data'!G174))="","",OFFSET('Sanitation Data'!$G$28,0,10*ROW('Sanitation Data'!G174)))</f>
        <v/>
      </c>
      <c r="DA180" s="319" t="str">
        <f ca="true">+IF(OFFSET('Sanitation Data'!$G$29,0,10*ROW('Sanitation Data'!G174))="","",OFFSET('Sanitation Data'!$G$29,0,10*ROW('Sanitation Data'!G174)))</f>
        <v/>
      </c>
      <c r="DB180" s="319" t="str">
        <f ca="true">+IF(OFFSET('Sanitation Data'!$G$30,0,10*ROW('Sanitation Data'!G174))="","",OFFSET('Sanitation Data'!$G$30,0,10*ROW('Sanitation Data'!G174)))</f>
        <v/>
      </c>
      <c r="DC180" s="319" t="str">
        <f ca="true">+IF(OFFSET('Sanitation Data'!$G$31,0,10*ROW('Sanitation Data'!G174))="","",OFFSET('Sanitation Data'!$G$31,0,10*ROW('Sanitation Data'!G174)))</f>
        <v/>
      </c>
      <c r="DD180" s="319" t="str">
        <f ca="true">+IF(OFFSET('Sanitation Data'!$G$32,0,10*ROW('Sanitation Data'!G174))="","",OFFSET('Sanitation Data'!$G$32,0,10*ROW('Sanitation Data'!G174)))</f>
        <v/>
      </c>
      <c r="DE180" s="319" t="str">
        <f ca="true">+IF(OFFSET('Sanitation Data'!$H$28,0,10*ROW('Sanitation Data'!H174))="","",OFFSET('Sanitation Data'!$H$28,0,10*ROW('Sanitation Data'!H174)))</f>
        <v/>
      </c>
      <c r="DF180" s="319" t="str">
        <f ca="true">+IF(OFFSET('Sanitation Data'!$H$29,0,10*ROW('Sanitation Data'!H174))="","",OFFSET('Sanitation Data'!$H$29,0,10*ROW('Sanitation Data'!H174)))</f>
        <v/>
      </c>
      <c r="DG180" s="319" t="str">
        <f ca="true">+IF(OFFSET('Sanitation Data'!$H$30,0,10*ROW('Sanitation Data'!H174))="","",OFFSET('Sanitation Data'!$H$30,0,10*ROW('Sanitation Data'!H174)))</f>
        <v/>
      </c>
      <c r="DH180" s="319" t="str">
        <f ca="true">+IF(OFFSET('Sanitation Data'!$H$31,0,10*ROW('Sanitation Data'!H174))="","",OFFSET('Sanitation Data'!$H$31,0,10*ROW('Sanitation Data'!H174)))</f>
        <v/>
      </c>
      <c r="DI180" s="319" t="str">
        <f ca="true">+IF(OFFSET('Sanitation Data'!$H$32,0,10*ROW('Sanitation Data'!H174))="","",OFFSET('Sanitation Data'!$H$32,0,10*ROW('Sanitation Data'!H174)))</f>
        <v/>
      </c>
      <c r="DJ180" s="319" t="str">
        <f ca="true">+IF(OFFSET('Sanitation Data'!$I$28,0,10*ROW('Sanitation Data'!I174))="","",OFFSET('Sanitation Data'!$I$28,0,10*ROW('Sanitation Data'!I174)))</f>
        <v/>
      </c>
      <c r="DK180" s="319" t="str">
        <f ca="true">+IF(OFFSET('Sanitation Data'!$I$29,0,10*ROW('Sanitation Data'!I174))="","",OFFSET('Sanitation Data'!$I$29,0,10*ROW('Sanitation Data'!I174)))</f>
        <v/>
      </c>
      <c r="DL180" s="319" t="str">
        <f ca="true">+IF(OFFSET('Sanitation Data'!$I$30,0,10*ROW('Sanitation Data'!I174))="","",OFFSET('Sanitation Data'!$I$30,0,10*ROW('Sanitation Data'!I174)))</f>
        <v/>
      </c>
      <c r="DM180" s="319" t="str">
        <f ca="true">+IF(OFFSET('Sanitation Data'!$I$31,0,10*ROW('Sanitation Data'!I174))="","",OFFSET('Sanitation Data'!$I$31,0,10*ROW('Sanitation Data'!I174)))</f>
        <v/>
      </c>
      <c r="DN180" s="319" t="str">
        <f ca="true">+IF(OFFSET('Sanitation Data'!$I$32,0,10*ROW('Sanitation Data'!I174))="","",OFFSET('Sanitation Data'!$I$32,0,10*ROW('Sanitation Data'!I174)))</f>
        <v/>
      </c>
      <c r="DO180" s="319" t="str">
        <f ca="true">+IF(OFFSET('Hygiene Data'!$D$11,0,10*ROW('Hygiene Data'!D174))="","",OFFSET('Hygiene Data'!$D$11,0,10*ROW('Hygiene Data'!D174)))</f>
        <v/>
      </c>
      <c r="DP180" s="319" t="str">
        <f ca="true">+IF(OFFSET('Hygiene Data'!$D$12,0,10*ROW('Hygiene Data'!D174))="","",OFFSET('Hygiene Data'!$D$12,0,10*ROW('Hygiene Data'!D174)))</f>
        <v/>
      </c>
      <c r="DQ180" s="319" t="str">
        <f ca="true">+IF(OFFSET('Hygiene Data'!$D$13,0,10*ROW('Hygiene Data'!D174))="","",OFFSET('Hygiene Data'!$D$13,0,10*ROW('Hygiene Data'!D174)))</f>
        <v/>
      </c>
      <c r="DR180" s="319" t="str">
        <f ca="true">+IF(OFFSET('Hygiene Data'!$E$11,0,10*ROW('Hygiene Data'!E174))="","",OFFSET('Hygiene Data'!$E$11,0,10*ROW('Hygiene Data'!E174)))</f>
        <v/>
      </c>
      <c r="DS180" s="319" t="str">
        <f ca="true">+IF(OFFSET('Hygiene Data'!$E$12,0,10*ROW('Hygiene Data'!E174))="","",OFFSET('Hygiene Data'!$E$12,0,10*ROW('Hygiene Data'!E174)))</f>
        <v/>
      </c>
      <c r="DT180" s="319" t="str">
        <f ca="true">+IF(OFFSET('Hygiene Data'!$E$13,0,10*ROW('Hygiene Data'!E174))="","",OFFSET('Hygiene Data'!$E$13,0,10*ROW('Hygiene Data'!E174)))</f>
        <v/>
      </c>
      <c r="DU180" s="319" t="str">
        <f ca="true">+IF(OFFSET('Hygiene Data'!$F$11,0,10*ROW('Hygiene Data'!F174))="","",OFFSET('Hygiene Data'!$F$11,0,10*ROW('Hygiene Data'!F174)))</f>
        <v/>
      </c>
      <c r="DV180" s="319" t="str">
        <f ca="true">+IF(OFFSET('Hygiene Data'!$F$12,0,10*ROW('Hygiene Data'!F174))="","",OFFSET('Hygiene Data'!$F$12,0,10*ROW('Hygiene Data'!F174)))</f>
        <v/>
      </c>
      <c r="DW180" s="319" t="str">
        <f ca="true">+IF(OFFSET('Hygiene Data'!$F$13,0,10*ROW('Hygiene Data'!F174))="","",OFFSET('Hygiene Data'!$F$13,0,10*ROW('Hygiene Data'!F174)))</f>
        <v/>
      </c>
      <c r="DX180" s="319" t="str">
        <f ca="true">+IF(OFFSET('Hygiene Data'!$G$11,0,10*ROW('Hygiene Data'!G174))="","",OFFSET('Hygiene Data'!$G$11,0,10*ROW('Hygiene Data'!G174)))</f>
        <v/>
      </c>
      <c r="DY180" s="319" t="str">
        <f ca="true">+IF(OFFSET('Hygiene Data'!$G$12,0,10*ROW('Hygiene Data'!G174))="","",OFFSET('Hygiene Data'!$G$12,0,10*ROW('Hygiene Data'!G174)))</f>
        <v/>
      </c>
      <c r="DZ180" s="319" t="str">
        <f ca="true">+IF(OFFSET('Hygiene Data'!$G$13,0,10*ROW('Hygiene Data'!G174))="","",OFFSET('Hygiene Data'!$G$13,0,10*ROW('Hygiene Data'!G174)))</f>
        <v/>
      </c>
      <c r="EA180" s="319" t="str">
        <f ca="true">+IF(OFFSET('Hygiene Data'!$H$11,0,10*ROW('Hygiene Data'!H174))="","",OFFSET('Hygiene Data'!$H$11,0,10*ROW('Hygiene Data'!H174)))</f>
        <v/>
      </c>
      <c r="EB180" s="319" t="str">
        <f ca="true">+IF(OFFSET('Hygiene Data'!$H$12,0,10*ROW('Hygiene Data'!H174))="","",OFFSET('Hygiene Data'!$H$12,0,10*ROW('Hygiene Data'!H174)))</f>
        <v/>
      </c>
      <c r="EC180" s="319" t="str">
        <f ca="true">+IF(OFFSET('Hygiene Data'!$H$13,0,10*ROW('Hygiene Data'!H174))="","",OFFSET('Hygiene Data'!$H$13,0,10*ROW('Hygiene Data'!H174)))</f>
        <v/>
      </c>
      <c r="ED180" s="319" t="str">
        <f ca="true">+IF(OFFSET('Hygiene Data'!$I$11,0,10*ROW('Hygiene Data'!I174))="","",OFFSET('Hygiene Data'!$I$11,0,10*ROW('Hygiene Data'!I174)))</f>
        <v/>
      </c>
      <c r="EE180" s="319" t="str">
        <f ca="true">+IF(OFFSET('Hygiene Data'!$I$12,0,10*ROW('Hygiene Data'!I174))="","",OFFSET('Hygiene Data'!$I$12,0,10*ROW('Hygiene Data'!I174)))</f>
        <v/>
      </c>
      <c r="EF180" s="319"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75"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19"/>
      <c r="BS181" s="319" t="str">
        <f ca="true">+IF(OFFSET('Water Data'!$D$27,0,10*ROW('Water Data'!D175))="","",OFFSET('Water Data'!$D$27,0,10*ROW('Water Data'!D175)))</f>
        <v/>
      </c>
      <c r="BT181" s="319" t="str">
        <f ca="true">+IF(OFFSET('Water Data'!$D$28,0,10*ROW('Water Data'!D175))="","",OFFSET('Water Data'!$D$28,0,10*ROW('Water Data'!D175)))</f>
        <v/>
      </c>
      <c r="BU181" s="319" t="str">
        <f ca="true">+IF(OFFSET('Water Data'!$D$29,0,10*ROW('Water Data'!D175))="","",OFFSET('Water Data'!$D$29,0,10*ROW('Water Data'!D175)))</f>
        <v/>
      </c>
      <c r="BV181" s="319" t="str">
        <f ca="true">+IF(OFFSET('Water Data'!$E$27,0,10*ROW('Water Data'!E175))="","",OFFSET('Water Data'!$E$27,0,10*ROW('Water Data'!E175)))</f>
        <v/>
      </c>
      <c r="BW181" s="319" t="str">
        <f ca="true">+IF(OFFSET('Water Data'!$E$28,0,10*ROW('Water Data'!E175))="","",OFFSET('Water Data'!$E$28,0,10*ROW('Water Data'!E175)))</f>
        <v/>
      </c>
      <c r="BX181" s="319" t="str">
        <f ca="true">+IF(OFFSET('Water Data'!$E$29,0,10*ROW('Water Data'!E175))="","",OFFSET('Water Data'!$E$29,0,10*ROW('Water Data'!E175)))</f>
        <v/>
      </c>
      <c r="BY181" s="319" t="str">
        <f ca="true">+IF(OFFSET('Water Data'!$F$27,0,10*ROW('Water Data'!F175))="","",OFFSET('Water Data'!$F$27,0,10*ROW('Water Data'!F175)))</f>
        <v/>
      </c>
      <c r="BZ181" s="319" t="str">
        <f ca="true">+IF(OFFSET('Water Data'!$F$28,0,10*ROW('Water Data'!F175))="","",OFFSET('Water Data'!$F$28,0,10*ROW('Water Data'!F175)))</f>
        <v/>
      </c>
      <c r="CA181" s="319" t="str">
        <f ca="true">+IF(OFFSET('Water Data'!$F$29,0,10*ROW('Water Data'!F175))="","",OFFSET('Water Data'!$F$29,0,10*ROW('Water Data'!F175)))</f>
        <v/>
      </c>
      <c r="CB181" s="319" t="str">
        <f ca="true">+IF(OFFSET('Water Data'!$G$27,0,10*ROW('Water Data'!G175))="","",OFFSET('Water Data'!$G$27,0,10*ROW('Water Data'!G175)))</f>
        <v/>
      </c>
      <c r="CC181" s="319" t="str">
        <f ca="true">+IF(OFFSET('Water Data'!$G$28,0,10*ROW('Water Data'!G175))="","",OFFSET('Water Data'!$G$28,0,10*ROW('Water Data'!G175)))</f>
        <v/>
      </c>
      <c r="CD181" s="319" t="str">
        <f ca="true">+IF(OFFSET('Water Data'!$G$29,0,10*ROW('Water Data'!G175))="","",OFFSET('Water Data'!$G$29,0,10*ROW('Water Data'!G175)))</f>
        <v/>
      </c>
      <c r="CE181" s="319" t="str">
        <f ca="true">+IF(OFFSET('Water Data'!$H$27,0,10*ROW('Water Data'!H175))="","",OFFSET('Water Data'!$H$27,0,10*ROW('Water Data'!H175)))</f>
        <v/>
      </c>
      <c r="CF181" s="319" t="str">
        <f ca="true">+IF(OFFSET('Water Data'!$H$28,0,10*ROW('Water Data'!H175))="","",OFFSET('Water Data'!$H$28,0,10*ROW('Water Data'!H175)))</f>
        <v/>
      </c>
      <c r="CG181" s="319" t="str">
        <f ca="true">+IF(OFFSET('Water Data'!$H$29,0,10*ROW('Water Data'!H175))="","",OFFSET('Water Data'!$H$29,0,10*ROW('Water Data'!H175)))</f>
        <v/>
      </c>
      <c r="CH181" s="319" t="str">
        <f ca="true">+IF(OFFSET('Water Data'!$I$27,0,10*ROW('Water Data'!I175))="","",OFFSET('Water Data'!$I$27,0,10*ROW('Water Data'!I175)))</f>
        <v/>
      </c>
      <c r="CI181" s="319" t="str">
        <f ca="true">+IF(OFFSET('Water Data'!$I$28,0,10*ROW('Water Data'!I175))="","",OFFSET('Water Data'!$I$28,0,10*ROW('Water Data'!I175)))</f>
        <v/>
      </c>
      <c r="CJ181" s="319" t="str">
        <f ca="true">+IF(OFFSET('Water Data'!$I$29,0,10*ROW('Water Data'!I175))="","",OFFSET('Water Data'!$I$29,0,10*ROW('Water Data'!I175)))</f>
        <v/>
      </c>
      <c r="CK181" s="319" t="str">
        <f ca="true">+IF(OFFSET('Sanitation Data'!$D$28,0,10*ROW('Sanitation Data'!D175))="","",OFFSET('Sanitation Data'!$D$28,0,10*ROW('Sanitation Data'!D175)))</f>
        <v/>
      </c>
      <c r="CL181" s="319" t="str">
        <f ca="true">+IF(OFFSET('Sanitation Data'!$D$29,0,10*ROW('Sanitation Data'!D175))="","",OFFSET('Sanitation Data'!$D$29,0,10*ROW('Sanitation Data'!D175)))</f>
        <v/>
      </c>
      <c r="CM181" s="319" t="str">
        <f ca="true">+IF(OFFSET('Sanitation Data'!$D$30,0,10*ROW('Sanitation Data'!D175))="","",OFFSET('Sanitation Data'!$D$30,0,10*ROW('Sanitation Data'!D175)))</f>
        <v/>
      </c>
      <c r="CN181" s="319" t="str">
        <f ca="true">+IF(OFFSET('Sanitation Data'!$D$31,0,10*ROW('Sanitation Data'!D175))="","",OFFSET('Sanitation Data'!$D$31,0,10*ROW('Sanitation Data'!D175)))</f>
        <v/>
      </c>
      <c r="CO181" s="319" t="str">
        <f ca="true">+IF(OFFSET('Sanitation Data'!$D$32,0,10*ROW('Sanitation Data'!D175))="","",OFFSET('Sanitation Data'!$D$32,0,10*ROW('Sanitation Data'!D175)))</f>
        <v/>
      </c>
      <c r="CP181" s="319" t="str">
        <f ca="true">+IF(OFFSET('Sanitation Data'!$E$28,0,10*ROW('Sanitation Data'!E175))="","",OFFSET('Sanitation Data'!$E$28,0,10*ROW('Sanitation Data'!E175)))</f>
        <v/>
      </c>
      <c r="CQ181" s="319" t="str">
        <f ca="true">+IF(OFFSET('Sanitation Data'!$E$29,0,10*ROW('Sanitation Data'!E175))="","",OFFSET('Sanitation Data'!$E$29,0,10*ROW('Sanitation Data'!E175)))</f>
        <v/>
      </c>
      <c r="CR181" s="319" t="str">
        <f ca="true">+IF(OFFSET('Sanitation Data'!$E$30,0,10*ROW('Sanitation Data'!E175))="","",OFFSET('Sanitation Data'!$E$30,0,10*ROW('Sanitation Data'!E175)))</f>
        <v/>
      </c>
      <c r="CS181" s="319" t="str">
        <f ca="true">+IF(OFFSET('Sanitation Data'!$E$31,0,10*ROW('Sanitation Data'!E175))="","",OFFSET('Sanitation Data'!$E$31,0,10*ROW('Sanitation Data'!E175)))</f>
        <v/>
      </c>
      <c r="CT181" s="319" t="str">
        <f ca="true">+IF(OFFSET('Sanitation Data'!$E$32,0,10*ROW('Sanitation Data'!E175))="","",OFFSET('Sanitation Data'!$E$32,0,10*ROW('Sanitation Data'!E175)))</f>
        <v/>
      </c>
      <c r="CU181" s="319" t="str">
        <f ca="true">+IF(OFFSET('Sanitation Data'!$F$28,0,10*ROW('Sanitation Data'!F175))="","",OFFSET('Sanitation Data'!$F$28,0,10*ROW('Sanitation Data'!F175)))</f>
        <v/>
      </c>
      <c r="CV181" s="319" t="str">
        <f ca="true">+IF(OFFSET('Sanitation Data'!$F$29,0,10*ROW('Sanitation Data'!F175))="","",OFFSET('Sanitation Data'!$F$29,0,10*ROW('Sanitation Data'!F175)))</f>
        <v/>
      </c>
      <c r="CW181" s="319" t="str">
        <f ca="true">+IF(OFFSET('Sanitation Data'!$F$30,0,10*ROW('Sanitation Data'!F175))="","",OFFSET('Sanitation Data'!$F$30,0,10*ROW('Sanitation Data'!F175)))</f>
        <v/>
      </c>
      <c r="CX181" s="319" t="str">
        <f ca="true">+IF(OFFSET('Sanitation Data'!$F$31,0,10*ROW('Sanitation Data'!F175))="","",OFFSET('Sanitation Data'!$F$31,0,10*ROW('Sanitation Data'!F175)))</f>
        <v/>
      </c>
      <c r="CY181" s="319" t="str">
        <f ca="true">+IF(OFFSET('Sanitation Data'!$F$32,0,10*ROW('Sanitation Data'!F175))="","",OFFSET('Sanitation Data'!$F$32,0,10*ROW('Sanitation Data'!F175)))</f>
        <v/>
      </c>
      <c r="CZ181" s="319" t="str">
        <f ca="true">+IF(OFFSET('Sanitation Data'!$G$28,0,10*ROW('Sanitation Data'!G175))="","",OFFSET('Sanitation Data'!$G$28,0,10*ROW('Sanitation Data'!G175)))</f>
        <v/>
      </c>
      <c r="DA181" s="319" t="str">
        <f ca="true">+IF(OFFSET('Sanitation Data'!$G$29,0,10*ROW('Sanitation Data'!G175))="","",OFFSET('Sanitation Data'!$G$29,0,10*ROW('Sanitation Data'!G175)))</f>
        <v/>
      </c>
      <c r="DB181" s="319" t="str">
        <f ca="true">+IF(OFFSET('Sanitation Data'!$G$30,0,10*ROW('Sanitation Data'!G175))="","",OFFSET('Sanitation Data'!$G$30,0,10*ROW('Sanitation Data'!G175)))</f>
        <v/>
      </c>
      <c r="DC181" s="319" t="str">
        <f ca="true">+IF(OFFSET('Sanitation Data'!$G$31,0,10*ROW('Sanitation Data'!G175))="","",OFFSET('Sanitation Data'!$G$31,0,10*ROW('Sanitation Data'!G175)))</f>
        <v/>
      </c>
      <c r="DD181" s="319" t="str">
        <f ca="true">+IF(OFFSET('Sanitation Data'!$G$32,0,10*ROW('Sanitation Data'!G175))="","",OFFSET('Sanitation Data'!$G$32,0,10*ROW('Sanitation Data'!G175)))</f>
        <v/>
      </c>
      <c r="DE181" s="319" t="str">
        <f ca="true">+IF(OFFSET('Sanitation Data'!$H$28,0,10*ROW('Sanitation Data'!H175))="","",OFFSET('Sanitation Data'!$H$28,0,10*ROW('Sanitation Data'!H175)))</f>
        <v/>
      </c>
      <c r="DF181" s="319" t="str">
        <f ca="true">+IF(OFFSET('Sanitation Data'!$H$29,0,10*ROW('Sanitation Data'!H175))="","",OFFSET('Sanitation Data'!$H$29,0,10*ROW('Sanitation Data'!H175)))</f>
        <v/>
      </c>
      <c r="DG181" s="319" t="str">
        <f ca="true">+IF(OFFSET('Sanitation Data'!$H$30,0,10*ROW('Sanitation Data'!H175))="","",OFFSET('Sanitation Data'!$H$30,0,10*ROW('Sanitation Data'!H175)))</f>
        <v/>
      </c>
      <c r="DH181" s="319" t="str">
        <f ca="true">+IF(OFFSET('Sanitation Data'!$H$31,0,10*ROW('Sanitation Data'!H175))="","",OFFSET('Sanitation Data'!$H$31,0,10*ROW('Sanitation Data'!H175)))</f>
        <v/>
      </c>
      <c r="DI181" s="319" t="str">
        <f ca="true">+IF(OFFSET('Sanitation Data'!$H$32,0,10*ROW('Sanitation Data'!H175))="","",OFFSET('Sanitation Data'!$H$32,0,10*ROW('Sanitation Data'!H175)))</f>
        <v/>
      </c>
      <c r="DJ181" s="319" t="str">
        <f ca="true">+IF(OFFSET('Sanitation Data'!$I$28,0,10*ROW('Sanitation Data'!I175))="","",OFFSET('Sanitation Data'!$I$28,0,10*ROW('Sanitation Data'!I175)))</f>
        <v/>
      </c>
      <c r="DK181" s="319" t="str">
        <f ca="true">+IF(OFFSET('Sanitation Data'!$I$29,0,10*ROW('Sanitation Data'!I175))="","",OFFSET('Sanitation Data'!$I$29,0,10*ROW('Sanitation Data'!I175)))</f>
        <v/>
      </c>
      <c r="DL181" s="319" t="str">
        <f ca="true">+IF(OFFSET('Sanitation Data'!$I$30,0,10*ROW('Sanitation Data'!I175))="","",OFFSET('Sanitation Data'!$I$30,0,10*ROW('Sanitation Data'!I175)))</f>
        <v/>
      </c>
      <c r="DM181" s="319" t="str">
        <f ca="true">+IF(OFFSET('Sanitation Data'!$I$31,0,10*ROW('Sanitation Data'!I175))="","",OFFSET('Sanitation Data'!$I$31,0,10*ROW('Sanitation Data'!I175)))</f>
        <v/>
      </c>
      <c r="DN181" s="319" t="str">
        <f ca="true">+IF(OFFSET('Sanitation Data'!$I$32,0,10*ROW('Sanitation Data'!I175))="","",OFFSET('Sanitation Data'!$I$32,0,10*ROW('Sanitation Data'!I175)))</f>
        <v/>
      </c>
      <c r="DO181" s="319" t="str">
        <f ca="true">+IF(OFFSET('Hygiene Data'!$D$11,0,10*ROW('Hygiene Data'!D175))="","",OFFSET('Hygiene Data'!$D$11,0,10*ROW('Hygiene Data'!D175)))</f>
        <v/>
      </c>
      <c r="DP181" s="319" t="str">
        <f ca="true">+IF(OFFSET('Hygiene Data'!$D$12,0,10*ROW('Hygiene Data'!D175))="","",OFFSET('Hygiene Data'!$D$12,0,10*ROW('Hygiene Data'!D175)))</f>
        <v/>
      </c>
      <c r="DQ181" s="319" t="str">
        <f ca="true">+IF(OFFSET('Hygiene Data'!$D$13,0,10*ROW('Hygiene Data'!D175))="","",OFFSET('Hygiene Data'!$D$13,0,10*ROW('Hygiene Data'!D175)))</f>
        <v/>
      </c>
      <c r="DR181" s="319" t="str">
        <f ca="true">+IF(OFFSET('Hygiene Data'!$E$11,0,10*ROW('Hygiene Data'!E175))="","",OFFSET('Hygiene Data'!$E$11,0,10*ROW('Hygiene Data'!E175)))</f>
        <v/>
      </c>
      <c r="DS181" s="319" t="str">
        <f ca="true">+IF(OFFSET('Hygiene Data'!$E$12,0,10*ROW('Hygiene Data'!E175))="","",OFFSET('Hygiene Data'!$E$12,0,10*ROW('Hygiene Data'!E175)))</f>
        <v/>
      </c>
      <c r="DT181" s="319" t="str">
        <f ca="true">+IF(OFFSET('Hygiene Data'!$E$13,0,10*ROW('Hygiene Data'!E175))="","",OFFSET('Hygiene Data'!$E$13,0,10*ROW('Hygiene Data'!E175)))</f>
        <v/>
      </c>
      <c r="DU181" s="319" t="str">
        <f ca="true">+IF(OFFSET('Hygiene Data'!$F$11,0,10*ROW('Hygiene Data'!F175))="","",OFFSET('Hygiene Data'!$F$11,0,10*ROW('Hygiene Data'!F175)))</f>
        <v/>
      </c>
      <c r="DV181" s="319" t="str">
        <f ca="true">+IF(OFFSET('Hygiene Data'!$F$12,0,10*ROW('Hygiene Data'!F175))="","",OFFSET('Hygiene Data'!$F$12,0,10*ROW('Hygiene Data'!F175)))</f>
        <v/>
      </c>
      <c r="DW181" s="319" t="str">
        <f ca="true">+IF(OFFSET('Hygiene Data'!$F$13,0,10*ROW('Hygiene Data'!F175))="","",OFFSET('Hygiene Data'!$F$13,0,10*ROW('Hygiene Data'!F175)))</f>
        <v/>
      </c>
      <c r="DX181" s="319" t="str">
        <f ca="true">+IF(OFFSET('Hygiene Data'!$G$11,0,10*ROW('Hygiene Data'!G175))="","",OFFSET('Hygiene Data'!$G$11,0,10*ROW('Hygiene Data'!G175)))</f>
        <v/>
      </c>
      <c r="DY181" s="319" t="str">
        <f ca="true">+IF(OFFSET('Hygiene Data'!$G$12,0,10*ROW('Hygiene Data'!G175))="","",OFFSET('Hygiene Data'!$G$12,0,10*ROW('Hygiene Data'!G175)))</f>
        <v/>
      </c>
      <c r="DZ181" s="319" t="str">
        <f ca="true">+IF(OFFSET('Hygiene Data'!$G$13,0,10*ROW('Hygiene Data'!G175))="","",OFFSET('Hygiene Data'!$G$13,0,10*ROW('Hygiene Data'!G175)))</f>
        <v/>
      </c>
      <c r="EA181" s="319" t="str">
        <f ca="true">+IF(OFFSET('Hygiene Data'!$H$11,0,10*ROW('Hygiene Data'!H175))="","",OFFSET('Hygiene Data'!$H$11,0,10*ROW('Hygiene Data'!H175)))</f>
        <v/>
      </c>
      <c r="EB181" s="319" t="str">
        <f ca="true">+IF(OFFSET('Hygiene Data'!$H$12,0,10*ROW('Hygiene Data'!H175))="","",OFFSET('Hygiene Data'!$H$12,0,10*ROW('Hygiene Data'!H175)))</f>
        <v/>
      </c>
      <c r="EC181" s="319" t="str">
        <f ca="true">+IF(OFFSET('Hygiene Data'!$H$13,0,10*ROW('Hygiene Data'!H175))="","",OFFSET('Hygiene Data'!$H$13,0,10*ROW('Hygiene Data'!H175)))</f>
        <v/>
      </c>
      <c r="ED181" s="319" t="str">
        <f ca="true">+IF(OFFSET('Hygiene Data'!$I$11,0,10*ROW('Hygiene Data'!I175))="","",OFFSET('Hygiene Data'!$I$11,0,10*ROW('Hygiene Data'!I175)))</f>
        <v/>
      </c>
      <c r="EE181" s="319" t="str">
        <f ca="true">+IF(OFFSET('Hygiene Data'!$I$12,0,10*ROW('Hygiene Data'!I175))="","",OFFSET('Hygiene Data'!$I$12,0,10*ROW('Hygiene Data'!I175)))</f>
        <v/>
      </c>
      <c r="EF181" s="319"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75"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19"/>
      <c r="BS182" s="319" t="str">
        <f ca="true">+IF(OFFSET('Water Data'!$D$27,0,10*ROW('Water Data'!D176))="","",OFFSET('Water Data'!$D$27,0,10*ROW('Water Data'!D176)))</f>
        <v/>
      </c>
      <c r="BT182" s="319" t="str">
        <f ca="true">+IF(OFFSET('Water Data'!$D$28,0,10*ROW('Water Data'!D176))="","",OFFSET('Water Data'!$D$28,0,10*ROW('Water Data'!D176)))</f>
        <v/>
      </c>
      <c r="BU182" s="319" t="str">
        <f ca="true">+IF(OFFSET('Water Data'!$D$29,0,10*ROW('Water Data'!D176))="","",OFFSET('Water Data'!$D$29,0,10*ROW('Water Data'!D176)))</f>
        <v/>
      </c>
      <c r="BV182" s="319" t="str">
        <f ca="true">+IF(OFFSET('Water Data'!$E$27,0,10*ROW('Water Data'!E176))="","",OFFSET('Water Data'!$E$27,0,10*ROW('Water Data'!E176)))</f>
        <v/>
      </c>
      <c r="BW182" s="319" t="str">
        <f ca="true">+IF(OFFSET('Water Data'!$E$28,0,10*ROW('Water Data'!E176))="","",OFFSET('Water Data'!$E$28,0,10*ROW('Water Data'!E176)))</f>
        <v/>
      </c>
      <c r="BX182" s="319" t="str">
        <f ca="true">+IF(OFFSET('Water Data'!$E$29,0,10*ROW('Water Data'!E176))="","",OFFSET('Water Data'!$E$29,0,10*ROW('Water Data'!E176)))</f>
        <v/>
      </c>
      <c r="BY182" s="319" t="str">
        <f ca="true">+IF(OFFSET('Water Data'!$F$27,0,10*ROW('Water Data'!F176))="","",OFFSET('Water Data'!$F$27,0,10*ROW('Water Data'!F176)))</f>
        <v/>
      </c>
      <c r="BZ182" s="319" t="str">
        <f ca="true">+IF(OFFSET('Water Data'!$F$28,0,10*ROW('Water Data'!F176))="","",OFFSET('Water Data'!$F$28,0,10*ROW('Water Data'!F176)))</f>
        <v/>
      </c>
      <c r="CA182" s="319" t="str">
        <f ca="true">+IF(OFFSET('Water Data'!$F$29,0,10*ROW('Water Data'!F176))="","",OFFSET('Water Data'!$F$29,0,10*ROW('Water Data'!F176)))</f>
        <v/>
      </c>
      <c r="CB182" s="319" t="str">
        <f ca="true">+IF(OFFSET('Water Data'!$G$27,0,10*ROW('Water Data'!G176))="","",OFFSET('Water Data'!$G$27,0,10*ROW('Water Data'!G176)))</f>
        <v/>
      </c>
      <c r="CC182" s="319" t="str">
        <f ca="true">+IF(OFFSET('Water Data'!$G$28,0,10*ROW('Water Data'!G176))="","",OFFSET('Water Data'!$G$28,0,10*ROW('Water Data'!G176)))</f>
        <v/>
      </c>
      <c r="CD182" s="319" t="str">
        <f ca="true">+IF(OFFSET('Water Data'!$G$29,0,10*ROW('Water Data'!G176))="","",OFFSET('Water Data'!$G$29,0,10*ROW('Water Data'!G176)))</f>
        <v/>
      </c>
      <c r="CE182" s="319" t="str">
        <f ca="true">+IF(OFFSET('Water Data'!$H$27,0,10*ROW('Water Data'!H176))="","",OFFSET('Water Data'!$H$27,0,10*ROW('Water Data'!H176)))</f>
        <v/>
      </c>
      <c r="CF182" s="319" t="str">
        <f ca="true">+IF(OFFSET('Water Data'!$H$28,0,10*ROW('Water Data'!H176))="","",OFFSET('Water Data'!$H$28,0,10*ROW('Water Data'!H176)))</f>
        <v/>
      </c>
      <c r="CG182" s="319" t="str">
        <f ca="true">+IF(OFFSET('Water Data'!$H$29,0,10*ROW('Water Data'!H176))="","",OFFSET('Water Data'!$H$29,0,10*ROW('Water Data'!H176)))</f>
        <v/>
      </c>
      <c r="CH182" s="319" t="str">
        <f ca="true">+IF(OFFSET('Water Data'!$I$27,0,10*ROW('Water Data'!I176))="","",OFFSET('Water Data'!$I$27,0,10*ROW('Water Data'!I176)))</f>
        <v/>
      </c>
      <c r="CI182" s="319" t="str">
        <f ca="true">+IF(OFFSET('Water Data'!$I$28,0,10*ROW('Water Data'!I176))="","",OFFSET('Water Data'!$I$28,0,10*ROW('Water Data'!I176)))</f>
        <v/>
      </c>
      <c r="CJ182" s="319" t="str">
        <f ca="true">+IF(OFFSET('Water Data'!$I$29,0,10*ROW('Water Data'!I176))="","",OFFSET('Water Data'!$I$29,0,10*ROW('Water Data'!I176)))</f>
        <v/>
      </c>
      <c r="CK182" s="319" t="str">
        <f ca="true">+IF(OFFSET('Sanitation Data'!$D$28,0,10*ROW('Sanitation Data'!D176))="","",OFFSET('Sanitation Data'!$D$28,0,10*ROW('Sanitation Data'!D176)))</f>
        <v/>
      </c>
      <c r="CL182" s="319" t="str">
        <f ca="true">+IF(OFFSET('Sanitation Data'!$D$29,0,10*ROW('Sanitation Data'!D176))="","",OFFSET('Sanitation Data'!$D$29,0,10*ROW('Sanitation Data'!D176)))</f>
        <v/>
      </c>
      <c r="CM182" s="319" t="str">
        <f ca="true">+IF(OFFSET('Sanitation Data'!$D$30,0,10*ROW('Sanitation Data'!D176))="","",OFFSET('Sanitation Data'!$D$30,0,10*ROW('Sanitation Data'!D176)))</f>
        <v/>
      </c>
      <c r="CN182" s="319" t="str">
        <f ca="true">+IF(OFFSET('Sanitation Data'!$D$31,0,10*ROW('Sanitation Data'!D176))="","",OFFSET('Sanitation Data'!$D$31,0,10*ROW('Sanitation Data'!D176)))</f>
        <v/>
      </c>
      <c r="CO182" s="319" t="str">
        <f ca="true">+IF(OFFSET('Sanitation Data'!$D$32,0,10*ROW('Sanitation Data'!D176))="","",OFFSET('Sanitation Data'!$D$32,0,10*ROW('Sanitation Data'!D176)))</f>
        <v/>
      </c>
      <c r="CP182" s="319" t="str">
        <f ca="true">+IF(OFFSET('Sanitation Data'!$E$28,0,10*ROW('Sanitation Data'!E176))="","",OFFSET('Sanitation Data'!$E$28,0,10*ROW('Sanitation Data'!E176)))</f>
        <v/>
      </c>
      <c r="CQ182" s="319" t="str">
        <f ca="true">+IF(OFFSET('Sanitation Data'!$E$29,0,10*ROW('Sanitation Data'!E176))="","",OFFSET('Sanitation Data'!$E$29,0,10*ROW('Sanitation Data'!E176)))</f>
        <v/>
      </c>
      <c r="CR182" s="319" t="str">
        <f ca="true">+IF(OFFSET('Sanitation Data'!$E$30,0,10*ROW('Sanitation Data'!E176))="","",OFFSET('Sanitation Data'!$E$30,0,10*ROW('Sanitation Data'!E176)))</f>
        <v/>
      </c>
      <c r="CS182" s="319" t="str">
        <f ca="true">+IF(OFFSET('Sanitation Data'!$E$31,0,10*ROW('Sanitation Data'!E176))="","",OFFSET('Sanitation Data'!$E$31,0,10*ROW('Sanitation Data'!E176)))</f>
        <v/>
      </c>
      <c r="CT182" s="319" t="str">
        <f ca="true">+IF(OFFSET('Sanitation Data'!$E$32,0,10*ROW('Sanitation Data'!E176))="","",OFFSET('Sanitation Data'!$E$32,0,10*ROW('Sanitation Data'!E176)))</f>
        <v/>
      </c>
      <c r="CU182" s="319" t="str">
        <f ca="true">+IF(OFFSET('Sanitation Data'!$F$28,0,10*ROW('Sanitation Data'!F176))="","",OFFSET('Sanitation Data'!$F$28,0,10*ROW('Sanitation Data'!F176)))</f>
        <v/>
      </c>
      <c r="CV182" s="319" t="str">
        <f ca="true">+IF(OFFSET('Sanitation Data'!$F$29,0,10*ROW('Sanitation Data'!F176))="","",OFFSET('Sanitation Data'!$F$29,0,10*ROW('Sanitation Data'!F176)))</f>
        <v/>
      </c>
      <c r="CW182" s="319" t="str">
        <f ca="true">+IF(OFFSET('Sanitation Data'!$F$30,0,10*ROW('Sanitation Data'!F176))="","",OFFSET('Sanitation Data'!$F$30,0,10*ROW('Sanitation Data'!F176)))</f>
        <v/>
      </c>
      <c r="CX182" s="319" t="str">
        <f ca="true">+IF(OFFSET('Sanitation Data'!$F$31,0,10*ROW('Sanitation Data'!F176))="","",OFFSET('Sanitation Data'!$F$31,0,10*ROW('Sanitation Data'!F176)))</f>
        <v/>
      </c>
      <c r="CY182" s="319" t="str">
        <f ca="true">+IF(OFFSET('Sanitation Data'!$F$32,0,10*ROW('Sanitation Data'!F176))="","",OFFSET('Sanitation Data'!$F$32,0,10*ROW('Sanitation Data'!F176)))</f>
        <v/>
      </c>
      <c r="CZ182" s="319" t="str">
        <f ca="true">+IF(OFFSET('Sanitation Data'!$G$28,0,10*ROW('Sanitation Data'!G176))="","",OFFSET('Sanitation Data'!$G$28,0,10*ROW('Sanitation Data'!G176)))</f>
        <v/>
      </c>
      <c r="DA182" s="319" t="str">
        <f ca="true">+IF(OFFSET('Sanitation Data'!$G$29,0,10*ROW('Sanitation Data'!G176))="","",OFFSET('Sanitation Data'!$G$29,0,10*ROW('Sanitation Data'!G176)))</f>
        <v/>
      </c>
      <c r="DB182" s="319" t="str">
        <f ca="true">+IF(OFFSET('Sanitation Data'!$G$30,0,10*ROW('Sanitation Data'!G176))="","",OFFSET('Sanitation Data'!$G$30,0,10*ROW('Sanitation Data'!G176)))</f>
        <v/>
      </c>
      <c r="DC182" s="319" t="str">
        <f ca="true">+IF(OFFSET('Sanitation Data'!$G$31,0,10*ROW('Sanitation Data'!G176))="","",OFFSET('Sanitation Data'!$G$31,0,10*ROW('Sanitation Data'!G176)))</f>
        <v/>
      </c>
      <c r="DD182" s="319" t="str">
        <f ca="true">+IF(OFFSET('Sanitation Data'!$G$32,0,10*ROW('Sanitation Data'!G176))="","",OFFSET('Sanitation Data'!$G$32,0,10*ROW('Sanitation Data'!G176)))</f>
        <v/>
      </c>
      <c r="DE182" s="319" t="str">
        <f ca="true">+IF(OFFSET('Sanitation Data'!$H$28,0,10*ROW('Sanitation Data'!H176))="","",OFFSET('Sanitation Data'!$H$28,0,10*ROW('Sanitation Data'!H176)))</f>
        <v/>
      </c>
      <c r="DF182" s="319" t="str">
        <f ca="true">+IF(OFFSET('Sanitation Data'!$H$29,0,10*ROW('Sanitation Data'!H176))="","",OFFSET('Sanitation Data'!$H$29,0,10*ROW('Sanitation Data'!H176)))</f>
        <v/>
      </c>
      <c r="DG182" s="319" t="str">
        <f ca="true">+IF(OFFSET('Sanitation Data'!$H$30,0,10*ROW('Sanitation Data'!H176))="","",OFFSET('Sanitation Data'!$H$30,0,10*ROW('Sanitation Data'!H176)))</f>
        <v/>
      </c>
      <c r="DH182" s="319" t="str">
        <f ca="true">+IF(OFFSET('Sanitation Data'!$H$31,0,10*ROW('Sanitation Data'!H176))="","",OFFSET('Sanitation Data'!$H$31,0,10*ROW('Sanitation Data'!H176)))</f>
        <v/>
      </c>
      <c r="DI182" s="319" t="str">
        <f ca="true">+IF(OFFSET('Sanitation Data'!$H$32,0,10*ROW('Sanitation Data'!H176))="","",OFFSET('Sanitation Data'!$H$32,0,10*ROW('Sanitation Data'!H176)))</f>
        <v/>
      </c>
      <c r="DJ182" s="319" t="str">
        <f ca="true">+IF(OFFSET('Sanitation Data'!$I$28,0,10*ROW('Sanitation Data'!I176))="","",OFFSET('Sanitation Data'!$I$28,0,10*ROW('Sanitation Data'!I176)))</f>
        <v/>
      </c>
      <c r="DK182" s="319" t="str">
        <f ca="true">+IF(OFFSET('Sanitation Data'!$I$29,0,10*ROW('Sanitation Data'!I176))="","",OFFSET('Sanitation Data'!$I$29,0,10*ROW('Sanitation Data'!I176)))</f>
        <v/>
      </c>
      <c r="DL182" s="319" t="str">
        <f ca="true">+IF(OFFSET('Sanitation Data'!$I$30,0,10*ROW('Sanitation Data'!I176))="","",OFFSET('Sanitation Data'!$I$30,0,10*ROW('Sanitation Data'!I176)))</f>
        <v/>
      </c>
      <c r="DM182" s="319" t="str">
        <f ca="true">+IF(OFFSET('Sanitation Data'!$I$31,0,10*ROW('Sanitation Data'!I176))="","",OFFSET('Sanitation Data'!$I$31,0,10*ROW('Sanitation Data'!I176)))</f>
        <v/>
      </c>
      <c r="DN182" s="319" t="str">
        <f ca="true">+IF(OFFSET('Sanitation Data'!$I$32,0,10*ROW('Sanitation Data'!I176))="","",OFFSET('Sanitation Data'!$I$32,0,10*ROW('Sanitation Data'!I176)))</f>
        <v/>
      </c>
      <c r="DO182" s="319" t="str">
        <f ca="true">+IF(OFFSET('Hygiene Data'!$D$11,0,10*ROW('Hygiene Data'!D176))="","",OFFSET('Hygiene Data'!$D$11,0,10*ROW('Hygiene Data'!D176)))</f>
        <v/>
      </c>
      <c r="DP182" s="319" t="str">
        <f ca="true">+IF(OFFSET('Hygiene Data'!$D$12,0,10*ROW('Hygiene Data'!D176))="","",OFFSET('Hygiene Data'!$D$12,0,10*ROW('Hygiene Data'!D176)))</f>
        <v/>
      </c>
      <c r="DQ182" s="319" t="str">
        <f ca="true">+IF(OFFSET('Hygiene Data'!$D$13,0,10*ROW('Hygiene Data'!D176))="","",OFFSET('Hygiene Data'!$D$13,0,10*ROW('Hygiene Data'!D176)))</f>
        <v/>
      </c>
      <c r="DR182" s="319" t="str">
        <f ca="true">+IF(OFFSET('Hygiene Data'!$E$11,0,10*ROW('Hygiene Data'!E176))="","",OFFSET('Hygiene Data'!$E$11,0,10*ROW('Hygiene Data'!E176)))</f>
        <v/>
      </c>
      <c r="DS182" s="319" t="str">
        <f ca="true">+IF(OFFSET('Hygiene Data'!$E$12,0,10*ROW('Hygiene Data'!E176))="","",OFFSET('Hygiene Data'!$E$12,0,10*ROW('Hygiene Data'!E176)))</f>
        <v/>
      </c>
      <c r="DT182" s="319" t="str">
        <f ca="true">+IF(OFFSET('Hygiene Data'!$E$13,0,10*ROW('Hygiene Data'!E176))="","",OFFSET('Hygiene Data'!$E$13,0,10*ROW('Hygiene Data'!E176)))</f>
        <v/>
      </c>
      <c r="DU182" s="319" t="str">
        <f ca="true">+IF(OFFSET('Hygiene Data'!$F$11,0,10*ROW('Hygiene Data'!F176))="","",OFFSET('Hygiene Data'!$F$11,0,10*ROW('Hygiene Data'!F176)))</f>
        <v/>
      </c>
      <c r="DV182" s="319" t="str">
        <f ca="true">+IF(OFFSET('Hygiene Data'!$F$12,0,10*ROW('Hygiene Data'!F176))="","",OFFSET('Hygiene Data'!$F$12,0,10*ROW('Hygiene Data'!F176)))</f>
        <v/>
      </c>
      <c r="DW182" s="319" t="str">
        <f ca="true">+IF(OFFSET('Hygiene Data'!$F$13,0,10*ROW('Hygiene Data'!F176))="","",OFFSET('Hygiene Data'!$F$13,0,10*ROW('Hygiene Data'!F176)))</f>
        <v/>
      </c>
      <c r="DX182" s="319" t="str">
        <f ca="true">+IF(OFFSET('Hygiene Data'!$G$11,0,10*ROW('Hygiene Data'!G176))="","",OFFSET('Hygiene Data'!$G$11,0,10*ROW('Hygiene Data'!G176)))</f>
        <v/>
      </c>
      <c r="DY182" s="319" t="str">
        <f ca="true">+IF(OFFSET('Hygiene Data'!$G$12,0,10*ROW('Hygiene Data'!G176))="","",OFFSET('Hygiene Data'!$G$12,0,10*ROW('Hygiene Data'!G176)))</f>
        <v/>
      </c>
      <c r="DZ182" s="319" t="str">
        <f ca="true">+IF(OFFSET('Hygiene Data'!$G$13,0,10*ROW('Hygiene Data'!G176))="","",OFFSET('Hygiene Data'!$G$13,0,10*ROW('Hygiene Data'!G176)))</f>
        <v/>
      </c>
      <c r="EA182" s="319" t="str">
        <f ca="true">+IF(OFFSET('Hygiene Data'!$H$11,0,10*ROW('Hygiene Data'!H176))="","",OFFSET('Hygiene Data'!$H$11,0,10*ROW('Hygiene Data'!H176)))</f>
        <v/>
      </c>
      <c r="EB182" s="319" t="str">
        <f ca="true">+IF(OFFSET('Hygiene Data'!$H$12,0,10*ROW('Hygiene Data'!H176))="","",OFFSET('Hygiene Data'!$H$12,0,10*ROW('Hygiene Data'!H176)))</f>
        <v/>
      </c>
      <c r="EC182" s="319" t="str">
        <f ca="true">+IF(OFFSET('Hygiene Data'!$H$13,0,10*ROW('Hygiene Data'!H176))="","",OFFSET('Hygiene Data'!$H$13,0,10*ROW('Hygiene Data'!H176)))</f>
        <v/>
      </c>
      <c r="ED182" s="319" t="str">
        <f ca="true">+IF(OFFSET('Hygiene Data'!$I$11,0,10*ROW('Hygiene Data'!I176))="","",OFFSET('Hygiene Data'!$I$11,0,10*ROW('Hygiene Data'!I176)))</f>
        <v/>
      </c>
      <c r="EE182" s="319" t="str">
        <f ca="true">+IF(OFFSET('Hygiene Data'!$I$12,0,10*ROW('Hygiene Data'!I176))="","",OFFSET('Hygiene Data'!$I$12,0,10*ROW('Hygiene Data'!I176)))</f>
        <v/>
      </c>
      <c r="EF182" s="319"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75"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19"/>
      <c r="BS183" s="319" t="str">
        <f ca="true">+IF(OFFSET('Water Data'!$D$27,0,10*ROW('Water Data'!D177))="","",OFFSET('Water Data'!$D$27,0,10*ROW('Water Data'!D177)))</f>
        <v/>
      </c>
      <c r="BT183" s="319" t="str">
        <f ca="true">+IF(OFFSET('Water Data'!$D$28,0,10*ROW('Water Data'!D177))="","",OFFSET('Water Data'!$D$28,0,10*ROW('Water Data'!D177)))</f>
        <v/>
      </c>
      <c r="BU183" s="319" t="str">
        <f ca="true">+IF(OFFSET('Water Data'!$D$29,0,10*ROW('Water Data'!D177))="","",OFFSET('Water Data'!$D$29,0,10*ROW('Water Data'!D177)))</f>
        <v/>
      </c>
      <c r="BV183" s="319" t="str">
        <f ca="true">+IF(OFFSET('Water Data'!$E$27,0,10*ROW('Water Data'!E177))="","",OFFSET('Water Data'!$E$27,0,10*ROW('Water Data'!E177)))</f>
        <v/>
      </c>
      <c r="BW183" s="319" t="str">
        <f ca="true">+IF(OFFSET('Water Data'!$E$28,0,10*ROW('Water Data'!E177))="","",OFFSET('Water Data'!$E$28,0,10*ROW('Water Data'!E177)))</f>
        <v/>
      </c>
      <c r="BX183" s="319" t="str">
        <f ca="true">+IF(OFFSET('Water Data'!$E$29,0,10*ROW('Water Data'!E177))="","",OFFSET('Water Data'!$E$29,0,10*ROW('Water Data'!E177)))</f>
        <v/>
      </c>
      <c r="BY183" s="319" t="str">
        <f ca="true">+IF(OFFSET('Water Data'!$F$27,0,10*ROW('Water Data'!F177))="","",OFFSET('Water Data'!$F$27,0,10*ROW('Water Data'!F177)))</f>
        <v/>
      </c>
      <c r="BZ183" s="319" t="str">
        <f ca="true">+IF(OFFSET('Water Data'!$F$28,0,10*ROW('Water Data'!F177))="","",OFFSET('Water Data'!$F$28,0,10*ROW('Water Data'!F177)))</f>
        <v/>
      </c>
      <c r="CA183" s="319" t="str">
        <f ca="true">+IF(OFFSET('Water Data'!$F$29,0,10*ROW('Water Data'!F177))="","",OFFSET('Water Data'!$F$29,0,10*ROW('Water Data'!F177)))</f>
        <v/>
      </c>
      <c r="CB183" s="319" t="str">
        <f ca="true">+IF(OFFSET('Water Data'!$G$27,0,10*ROW('Water Data'!G177))="","",OFFSET('Water Data'!$G$27,0,10*ROW('Water Data'!G177)))</f>
        <v/>
      </c>
      <c r="CC183" s="319" t="str">
        <f ca="true">+IF(OFFSET('Water Data'!$G$28,0,10*ROW('Water Data'!G177))="","",OFFSET('Water Data'!$G$28,0,10*ROW('Water Data'!G177)))</f>
        <v/>
      </c>
      <c r="CD183" s="319" t="str">
        <f ca="true">+IF(OFFSET('Water Data'!$G$29,0,10*ROW('Water Data'!G177))="","",OFFSET('Water Data'!$G$29,0,10*ROW('Water Data'!G177)))</f>
        <v/>
      </c>
      <c r="CE183" s="319" t="str">
        <f ca="true">+IF(OFFSET('Water Data'!$H$27,0,10*ROW('Water Data'!H177))="","",OFFSET('Water Data'!$H$27,0,10*ROW('Water Data'!H177)))</f>
        <v/>
      </c>
      <c r="CF183" s="319" t="str">
        <f ca="true">+IF(OFFSET('Water Data'!$H$28,0,10*ROW('Water Data'!H177))="","",OFFSET('Water Data'!$H$28,0,10*ROW('Water Data'!H177)))</f>
        <v/>
      </c>
      <c r="CG183" s="319" t="str">
        <f ca="true">+IF(OFFSET('Water Data'!$H$29,0,10*ROW('Water Data'!H177))="","",OFFSET('Water Data'!$H$29,0,10*ROW('Water Data'!H177)))</f>
        <v/>
      </c>
      <c r="CH183" s="319" t="str">
        <f ca="true">+IF(OFFSET('Water Data'!$I$27,0,10*ROW('Water Data'!I177))="","",OFFSET('Water Data'!$I$27,0,10*ROW('Water Data'!I177)))</f>
        <v/>
      </c>
      <c r="CI183" s="319" t="str">
        <f ca="true">+IF(OFFSET('Water Data'!$I$28,0,10*ROW('Water Data'!I177))="","",OFFSET('Water Data'!$I$28,0,10*ROW('Water Data'!I177)))</f>
        <v/>
      </c>
      <c r="CJ183" s="319" t="str">
        <f ca="true">+IF(OFFSET('Water Data'!$I$29,0,10*ROW('Water Data'!I177))="","",OFFSET('Water Data'!$I$29,0,10*ROW('Water Data'!I177)))</f>
        <v/>
      </c>
      <c r="CK183" s="319" t="str">
        <f ca="true">+IF(OFFSET('Sanitation Data'!$D$28,0,10*ROW('Sanitation Data'!D177))="","",OFFSET('Sanitation Data'!$D$28,0,10*ROW('Sanitation Data'!D177)))</f>
        <v/>
      </c>
      <c r="CL183" s="319" t="str">
        <f ca="true">+IF(OFFSET('Sanitation Data'!$D$29,0,10*ROW('Sanitation Data'!D177))="","",OFFSET('Sanitation Data'!$D$29,0,10*ROW('Sanitation Data'!D177)))</f>
        <v/>
      </c>
      <c r="CM183" s="319" t="str">
        <f ca="true">+IF(OFFSET('Sanitation Data'!$D$30,0,10*ROW('Sanitation Data'!D177))="","",OFFSET('Sanitation Data'!$D$30,0,10*ROW('Sanitation Data'!D177)))</f>
        <v/>
      </c>
      <c r="CN183" s="319" t="str">
        <f ca="true">+IF(OFFSET('Sanitation Data'!$D$31,0,10*ROW('Sanitation Data'!D177))="","",OFFSET('Sanitation Data'!$D$31,0,10*ROW('Sanitation Data'!D177)))</f>
        <v/>
      </c>
      <c r="CO183" s="319" t="str">
        <f ca="true">+IF(OFFSET('Sanitation Data'!$D$32,0,10*ROW('Sanitation Data'!D177))="","",OFFSET('Sanitation Data'!$D$32,0,10*ROW('Sanitation Data'!D177)))</f>
        <v/>
      </c>
      <c r="CP183" s="319" t="str">
        <f ca="true">+IF(OFFSET('Sanitation Data'!$E$28,0,10*ROW('Sanitation Data'!E177))="","",OFFSET('Sanitation Data'!$E$28,0,10*ROW('Sanitation Data'!E177)))</f>
        <v/>
      </c>
      <c r="CQ183" s="319" t="str">
        <f ca="true">+IF(OFFSET('Sanitation Data'!$E$29,0,10*ROW('Sanitation Data'!E177))="","",OFFSET('Sanitation Data'!$E$29,0,10*ROW('Sanitation Data'!E177)))</f>
        <v/>
      </c>
      <c r="CR183" s="319" t="str">
        <f ca="true">+IF(OFFSET('Sanitation Data'!$E$30,0,10*ROW('Sanitation Data'!E177))="","",OFFSET('Sanitation Data'!$E$30,0,10*ROW('Sanitation Data'!E177)))</f>
        <v/>
      </c>
      <c r="CS183" s="319" t="str">
        <f ca="true">+IF(OFFSET('Sanitation Data'!$E$31,0,10*ROW('Sanitation Data'!E177))="","",OFFSET('Sanitation Data'!$E$31,0,10*ROW('Sanitation Data'!E177)))</f>
        <v/>
      </c>
      <c r="CT183" s="319" t="str">
        <f ca="true">+IF(OFFSET('Sanitation Data'!$E$32,0,10*ROW('Sanitation Data'!E177))="","",OFFSET('Sanitation Data'!$E$32,0,10*ROW('Sanitation Data'!E177)))</f>
        <v/>
      </c>
      <c r="CU183" s="319" t="str">
        <f ca="true">+IF(OFFSET('Sanitation Data'!$F$28,0,10*ROW('Sanitation Data'!F177))="","",OFFSET('Sanitation Data'!$F$28,0,10*ROW('Sanitation Data'!F177)))</f>
        <v/>
      </c>
      <c r="CV183" s="319" t="str">
        <f ca="true">+IF(OFFSET('Sanitation Data'!$F$29,0,10*ROW('Sanitation Data'!F177))="","",OFFSET('Sanitation Data'!$F$29,0,10*ROW('Sanitation Data'!F177)))</f>
        <v/>
      </c>
      <c r="CW183" s="319" t="str">
        <f ca="true">+IF(OFFSET('Sanitation Data'!$F$30,0,10*ROW('Sanitation Data'!F177))="","",OFFSET('Sanitation Data'!$F$30,0,10*ROW('Sanitation Data'!F177)))</f>
        <v/>
      </c>
      <c r="CX183" s="319" t="str">
        <f ca="true">+IF(OFFSET('Sanitation Data'!$F$31,0,10*ROW('Sanitation Data'!F177))="","",OFFSET('Sanitation Data'!$F$31,0,10*ROW('Sanitation Data'!F177)))</f>
        <v/>
      </c>
      <c r="CY183" s="319" t="str">
        <f ca="true">+IF(OFFSET('Sanitation Data'!$F$32,0,10*ROW('Sanitation Data'!F177))="","",OFFSET('Sanitation Data'!$F$32,0,10*ROW('Sanitation Data'!F177)))</f>
        <v/>
      </c>
      <c r="CZ183" s="319" t="str">
        <f ca="true">+IF(OFFSET('Sanitation Data'!$G$28,0,10*ROW('Sanitation Data'!G177))="","",OFFSET('Sanitation Data'!$G$28,0,10*ROW('Sanitation Data'!G177)))</f>
        <v/>
      </c>
      <c r="DA183" s="319" t="str">
        <f ca="true">+IF(OFFSET('Sanitation Data'!$G$29,0,10*ROW('Sanitation Data'!G177))="","",OFFSET('Sanitation Data'!$G$29,0,10*ROW('Sanitation Data'!G177)))</f>
        <v/>
      </c>
      <c r="DB183" s="319" t="str">
        <f ca="true">+IF(OFFSET('Sanitation Data'!$G$30,0,10*ROW('Sanitation Data'!G177))="","",OFFSET('Sanitation Data'!$G$30,0,10*ROW('Sanitation Data'!G177)))</f>
        <v/>
      </c>
      <c r="DC183" s="319" t="str">
        <f ca="true">+IF(OFFSET('Sanitation Data'!$G$31,0,10*ROW('Sanitation Data'!G177))="","",OFFSET('Sanitation Data'!$G$31,0,10*ROW('Sanitation Data'!G177)))</f>
        <v/>
      </c>
      <c r="DD183" s="319" t="str">
        <f ca="true">+IF(OFFSET('Sanitation Data'!$G$32,0,10*ROW('Sanitation Data'!G177))="","",OFFSET('Sanitation Data'!$G$32,0,10*ROW('Sanitation Data'!G177)))</f>
        <v/>
      </c>
      <c r="DE183" s="319" t="str">
        <f ca="true">+IF(OFFSET('Sanitation Data'!$H$28,0,10*ROW('Sanitation Data'!H177))="","",OFFSET('Sanitation Data'!$H$28,0,10*ROW('Sanitation Data'!H177)))</f>
        <v/>
      </c>
      <c r="DF183" s="319" t="str">
        <f ca="true">+IF(OFFSET('Sanitation Data'!$H$29,0,10*ROW('Sanitation Data'!H177))="","",OFFSET('Sanitation Data'!$H$29,0,10*ROW('Sanitation Data'!H177)))</f>
        <v/>
      </c>
      <c r="DG183" s="319" t="str">
        <f ca="true">+IF(OFFSET('Sanitation Data'!$H$30,0,10*ROW('Sanitation Data'!H177))="","",OFFSET('Sanitation Data'!$H$30,0,10*ROW('Sanitation Data'!H177)))</f>
        <v/>
      </c>
      <c r="DH183" s="319" t="str">
        <f ca="true">+IF(OFFSET('Sanitation Data'!$H$31,0,10*ROW('Sanitation Data'!H177))="","",OFFSET('Sanitation Data'!$H$31,0,10*ROW('Sanitation Data'!H177)))</f>
        <v/>
      </c>
      <c r="DI183" s="319" t="str">
        <f ca="true">+IF(OFFSET('Sanitation Data'!$H$32,0,10*ROW('Sanitation Data'!H177))="","",OFFSET('Sanitation Data'!$H$32,0,10*ROW('Sanitation Data'!H177)))</f>
        <v/>
      </c>
      <c r="DJ183" s="319" t="str">
        <f ca="true">+IF(OFFSET('Sanitation Data'!$I$28,0,10*ROW('Sanitation Data'!I177))="","",OFFSET('Sanitation Data'!$I$28,0,10*ROW('Sanitation Data'!I177)))</f>
        <v/>
      </c>
      <c r="DK183" s="319" t="str">
        <f ca="true">+IF(OFFSET('Sanitation Data'!$I$29,0,10*ROW('Sanitation Data'!I177))="","",OFFSET('Sanitation Data'!$I$29,0,10*ROW('Sanitation Data'!I177)))</f>
        <v/>
      </c>
      <c r="DL183" s="319" t="str">
        <f ca="true">+IF(OFFSET('Sanitation Data'!$I$30,0,10*ROW('Sanitation Data'!I177))="","",OFFSET('Sanitation Data'!$I$30,0,10*ROW('Sanitation Data'!I177)))</f>
        <v/>
      </c>
      <c r="DM183" s="319" t="str">
        <f ca="true">+IF(OFFSET('Sanitation Data'!$I$31,0,10*ROW('Sanitation Data'!I177))="","",OFFSET('Sanitation Data'!$I$31,0,10*ROW('Sanitation Data'!I177)))</f>
        <v/>
      </c>
      <c r="DN183" s="319" t="str">
        <f ca="true">+IF(OFFSET('Sanitation Data'!$I$32,0,10*ROW('Sanitation Data'!I177))="","",OFFSET('Sanitation Data'!$I$32,0,10*ROW('Sanitation Data'!I177)))</f>
        <v/>
      </c>
      <c r="DO183" s="319" t="str">
        <f ca="true">+IF(OFFSET('Hygiene Data'!$D$11,0,10*ROW('Hygiene Data'!D177))="","",OFFSET('Hygiene Data'!$D$11,0,10*ROW('Hygiene Data'!D177)))</f>
        <v/>
      </c>
      <c r="DP183" s="319" t="str">
        <f ca="true">+IF(OFFSET('Hygiene Data'!$D$12,0,10*ROW('Hygiene Data'!D177))="","",OFFSET('Hygiene Data'!$D$12,0,10*ROW('Hygiene Data'!D177)))</f>
        <v/>
      </c>
      <c r="DQ183" s="319" t="str">
        <f ca="true">+IF(OFFSET('Hygiene Data'!$D$13,0,10*ROW('Hygiene Data'!D177))="","",OFFSET('Hygiene Data'!$D$13,0,10*ROW('Hygiene Data'!D177)))</f>
        <v/>
      </c>
      <c r="DR183" s="319" t="str">
        <f ca="true">+IF(OFFSET('Hygiene Data'!$E$11,0,10*ROW('Hygiene Data'!E177))="","",OFFSET('Hygiene Data'!$E$11,0,10*ROW('Hygiene Data'!E177)))</f>
        <v/>
      </c>
      <c r="DS183" s="319" t="str">
        <f ca="true">+IF(OFFSET('Hygiene Data'!$E$12,0,10*ROW('Hygiene Data'!E177))="","",OFFSET('Hygiene Data'!$E$12,0,10*ROW('Hygiene Data'!E177)))</f>
        <v/>
      </c>
      <c r="DT183" s="319" t="str">
        <f ca="true">+IF(OFFSET('Hygiene Data'!$E$13,0,10*ROW('Hygiene Data'!E177))="","",OFFSET('Hygiene Data'!$E$13,0,10*ROW('Hygiene Data'!E177)))</f>
        <v/>
      </c>
      <c r="DU183" s="319" t="str">
        <f ca="true">+IF(OFFSET('Hygiene Data'!$F$11,0,10*ROW('Hygiene Data'!F177))="","",OFFSET('Hygiene Data'!$F$11,0,10*ROW('Hygiene Data'!F177)))</f>
        <v/>
      </c>
      <c r="DV183" s="319" t="str">
        <f ca="true">+IF(OFFSET('Hygiene Data'!$F$12,0,10*ROW('Hygiene Data'!F177))="","",OFFSET('Hygiene Data'!$F$12,0,10*ROW('Hygiene Data'!F177)))</f>
        <v/>
      </c>
      <c r="DW183" s="319" t="str">
        <f ca="true">+IF(OFFSET('Hygiene Data'!$F$13,0,10*ROW('Hygiene Data'!F177))="","",OFFSET('Hygiene Data'!$F$13,0,10*ROW('Hygiene Data'!F177)))</f>
        <v/>
      </c>
      <c r="DX183" s="319" t="str">
        <f ca="true">+IF(OFFSET('Hygiene Data'!$G$11,0,10*ROW('Hygiene Data'!G177))="","",OFFSET('Hygiene Data'!$G$11,0,10*ROW('Hygiene Data'!G177)))</f>
        <v/>
      </c>
      <c r="DY183" s="319" t="str">
        <f ca="true">+IF(OFFSET('Hygiene Data'!$G$12,0,10*ROW('Hygiene Data'!G177))="","",OFFSET('Hygiene Data'!$G$12,0,10*ROW('Hygiene Data'!G177)))</f>
        <v/>
      </c>
      <c r="DZ183" s="319" t="str">
        <f ca="true">+IF(OFFSET('Hygiene Data'!$G$13,0,10*ROW('Hygiene Data'!G177))="","",OFFSET('Hygiene Data'!$G$13,0,10*ROW('Hygiene Data'!G177)))</f>
        <v/>
      </c>
      <c r="EA183" s="319" t="str">
        <f ca="true">+IF(OFFSET('Hygiene Data'!$H$11,0,10*ROW('Hygiene Data'!H177))="","",OFFSET('Hygiene Data'!$H$11,0,10*ROW('Hygiene Data'!H177)))</f>
        <v/>
      </c>
      <c r="EB183" s="319" t="str">
        <f ca="true">+IF(OFFSET('Hygiene Data'!$H$12,0,10*ROW('Hygiene Data'!H177))="","",OFFSET('Hygiene Data'!$H$12,0,10*ROW('Hygiene Data'!H177)))</f>
        <v/>
      </c>
      <c r="EC183" s="319" t="str">
        <f ca="true">+IF(OFFSET('Hygiene Data'!$H$13,0,10*ROW('Hygiene Data'!H177))="","",OFFSET('Hygiene Data'!$H$13,0,10*ROW('Hygiene Data'!H177)))</f>
        <v/>
      </c>
      <c r="ED183" s="319" t="str">
        <f ca="true">+IF(OFFSET('Hygiene Data'!$I$11,0,10*ROW('Hygiene Data'!I177))="","",OFFSET('Hygiene Data'!$I$11,0,10*ROW('Hygiene Data'!I177)))</f>
        <v/>
      </c>
      <c r="EE183" s="319" t="str">
        <f ca="true">+IF(OFFSET('Hygiene Data'!$I$12,0,10*ROW('Hygiene Data'!I177))="","",OFFSET('Hygiene Data'!$I$12,0,10*ROW('Hygiene Data'!I177)))</f>
        <v/>
      </c>
      <c r="EF183" s="319"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75"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19"/>
      <c r="BS184" s="319" t="str">
        <f ca="true">+IF(OFFSET('Water Data'!$D$27,0,10*ROW('Water Data'!D178))="","",OFFSET('Water Data'!$D$27,0,10*ROW('Water Data'!D178)))</f>
        <v/>
      </c>
      <c r="BT184" s="319" t="str">
        <f ca="true">+IF(OFFSET('Water Data'!$D$28,0,10*ROW('Water Data'!D178))="","",OFFSET('Water Data'!$D$28,0,10*ROW('Water Data'!D178)))</f>
        <v/>
      </c>
      <c r="BU184" s="319" t="str">
        <f ca="true">+IF(OFFSET('Water Data'!$D$29,0,10*ROW('Water Data'!D178))="","",OFFSET('Water Data'!$D$29,0,10*ROW('Water Data'!D178)))</f>
        <v/>
      </c>
      <c r="BV184" s="319" t="str">
        <f ca="true">+IF(OFFSET('Water Data'!$E$27,0,10*ROW('Water Data'!E178))="","",OFFSET('Water Data'!$E$27,0,10*ROW('Water Data'!E178)))</f>
        <v/>
      </c>
      <c r="BW184" s="319" t="str">
        <f ca="true">+IF(OFFSET('Water Data'!$E$28,0,10*ROW('Water Data'!E178))="","",OFFSET('Water Data'!$E$28,0,10*ROW('Water Data'!E178)))</f>
        <v/>
      </c>
      <c r="BX184" s="319" t="str">
        <f ca="true">+IF(OFFSET('Water Data'!$E$29,0,10*ROW('Water Data'!E178))="","",OFFSET('Water Data'!$E$29,0,10*ROW('Water Data'!E178)))</f>
        <v/>
      </c>
      <c r="BY184" s="319" t="str">
        <f ca="true">+IF(OFFSET('Water Data'!$F$27,0,10*ROW('Water Data'!F178))="","",OFFSET('Water Data'!$F$27,0,10*ROW('Water Data'!F178)))</f>
        <v/>
      </c>
      <c r="BZ184" s="319" t="str">
        <f ca="true">+IF(OFFSET('Water Data'!$F$28,0,10*ROW('Water Data'!F178))="","",OFFSET('Water Data'!$F$28,0,10*ROW('Water Data'!F178)))</f>
        <v/>
      </c>
      <c r="CA184" s="319" t="str">
        <f ca="true">+IF(OFFSET('Water Data'!$F$29,0,10*ROW('Water Data'!F178))="","",OFFSET('Water Data'!$F$29,0,10*ROW('Water Data'!F178)))</f>
        <v/>
      </c>
      <c r="CB184" s="319" t="str">
        <f ca="true">+IF(OFFSET('Water Data'!$G$27,0,10*ROW('Water Data'!G178))="","",OFFSET('Water Data'!$G$27,0,10*ROW('Water Data'!G178)))</f>
        <v/>
      </c>
      <c r="CC184" s="319" t="str">
        <f ca="true">+IF(OFFSET('Water Data'!$G$28,0,10*ROW('Water Data'!G178))="","",OFFSET('Water Data'!$G$28,0,10*ROW('Water Data'!G178)))</f>
        <v/>
      </c>
      <c r="CD184" s="319" t="str">
        <f ca="true">+IF(OFFSET('Water Data'!$G$29,0,10*ROW('Water Data'!G178))="","",OFFSET('Water Data'!$G$29,0,10*ROW('Water Data'!G178)))</f>
        <v/>
      </c>
      <c r="CE184" s="319" t="str">
        <f ca="true">+IF(OFFSET('Water Data'!$H$27,0,10*ROW('Water Data'!H178))="","",OFFSET('Water Data'!$H$27,0,10*ROW('Water Data'!H178)))</f>
        <v/>
      </c>
      <c r="CF184" s="319" t="str">
        <f ca="true">+IF(OFFSET('Water Data'!$H$28,0,10*ROW('Water Data'!H178))="","",OFFSET('Water Data'!$H$28,0,10*ROW('Water Data'!H178)))</f>
        <v/>
      </c>
      <c r="CG184" s="319" t="str">
        <f ca="true">+IF(OFFSET('Water Data'!$H$29,0,10*ROW('Water Data'!H178))="","",OFFSET('Water Data'!$H$29,0,10*ROW('Water Data'!H178)))</f>
        <v/>
      </c>
      <c r="CH184" s="319" t="str">
        <f ca="true">+IF(OFFSET('Water Data'!$I$27,0,10*ROW('Water Data'!I178))="","",OFFSET('Water Data'!$I$27,0,10*ROW('Water Data'!I178)))</f>
        <v/>
      </c>
      <c r="CI184" s="319" t="str">
        <f ca="true">+IF(OFFSET('Water Data'!$I$28,0,10*ROW('Water Data'!I178))="","",OFFSET('Water Data'!$I$28,0,10*ROW('Water Data'!I178)))</f>
        <v/>
      </c>
      <c r="CJ184" s="319" t="str">
        <f ca="true">+IF(OFFSET('Water Data'!$I$29,0,10*ROW('Water Data'!I178))="","",OFFSET('Water Data'!$I$29,0,10*ROW('Water Data'!I178)))</f>
        <v/>
      </c>
      <c r="CK184" s="319" t="str">
        <f ca="true">+IF(OFFSET('Sanitation Data'!$D$28,0,10*ROW('Sanitation Data'!D178))="","",OFFSET('Sanitation Data'!$D$28,0,10*ROW('Sanitation Data'!D178)))</f>
        <v/>
      </c>
      <c r="CL184" s="319" t="str">
        <f ca="true">+IF(OFFSET('Sanitation Data'!$D$29,0,10*ROW('Sanitation Data'!D178))="","",OFFSET('Sanitation Data'!$D$29,0,10*ROW('Sanitation Data'!D178)))</f>
        <v/>
      </c>
      <c r="CM184" s="319" t="str">
        <f ca="true">+IF(OFFSET('Sanitation Data'!$D$30,0,10*ROW('Sanitation Data'!D178))="","",OFFSET('Sanitation Data'!$D$30,0,10*ROW('Sanitation Data'!D178)))</f>
        <v/>
      </c>
      <c r="CN184" s="319" t="str">
        <f ca="true">+IF(OFFSET('Sanitation Data'!$D$31,0,10*ROW('Sanitation Data'!D178))="","",OFFSET('Sanitation Data'!$D$31,0,10*ROW('Sanitation Data'!D178)))</f>
        <v/>
      </c>
      <c r="CO184" s="319" t="str">
        <f ca="true">+IF(OFFSET('Sanitation Data'!$D$32,0,10*ROW('Sanitation Data'!D178))="","",OFFSET('Sanitation Data'!$D$32,0,10*ROW('Sanitation Data'!D178)))</f>
        <v/>
      </c>
      <c r="CP184" s="319" t="str">
        <f ca="true">+IF(OFFSET('Sanitation Data'!$E$28,0,10*ROW('Sanitation Data'!E178))="","",OFFSET('Sanitation Data'!$E$28,0,10*ROW('Sanitation Data'!E178)))</f>
        <v/>
      </c>
      <c r="CQ184" s="319" t="str">
        <f ca="true">+IF(OFFSET('Sanitation Data'!$E$29,0,10*ROW('Sanitation Data'!E178))="","",OFFSET('Sanitation Data'!$E$29,0,10*ROW('Sanitation Data'!E178)))</f>
        <v/>
      </c>
      <c r="CR184" s="319" t="str">
        <f ca="true">+IF(OFFSET('Sanitation Data'!$E$30,0,10*ROW('Sanitation Data'!E178))="","",OFFSET('Sanitation Data'!$E$30,0,10*ROW('Sanitation Data'!E178)))</f>
        <v/>
      </c>
      <c r="CS184" s="319" t="str">
        <f ca="true">+IF(OFFSET('Sanitation Data'!$E$31,0,10*ROW('Sanitation Data'!E178))="","",OFFSET('Sanitation Data'!$E$31,0,10*ROW('Sanitation Data'!E178)))</f>
        <v/>
      </c>
      <c r="CT184" s="319" t="str">
        <f ca="true">+IF(OFFSET('Sanitation Data'!$E$32,0,10*ROW('Sanitation Data'!E178))="","",OFFSET('Sanitation Data'!$E$32,0,10*ROW('Sanitation Data'!E178)))</f>
        <v/>
      </c>
      <c r="CU184" s="319" t="str">
        <f ca="true">+IF(OFFSET('Sanitation Data'!$F$28,0,10*ROW('Sanitation Data'!F178))="","",OFFSET('Sanitation Data'!$F$28,0,10*ROW('Sanitation Data'!F178)))</f>
        <v/>
      </c>
      <c r="CV184" s="319" t="str">
        <f ca="true">+IF(OFFSET('Sanitation Data'!$F$29,0,10*ROW('Sanitation Data'!F178))="","",OFFSET('Sanitation Data'!$F$29,0,10*ROW('Sanitation Data'!F178)))</f>
        <v/>
      </c>
      <c r="CW184" s="319" t="str">
        <f ca="true">+IF(OFFSET('Sanitation Data'!$F$30,0,10*ROW('Sanitation Data'!F178))="","",OFFSET('Sanitation Data'!$F$30,0,10*ROW('Sanitation Data'!F178)))</f>
        <v/>
      </c>
      <c r="CX184" s="319" t="str">
        <f ca="true">+IF(OFFSET('Sanitation Data'!$F$31,0,10*ROW('Sanitation Data'!F178))="","",OFFSET('Sanitation Data'!$F$31,0,10*ROW('Sanitation Data'!F178)))</f>
        <v/>
      </c>
      <c r="CY184" s="319" t="str">
        <f ca="true">+IF(OFFSET('Sanitation Data'!$F$32,0,10*ROW('Sanitation Data'!F178))="","",OFFSET('Sanitation Data'!$F$32,0,10*ROW('Sanitation Data'!F178)))</f>
        <v/>
      </c>
      <c r="CZ184" s="319" t="str">
        <f ca="true">+IF(OFFSET('Sanitation Data'!$G$28,0,10*ROW('Sanitation Data'!G178))="","",OFFSET('Sanitation Data'!$G$28,0,10*ROW('Sanitation Data'!G178)))</f>
        <v/>
      </c>
      <c r="DA184" s="319" t="str">
        <f ca="true">+IF(OFFSET('Sanitation Data'!$G$29,0,10*ROW('Sanitation Data'!G178))="","",OFFSET('Sanitation Data'!$G$29,0,10*ROW('Sanitation Data'!G178)))</f>
        <v/>
      </c>
      <c r="DB184" s="319" t="str">
        <f ca="true">+IF(OFFSET('Sanitation Data'!$G$30,0,10*ROW('Sanitation Data'!G178))="","",OFFSET('Sanitation Data'!$G$30,0,10*ROW('Sanitation Data'!G178)))</f>
        <v/>
      </c>
      <c r="DC184" s="319" t="str">
        <f ca="true">+IF(OFFSET('Sanitation Data'!$G$31,0,10*ROW('Sanitation Data'!G178))="","",OFFSET('Sanitation Data'!$G$31,0,10*ROW('Sanitation Data'!G178)))</f>
        <v/>
      </c>
      <c r="DD184" s="319" t="str">
        <f ca="true">+IF(OFFSET('Sanitation Data'!$G$32,0,10*ROW('Sanitation Data'!G178))="","",OFFSET('Sanitation Data'!$G$32,0,10*ROW('Sanitation Data'!G178)))</f>
        <v/>
      </c>
      <c r="DE184" s="319" t="str">
        <f ca="true">+IF(OFFSET('Sanitation Data'!$H$28,0,10*ROW('Sanitation Data'!H178))="","",OFFSET('Sanitation Data'!$H$28,0,10*ROW('Sanitation Data'!H178)))</f>
        <v/>
      </c>
      <c r="DF184" s="319" t="str">
        <f ca="true">+IF(OFFSET('Sanitation Data'!$H$29,0,10*ROW('Sanitation Data'!H178))="","",OFFSET('Sanitation Data'!$H$29,0,10*ROW('Sanitation Data'!H178)))</f>
        <v/>
      </c>
      <c r="DG184" s="319" t="str">
        <f ca="true">+IF(OFFSET('Sanitation Data'!$H$30,0,10*ROW('Sanitation Data'!H178))="","",OFFSET('Sanitation Data'!$H$30,0,10*ROW('Sanitation Data'!H178)))</f>
        <v/>
      </c>
      <c r="DH184" s="319" t="str">
        <f ca="true">+IF(OFFSET('Sanitation Data'!$H$31,0,10*ROW('Sanitation Data'!H178))="","",OFFSET('Sanitation Data'!$H$31,0,10*ROW('Sanitation Data'!H178)))</f>
        <v/>
      </c>
      <c r="DI184" s="319" t="str">
        <f ca="true">+IF(OFFSET('Sanitation Data'!$H$32,0,10*ROW('Sanitation Data'!H178))="","",OFFSET('Sanitation Data'!$H$32,0,10*ROW('Sanitation Data'!H178)))</f>
        <v/>
      </c>
      <c r="DJ184" s="319" t="str">
        <f ca="true">+IF(OFFSET('Sanitation Data'!$I$28,0,10*ROW('Sanitation Data'!I178))="","",OFFSET('Sanitation Data'!$I$28,0,10*ROW('Sanitation Data'!I178)))</f>
        <v/>
      </c>
      <c r="DK184" s="319" t="str">
        <f ca="true">+IF(OFFSET('Sanitation Data'!$I$29,0,10*ROW('Sanitation Data'!I178))="","",OFFSET('Sanitation Data'!$I$29,0,10*ROW('Sanitation Data'!I178)))</f>
        <v/>
      </c>
      <c r="DL184" s="319" t="str">
        <f ca="true">+IF(OFFSET('Sanitation Data'!$I$30,0,10*ROW('Sanitation Data'!I178))="","",OFFSET('Sanitation Data'!$I$30,0,10*ROW('Sanitation Data'!I178)))</f>
        <v/>
      </c>
      <c r="DM184" s="319" t="str">
        <f ca="true">+IF(OFFSET('Sanitation Data'!$I$31,0,10*ROW('Sanitation Data'!I178))="","",OFFSET('Sanitation Data'!$I$31,0,10*ROW('Sanitation Data'!I178)))</f>
        <v/>
      </c>
      <c r="DN184" s="319" t="str">
        <f ca="true">+IF(OFFSET('Sanitation Data'!$I$32,0,10*ROW('Sanitation Data'!I178))="","",OFFSET('Sanitation Data'!$I$32,0,10*ROW('Sanitation Data'!I178)))</f>
        <v/>
      </c>
      <c r="DO184" s="319" t="str">
        <f ca="true">+IF(OFFSET('Hygiene Data'!$D$11,0,10*ROW('Hygiene Data'!D178))="","",OFFSET('Hygiene Data'!$D$11,0,10*ROW('Hygiene Data'!D178)))</f>
        <v/>
      </c>
      <c r="DP184" s="319" t="str">
        <f ca="true">+IF(OFFSET('Hygiene Data'!$D$12,0,10*ROW('Hygiene Data'!D178))="","",OFFSET('Hygiene Data'!$D$12,0,10*ROW('Hygiene Data'!D178)))</f>
        <v/>
      </c>
      <c r="DQ184" s="319" t="str">
        <f ca="true">+IF(OFFSET('Hygiene Data'!$D$13,0,10*ROW('Hygiene Data'!D178))="","",OFFSET('Hygiene Data'!$D$13,0,10*ROW('Hygiene Data'!D178)))</f>
        <v/>
      </c>
      <c r="DR184" s="319" t="str">
        <f ca="true">+IF(OFFSET('Hygiene Data'!$E$11,0,10*ROW('Hygiene Data'!E178))="","",OFFSET('Hygiene Data'!$E$11,0,10*ROW('Hygiene Data'!E178)))</f>
        <v/>
      </c>
      <c r="DS184" s="319" t="str">
        <f ca="true">+IF(OFFSET('Hygiene Data'!$E$12,0,10*ROW('Hygiene Data'!E178))="","",OFFSET('Hygiene Data'!$E$12,0,10*ROW('Hygiene Data'!E178)))</f>
        <v/>
      </c>
      <c r="DT184" s="319" t="str">
        <f ca="true">+IF(OFFSET('Hygiene Data'!$E$13,0,10*ROW('Hygiene Data'!E178))="","",OFFSET('Hygiene Data'!$E$13,0,10*ROW('Hygiene Data'!E178)))</f>
        <v/>
      </c>
      <c r="DU184" s="319" t="str">
        <f ca="true">+IF(OFFSET('Hygiene Data'!$F$11,0,10*ROW('Hygiene Data'!F178))="","",OFFSET('Hygiene Data'!$F$11,0,10*ROW('Hygiene Data'!F178)))</f>
        <v/>
      </c>
      <c r="DV184" s="319" t="str">
        <f ca="true">+IF(OFFSET('Hygiene Data'!$F$12,0,10*ROW('Hygiene Data'!F178))="","",OFFSET('Hygiene Data'!$F$12,0,10*ROW('Hygiene Data'!F178)))</f>
        <v/>
      </c>
      <c r="DW184" s="319" t="str">
        <f ca="true">+IF(OFFSET('Hygiene Data'!$F$13,0,10*ROW('Hygiene Data'!F178))="","",OFFSET('Hygiene Data'!$F$13,0,10*ROW('Hygiene Data'!F178)))</f>
        <v/>
      </c>
      <c r="DX184" s="319" t="str">
        <f ca="true">+IF(OFFSET('Hygiene Data'!$G$11,0,10*ROW('Hygiene Data'!G178))="","",OFFSET('Hygiene Data'!$G$11,0,10*ROW('Hygiene Data'!G178)))</f>
        <v/>
      </c>
      <c r="DY184" s="319" t="str">
        <f ca="true">+IF(OFFSET('Hygiene Data'!$G$12,0,10*ROW('Hygiene Data'!G178))="","",OFFSET('Hygiene Data'!$G$12,0,10*ROW('Hygiene Data'!G178)))</f>
        <v/>
      </c>
      <c r="DZ184" s="319" t="str">
        <f ca="true">+IF(OFFSET('Hygiene Data'!$G$13,0,10*ROW('Hygiene Data'!G178))="","",OFFSET('Hygiene Data'!$G$13,0,10*ROW('Hygiene Data'!G178)))</f>
        <v/>
      </c>
      <c r="EA184" s="319" t="str">
        <f ca="true">+IF(OFFSET('Hygiene Data'!$H$11,0,10*ROW('Hygiene Data'!H178))="","",OFFSET('Hygiene Data'!$H$11,0,10*ROW('Hygiene Data'!H178)))</f>
        <v/>
      </c>
      <c r="EB184" s="319" t="str">
        <f ca="true">+IF(OFFSET('Hygiene Data'!$H$12,0,10*ROW('Hygiene Data'!H178))="","",OFFSET('Hygiene Data'!$H$12,0,10*ROW('Hygiene Data'!H178)))</f>
        <v/>
      </c>
      <c r="EC184" s="319" t="str">
        <f ca="true">+IF(OFFSET('Hygiene Data'!$H$13,0,10*ROW('Hygiene Data'!H178))="","",OFFSET('Hygiene Data'!$H$13,0,10*ROW('Hygiene Data'!H178)))</f>
        <v/>
      </c>
      <c r="ED184" s="319" t="str">
        <f ca="true">+IF(OFFSET('Hygiene Data'!$I$11,0,10*ROW('Hygiene Data'!I178))="","",OFFSET('Hygiene Data'!$I$11,0,10*ROW('Hygiene Data'!I178)))</f>
        <v/>
      </c>
      <c r="EE184" s="319" t="str">
        <f ca="true">+IF(OFFSET('Hygiene Data'!$I$12,0,10*ROW('Hygiene Data'!I178))="","",OFFSET('Hygiene Data'!$I$12,0,10*ROW('Hygiene Data'!I178)))</f>
        <v/>
      </c>
      <c r="EF184" s="319"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75"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19"/>
      <c r="BS185" s="319" t="str">
        <f ca="true">+IF(OFFSET('Water Data'!$D$27,0,10*ROW('Water Data'!D179))="","",OFFSET('Water Data'!$D$27,0,10*ROW('Water Data'!D179)))</f>
        <v/>
      </c>
      <c r="BT185" s="319" t="str">
        <f ca="true">+IF(OFFSET('Water Data'!$D$28,0,10*ROW('Water Data'!D179))="","",OFFSET('Water Data'!$D$28,0,10*ROW('Water Data'!D179)))</f>
        <v/>
      </c>
      <c r="BU185" s="319" t="str">
        <f ca="true">+IF(OFFSET('Water Data'!$D$29,0,10*ROW('Water Data'!D179))="","",OFFSET('Water Data'!$D$29,0,10*ROW('Water Data'!D179)))</f>
        <v/>
      </c>
      <c r="BV185" s="319" t="str">
        <f ca="true">+IF(OFFSET('Water Data'!$E$27,0,10*ROW('Water Data'!E179))="","",OFFSET('Water Data'!$E$27,0,10*ROW('Water Data'!E179)))</f>
        <v/>
      </c>
      <c r="BW185" s="319" t="str">
        <f ca="true">+IF(OFFSET('Water Data'!$E$28,0,10*ROW('Water Data'!E179))="","",OFFSET('Water Data'!$E$28,0,10*ROW('Water Data'!E179)))</f>
        <v/>
      </c>
      <c r="BX185" s="319" t="str">
        <f ca="true">+IF(OFFSET('Water Data'!$E$29,0,10*ROW('Water Data'!E179))="","",OFFSET('Water Data'!$E$29,0,10*ROW('Water Data'!E179)))</f>
        <v/>
      </c>
      <c r="BY185" s="319" t="str">
        <f ca="true">+IF(OFFSET('Water Data'!$F$27,0,10*ROW('Water Data'!F179))="","",OFFSET('Water Data'!$F$27,0,10*ROW('Water Data'!F179)))</f>
        <v/>
      </c>
      <c r="BZ185" s="319" t="str">
        <f ca="true">+IF(OFFSET('Water Data'!$F$28,0,10*ROW('Water Data'!F179))="","",OFFSET('Water Data'!$F$28,0,10*ROW('Water Data'!F179)))</f>
        <v/>
      </c>
      <c r="CA185" s="319" t="str">
        <f ca="true">+IF(OFFSET('Water Data'!$F$29,0,10*ROW('Water Data'!F179))="","",OFFSET('Water Data'!$F$29,0,10*ROW('Water Data'!F179)))</f>
        <v/>
      </c>
      <c r="CB185" s="319" t="str">
        <f ca="true">+IF(OFFSET('Water Data'!$G$27,0,10*ROW('Water Data'!G179))="","",OFFSET('Water Data'!$G$27,0,10*ROW('Water Data'!G179)))</f>
        <v/>
      </c>
      <c r="CC185" s="319" t="str">
        <f ca="true">+IF(OFFSET('Water Data'!$G$28,0,10*ROW('Water Data'!G179))="","",OFFSET('Water Data'!$G$28,0,10*ROW('Water Data'!G179)))</f>
        <v/>
      </c>
      <c r="CD185" s="319" t="str">
        <f ca="true">+IF(OFFSET('Water Data'!$G$29,0,10*ROW('Water Data'!G179))="","",OFFSET('Water Data'!$G$29,0,10*ROW('Water Data'!G179)))</f>
        <v/>
      </c>
      <c r="CE185" s="319" t="str">
        <f ca="true">+IF(OFFSET('Water Data'!$H$27,0,10*ROW('Water Data'!H179))="","",OFFSET('Water Data'!$H$27,0,10*ROW('Water Data'!H179)))</f>
        <v/>
      </c>
      <c r="CF185" s="319" t="str">
        <f ca="true">+IF(OFFSET('Water Data'!$H$28,0,10*ROW('Water Data'!H179))="","",OFFSET('Water Data'!$H$28,0,10*ROW('Water Data'!H179)))</f>
        <v/>
      </c>
      <c r="CG185" s="319" t="str">
        <f ca="true">+IF(OFFSET('Water Data'!$H$29,0,10*ROW('Water Data'!H179))="","",OFFSET('Water Data'!$H$29,0,10*ROW('Water Data'!H179)))</f>
        <v/>
      </c>
      <c r="CH185" s="319" t="str">
        <f ca="true">+IF(OFFSET('Water Data'!$I$27,0,10*ROW('Water Data'!I179))="","",OFFSET('Water Data'!$I$27,0,10*ROW('Water Data'!I179)))</f>
        <v/>
      </c>
      <c r="CI185" s="319" t="str">
        <f ca="true">+IF(OFFSET('Water Data'!$I$28,0,10*ROW('Water Data'!I179))="","",OFFSET('Water Data'!$I$28,0,10*ROW('Water Data'!I179)))</f>
        <v/>
      </c>
      <c r="CJ185" s="319" t="str">
        <f ca="true">+IF(OFFSET('Water Data'!$I$29,0,10*ROW('Water Data'!I179))="","",OFFSET('Water Data'!$I$29,0,10*ROW('Water Data'!I179)))</f>
        <v/>
      </c>
      <c r="CK185" s="319" t="str">
        <f ca="true">+IF(OFFSET('Sanitation Data'!$D$28,0,10*ROW('Sanitation Data'!D179))="","",OFFSET('Sanitation Data'!$D$28,0,10*ROW('Sanitation Data'!D179)))</f>
        <v/>
      </c>
      <c r="CL185" s="319" t="str">
        <f ca="true">+IF(OFFSET('Sanitation Data'!$D$29,0,10*ROW('Sanitation Data'!D179))="","",OFFSET('Sanitation Data'!$D$29,0,10*ROW('Sanitation Data'!D179)))</f>
        <v/>
      </c>
      <c r="CM185" s="319" t="str">
        <f ca="true">+IF(OFFSET('Sanitation Data'!$D$30,0,10*ROW('Sanitation Data'!D179))="","",OFFSET('Sanitation Data'!$D$30,0,10*ROW('Sanitation Data'!D179)))</f>
        <v/>
      </c>
      <c r="CN185" s="319" t="str">
        <f ca="true">+IF(OFFSET('Sanitation Data'!$D$31,0,10*ROW('Sanitation Data'!D179))="","",OFFSET('Sanitation Data'!$D$31,0,10*ROW('Sanitation Data'!D179)))</f>
        <v/>
      </c>
      <c r="CO185" s="319" t="str">
        <f ca="true">+IF(OFFSET('Sanitation Data'!$D$32,0,10*ROW('Sanitation Data'!D179))="","",OFFSET('Sanitation Data'!$D$32,0,10*ROW('Sanitation Data'!D179)))</f>
        <v/>
      </c>
      <c r="CP185" s="319" t="str">
        <f ca="true">+IF(OFFSET('Sanitation Data'!$E$28,0,10*ROW('Sanitation Data'!E179))="","",OFFSET('Sanitation Data'!$E$28,0,10*ROW('Sanitation Data'!E179)))</f>
        <v/>
      </c>
      <c r="CQ185" s="319" t="str">
        <f ca="true">+IF(OFFSET('Sanitation Data'!$E$29,0,10*ROW('Sanitation Data'!E179))="","",OFFSET('Sanitation Data'!$E$29,0,10*ROW('Sanitation Data'!E179)))</f>
        <v/>
      </c>
      <c r="CR185" s="319" t="str">
        <f ca="true">+IF(OFFSET('Sanitation Data'!$E$30,0,10*ROW('Sanitation Data'!E179))="","",OFFSET('Sanitation Data'!$E$30,0,10*ROW('Sanitation Data'!E179)))</f>
        <v/>
      </c>
      <c r="CS185" s="319" t="str">
        <f ca="true">+IF(OFFSET('Sanitation Data'!$E$31,0,10*ROW('Sanitation Data'!E179))="","",OFFSET('Sanitation Data'!$E$31,0,10*ROW('Sanitation Data'!E179)))</f>
        <v/>
      </c>
      <c r="CT185" s="319" t="str">
        <f ca="true">+IF(OFFSET('Sanitation Data'!$E$32,0,10*ROW('Sanitation Data'!E179))="","",OFFSET('Sanitation Data'!$E$32,0,10*ROW('Sanitation Data'!E179)))</f>
        <v/>
      </c>
      <c r="CU185" s="319" t="str">
        <f ca="true">+IF(OFFSET('Sanitation Data'!$F$28,0,10*ROW('Sanitation Data'!F179))="","",OFFSET('Sanitation Data'!$F$28,0,10*ROW('Sanitation Data'!F179)))</f>
        <v/>
      </c>
      <c r="CV185" s="319" t="str">
        <f ca="true">+IF(OFFSET('Sanitation Data'!$F$29,0,10*ROW('Sanitation Data'!F179))="","",OFFSET('Sanitation Data'!$F$29,0,10*ROW('Sanitation Data'!F179)))</f>
        <v/>
      </c>
      <c r="CW185" s="319" t="str">
        <f ca="true">+IF(OFFSET('Sanitation Data'!$F$30,0,10*ROW('Sanitation Data'!F179))="","",OFFSET('Sanitation Data'!$F$30,0,10*ROW('Sanitation Data'!F179)))</f>
        <v/>
      </c>
      <c r="CX185" s="319" t="str">
        <f ca="true">+IF(OFFSET('Sanitation Data'!$F$31,0,10*ROW('Sanitation Data'!F179))="","",OFFSET('Sanitation Data'!$F$31,0,10*ROW('Sanitation Data'!F179)))</f>
        <v/>
      </c>
      <c r="CY185" s="319" t="str">
        <f ca="true">+IF(OFFSET('Sanitation Data'!$F$32,0,10*ROW('Sanitation Data'!F179))="","",OFFSET('Sanitation Data'!$F$32,0,10*ROW('Sanitation Data'!F179)))</f>
        <v/>
      </c>
      <c r="CZ185" s="319" t="str">
        <f ca="true">+IF(OFFSET('Sanitation Data'!$G$28,0,10*ROW('Sanitation Data'!G179))="","",OFFSET('Sanitation Data'!$G$28,0,10*ROW('Sanitation Data'!G179)))</f>
        <v/>
      </c>
      <c r="DA185" s="319" t="str">
        <f ca="true">+IF(OFFSET('Sanitation Data'!$G$29,0,10*ROW('Sanitation Data'!G179))="","",OFFSET('Sanitation Data'!$G$29,0,10*ROW('Sanitation Data'!G179)))</f>
        <v/>
      </c>
      <c r="DB185" s="319" t="str">
        <f ca="true">+IF(OFFSET('Sanitation Data'!$G$30,0,10*ROW('Sanitation Data'!G179))="","",OFFSET('Sanitation Data'!$G$30,0,10*ROW('Sanitation Data'!G179)))</f>
        <v/>
      </c>
      <c r="DC185" s="319" t="str">
        <f ca="true">+IF(OFFSET('Sanitation Data'!$G$31,0,10*ROW('Sanitation Data'!G179))="","",OFFSET('Sanitation Data'!$G$31,0,10*ROW('Sanitation Data'!G179)))</f>
        <v/>
      </c>
      <c r="DD185" s="319" t="str">
        <f ca="true">+IF(OFFSET('Sanitation Data'!$G$32,0,10*ROW('Sanitation Data'!G179))="","",OFFSET('Sanitation Data'!$G$32,0,10*ROW('Sanitation Data'!G179)))</f>
        <v/>
      </c>
      <c r="DE185" s="319" t="str">
        <f ca="true">+IF(OFFSET('Sanitation Data'!$H$28,0,10*ROW('Sanitation Data'!H179))="","",OFFSET('Sanitation Data'!$H$28,0,10*ROW('Sanitation Data'!H179)))</f>
        <v/>
      </c>
      <c r="DF185" s="319" t="str">
        <f ca="true">+IF(OFFSET('Sanitation Data'!$H$29,0,10*ROW('Sanitation Data'!H179))="","",OFFSET('Sanitation Data'!$H$29,0,10*ROW('Sanitation Data'!H179)))</f>
        <v/>
      </c>
      <c r="DG185" s="319" t="str">
        <f ca="true">+IF(OFFSET('Sanitation Data'!$H$30,0,10*ROW('Sanitation Data'!H179))="","",OFFSET('Sanitation Data'!$H$30,0,10*ROW('Sanitation Data'!H179)))</f>
        <v/>
      </c>
      <c r="DH185" s="319" t="str">
        <f ca="true">+IF(OFFSET('Sanitation Data'!$H$31,0,10*ROW('Sanitation Data'!H179))="","",OFFSET('Sanitation Data'!$H$31,0,10*ROW('Sanitation Data'!H179)))</f>
        <v/>
      </c>
      <c r="DI185" s="319" t="str">
        <f ca="true">+IF(OFFSET('Sanitation Data'!$H$32,0,10*ROW('Sanitation Data'!H179))="","",OFFSET('Sanitation Data'!$H$32,0,10*ROW('Sanitation Data'!H179)))</f>
        <v/>
      </c>
      <c r="DJ185" s="319" t="str">
        <f ca="true">+IF(OFFSET('Sanitation Data'!$I$28,0,10*ROW('Sanitation Data'!I179))="","",OFFSET('Sanitation Data'!$I$28,0,10*ROW('Sanitation Data'!I179)))</f>
        <v/>
      </c>
      <c r="DK185" s="319" t="str">
        <f ca="true">+IF(OFFSET('Sanitation Data'!$I$29,0,10*ROW('Sanitation Data'!I179))="","",OFFSET('Sanitation Data'!$I$29,0,10*ROW('Sanitation Data'!I179)))</f>
        <v/>
      </c>
      <c r="DL185" s="319" t="str">
        <f ca="true">+IF(OFFSET('Sanitation Data'!$I$30,0,10*ROW('Sanitation Data'!I179))="","",OFFSET('Sanitation Data'!$I$30,0,10*ROW('Sanitation Data'!I179)))</f>
        <v/>
      </c>
      <c r="DM185" s="319" t="str">
        <f ca="true">+IF(OFFSET('Sanitation Data'!$I$31,0,10*ROW('Sanitation Data'!I179))="","",OFFSET('Sanitation Data'!$I$31,0,10*ROW('Sanitation Data'!I179)))</f>
        <v/>
      </c>
      <c r="DN185" s="319" t="str">
        <f ca="true">+IF(OFFSET('Sanitation Data'!$I$32,0,10*ROW('Sanitation Data'!I179))="","",OFFSET('Sanitation Data'!$I$32,0,10*ROW('Sanitation Data'!I179)))</f>
        <v/>
      </c>
      <c r="DO185" s="319" t="str">
        <f ca="true">+IF(OFFSET('Hygiene Data'!$D$11,0,10*ROW('Hygiene Data'!D179))="","",OFFSET('Hygiene Data'!$D$11,0,10*ROW('Hygiene Data'!D179)))</f>
        <v/>
      </c>
      <c r="DP185" s="319" t="str">
        <f ca="true">+IF(OFFSET('Hygiene Data'!$D$12,0,10*ROW('Hygiene Data'!D179))="","",OFFSET('Hygiene Data'!$D$12,0,10*ROW('Hygiene Data'!D179)))</f>
        <v/>
      </c>
      <c r="DQ185" s="319" t="str">
        <f ca="true">+IF(OFFSET('Hygiene Data'!$D$13,0,10*ROW('Hygiene Data'!D179))="","",OFFSET('Hygiene Data'!$D$13,0,10*ROW('Hygiene Data'!D179)))</f>
        <v/>
      </c>
      <c r="DR185" s="319" t="str">
        <f ca="true">+IF(OFFSET('Hygiene Data'!$E$11,0,10*ROW('Hygiene Data'!E179))="","",OFFSET('Hygiene Data'!$E$11,0,10*ROW('Hygiene Data'!E179)))</f>
        <v/>
      </c>
      <c r="DS185" s="319" t="str">
        <f ca="true">+IF(OFFSET('Hygiene Data'!$E$12,0,10*ROW('Hygiene Data'!E179))="","",OFFSET('Hygiene Data'!$E$12,0,10*ROW('Hygiene Data'!E179)))</f>
        <v/>
      </c>
      <c r="DT185" s="319" t="str">
        <f ca="true">+IF(OFFSET('Hygiene Data'!$E$13,0,10*ROW('Hygiene Data'!E179))="","",OFFSET('Hygiene Data'!$E$13,0,10*ROW('Hygiene Data'!E179)))</f>
        <v/>
      </c>
      <c r="DU185" s="319" t="str">
        <f ca="true">+IF(OFFSET('Hygiene Data'!$F$11,0,10*ROW('Hygiene Data'!F179))="","",OFFSET('Hygiene Data'!$F$11,0,10*ROW('Hygiene Data'!F179)))</f>
        <v/>
      </c>
      <c r="DV185" s="319" t="str">
        <f ca="true">+IF(OFFSET('Hygiene Data'!$F$12,0,10*ROW('Hygiene Data'!F179))="","",OFFSET('Hygiene Data'!$F$12,0,10*ROW('Hygiene Data'!F179)))</f>
        <v/>
      </c>
      <c r="DW185" s="319" t="str">
        <f ca="true">+IF(OFFSET('Hygiene Data'!$F$13,0,10*ROW('Hygiene Data'!F179))="","",OFFSET('Hygiene Data'!$F$13,0,10*ROW('Hygiene Data'!F179)))</f>
        <v/>
      </c>
      <c r="DX185" s="319" t="str">
        <f ca="true">+IF(OFFSET('Hygiene Data'!$G$11,0,10*ROW('Hygiene Data'!G179))="","",OFFSET('Hygiene Data'!$G$11,0,10*ROW('Hygiene Data'!G179)))</f>
        <v/>
      </c>
      <c r="DY185" s="319" t="str">
        <f ca="true">+IF(OFFSET('Hygiene Data'!$G$12,0,10*ROW('Hygiene Data'!G179))="","",OFFSET('Hygiene Data'!$G$12,0,10*ROW('Hygiene Data'!G179)))</f>
        <v/>
      </c>
      <c r="DZ185" s="319" t="str">
        <f ca="true">+IF(OFFSET('Hygiene Data'!$G$13,0,10*ROW('Hygiene Data'!G179))="","",OFFSET('Hygiene Data'!$G$13,0,10*ROW('Hygiene Data'!G179)))</f>
        <v/>
      </c>
      <c r="EA185" s="319" t="str">
        <f ca="true">+IF(OFFSET('Hygiene Data'!$H$11,0,10*ROW('Hygiene Data'!H179))="","",OFFSET('Hygiene Data'!$H$11,0,10*ROW('Hygiene Data'!H179)))</f>
        <v/>
      </c>
      <c r="EB185" s="319" t="str">
        <f ca="true">+IF(OFFSET('Hygiene Data'!$H$12,0,10*ROW('Hygiene Data'!H179))="","",OFFSET('Hygiene Data'!$H$12,0,10*ROW('Hygiene Data'!H179)))</f>
        <v/>
      </c>
      <c r="EC185" s="319" t="str">
        <f ca="true">+IF(OFFSET('Hygiene Data'!$H$13,0,10*ROW('Hygiene Data'!H179))="","",OFFSET('Hygiene Data'!$H$13,0,10*ROW('Hygiene Data'!H179)))</f>
        <v/>
      </c>
      <c r="ED185" s="319" t="str">
        <f ca="true">+IF(OFFSET('Hygiene Data'!$I$11,0,10*ROW('Hygiene Data'!I179))="","",OFFSET('Hygiene Data'!$I$11,0,10*ROW('Hygiene Data'!I179)))</f>
        <v/>
      </c>
      <c r="EE185" s="319" t="str">
        <f ca="true">+IF(OFFSET('Hygiene Data'!$I$12,0,10*ROW('Hygiene Data'!I179))="","",OFFSET('Hygiene Data'!$I$12,0,10*ROW('Hygiene Data'!I179)))</f>
        <v/>
      </c>
      <c r="EF185" s="319"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75"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19"/>
      <c r="BS186" s="319" t="str">
        <f ca="true">+IF(OFFSET('Water Data'!$D$27,0,10*ROW('Water Data'!D180))="","",OFFSET('Water Data'!$D$27,0,10*ROW('Water Data'!D180)))</f>
        <v/>
      </c>
      <c r="BT186" s="319" t="str">
        <f ca="true">+IF(OFFSET('Water Data'!$D$28,0,10*ROW('Water Data'!D180))="","",OFFSET('Water Data'!$D$28,0,10*ROW('Water Data'!D180)))</f>
        <v/>
      </c>
      <c r="BU186" s="319" t="str">
        <f ca="true">+IF(OFFSET('Water Data'!$D$29,0,10*ROW('Water Data'!D180))="","",OFFSET('Water Data'!$D$29,0,10*ROW('Water Data'!D180)))</f>
        <v/>
      </c>
      <c r="BV186" s="319" t="str">
        <f ca="true">+IF(OFFSET('Water Data'!$E$27,0,10*ROW('Water Data'!E180))="","",OFFSET('Water Data'!$E$27,0,10*ROW('Water Data'!E180)))</f>
        <v/>
      </c>
      <c r="BW186" s="319" t="str">
        <f ca="true">+IF(OFFSET('Water Data'!$E$28,0,10*ROW('Water Data'!E180))="","",OFFSET('Water Data'!$E$28,0,10*ROW('Water Data'!E180)))</f>
        <v/>
      </c>
      <c r="BX186" s="319" t="str">
        <f ca="true">+IF(OFFSET('Water Data'!$E$29,0,10*ROW('Water Data'!E180))="","",OFFSET('Water Data'!$E$29,0,10*ROW('Water Data'!E180)))</f>
        <v/>
      </c>
      <c r="BY186" s="319" t="str">
        <f ca="true">+IF(OFFSET('Water Data'!$F$27,0,10*ROW('Water Data'!F180))="","",OFFSET('Water Data'!$F$27,0,10*ROW('Water Data'!F180)))</f>
        <v/>
      </c>
      <c r="BZ186" s="319" t="str">
        <f ca="true">+IF(OFFSET('Water Data'!$F$28,0,10*ROW('Water Data'!F180))="","",OFFSET('Water Data'!$F$28,0,10*ROW('Water Data'!F180)))</f>
        <v/>
      </c>
      <c r="CA186" s="319" t="str">
        <f ca="true">+IF(OFFSET('Water Data'!$F$29,0,10*ROW('Water Data'!F180))="","",OFFSET('Water Data'!$F$29,0,10*ROW('Water Data'!F180)))</f>
        <v/>
      </c>
      <c r="CB186" s="319" t="str">
        <f ca="true">+IF(OFFSET('Water Data'!$G$27,0,10*ROW('Water Data'!G180))="","",OFFSET('Water Data'!$G$27,0,10*ROW('Water Data'!G180)))</f>
        <v/>
      </c>
      <c r="CC186" s="319" t="str">
        <f ca="true">+IF(OFFSET('Water Data'!$G$28,0,10*ROW('Water Data'!G180))="","",OFFSET('Water Data'!$G$28,0,10*ROW('Water Data'!G180)))</f>
        <v/>
      </c>
      <c r="CD186" s="319" t="str">
        <f ca="true">+IF(OFFSET('Water Data'!$G$29,0,10*ROW('Water Data'!G180))="","",OFFSET('Water Data'!$G$29,0,10*ROW('Water Data'!G180)))</f>
        <v/>
      </c>
      <c r="CE186" s="319" t="str">
        <f ca="true">+IF(OFFSET('Water Data'!$H$27,0,10*ROW('Water Data'!H180))="","",OFFSET('Water Data'!$H$27,0,10*ROW('Water Data'!H180)))</f>
        <v/>
      </c>
      <c r="CF186" s="319" t="str">
        <f ca="true">+IF(OFFSET('Water Data'!$H$28,0,10*ROW('Water Data'!H180))="","",OFFSET('Water Data'!$H$28,0,10*ROW('Water Data'!H180)))</f>
        <v/>
      </c>
      <c r="CG186" s="319" t="str">
        <f ca="true">+IF(OFFSET('Water Data'!$H$29,0,10*ROW('Water Data'!H180))="","",OFFSET('Water Data'!$H$29,0,10*ROW('Water Data'!H180)))</f>
        <v/>
      </c>
      <c r="CH186" s="319" t="str">
        <f ca="true">+IF(OFFSET('Water Data'!$I$27,0,10*ROW('Water Data'!I180))="","",OFFSET('Water Data'!$I$27,0,10*ROW('Water Data'!I180)))</f>
        <v/>
      </c>
      <c r="CI186" s="319" t="str">
        <f ca="true">+IF(OFFSET('Water Data'!$I$28,0,10*ROW('Water Data'!I180))="","",OFFSET('Water Data'!$I$28,0,10*ROW('Water Data'!I180)))</f>
        <v/>
      </c>
      <c r="CJ186" s="319" t="str">
        <f ca="true">+IF(OFFSET('Water Data'!$I$29,0,10*ROW('Water Data'!I180))="","",OFFSET('Water Data'!$I$29,0,10*ROW('Water Data'!I180)))</f>
        <v/>
      </c>
      <c r="CK186" s="319" t="str">
        <f ca="true">+IF(OFFSET('Sanitation Data'!$D$28,0,10*ROW('Sanitation Data'!D180))="","",OFFSET('Sanitation Data'!$D$28,0,10*ROW('Sanitation Data'!D180)))</f>
        <v/>
      </c>
      <c r="CL186" s="319" t="str">
        <f ca="true">+IF(OFFSET('Sanitation Data'!$D$29,0,10*ROW('Sanitation Data'!D180))="","",OFFSET('Sanitation Data'!$D$29,0,10*ROW('Sanitation Data'!D180)))</f>
        <v/>
      </c>
      <c r="CM186" s="319" t="str">
        <f ca="true">+IF(OFFSET('Sanitation Data'!$D$30,0,10*ROW('Sanitation Data'!D180))="","",OFFSET('Sanitation Data'!$D$30,0,10*ROW('Sanitation Data'!D180)))</f>
        <v/>
      </c>
      <c r="CN186" s="319" t="str">
        <f ca="true">+IF(OFFSET('Sanitation Data'!$D$31,0,10*ROW('Sanitation Data'!D180))="","",OFFSET('Sanitation Data'!$D$31,0,10*ROW('Sanitation Data'!D180)))</f>
        <v/>
      </c>
      <c r="CO186" s="319" t="str">
        <f ca="true">+IF(OFFSET('Sanitation Data'!$D$32,0,10*ROW('Sanitation Data'!D180))="","",OFFSET('Sanitation Data'!$D$32,0,10*ROW('Sanitation Data'!D180)))</f>
        <v/>
      </c>
      <c r="CP186" s="319" t="str">
        <f ca="true">+IF(OFFSET('Sanitation Data'!$E$28,0,10*ROW('Sanitation Data'!E180))="","",OFFSET('Sanitation Data'!$E$28,0,10*ROW('Sanitation Data'!E180)))</f>
        <v/>
      </c>
      <c r="CQ186" s="319" t="str">
        <f ca="true">+IF(OFFSET('Sanitation Data'!$E$29,0,10*ROW('Sanitation Data'!E180))="","",OFFSET('Sanitation Data'!$E$29,0,10*ROW('Sanitation Data'!E180)))</f>
        <v/>
      </c>
      <c r="CR186" s="319" t="str">
        <f ca="true">+IF(OFFSET('Sanitation Data'!$E$30,0,10*ROW('Sanitation Data'!E180))="","",OFFSET('Sanitation Data'!$E$30,0,10*ROW('Sanitation Data'!E180)))</f>
        <v/>
      </c>
      <c r="CS186" s="319" t="str">
        <f ca="true">+IF(OFFSET('Sanitation Data'!$E$31,0,10*ROW('Sanitation Data'!E180))="","",OFFSET('Sanitation Data'!$E$31,0,10*ROW('Sanitation Data'!E180)))</f>
        <v/>
      </c>
      <c r="CT186" s="319" t="str">
        <f ca="true">+IF(OFFSET('Sanitation Data'!$E$32,0,10*ROW('Sanitation Data'!E180))="","",OFFSET('Sanitation Data'!$E$32,0,10*ROW('Sanitation Data'!E180)))</f>
        <v/>
      </c>
      <c r="CU186" s="319" t="str">
        <f ca="true">+IF(OFFSET('Sanitation Data'!$F$28,0,10*ROW('Sanitation Data'!F180))="","",OFFSET('Sanitation Data'!$F$28,0,10*ROW('Sanitation Data'!F180)))</f>
        <v/>
      </c>
      <c r="CV186" s="319" t="str">
        <f ca="true">+IF(OFFSET('Sanitation Data'!$F$29,0,10*ROW('Sanitation Data'!F180))="","",OFFSET('Sanitation Data'!$F$29,0,10*ROW('Sanitation Data'!F180)))</f>
        <v/>
      </c>
      <c r="CW186" s="319" t="str">
        <f ca="true">+IF(OFFSET('Sanitation Data'!$F$30,0,10*ROW('Sanitation Data'!F180))="","",OFFSET('Sanitation Data'!$F$30,0,10*ROW('Sanitation Data'!F180)))</f>
        <v/>
      </c>
      <c r="CX186" s="319" t="str">
        <f ca="true">+IF(OFFSET('Sanitation Data'!$F$31,0,10*ROW('Sanitation Data'!F180))="","",OFFSET('Sanitation Data'!$F$31,0,10*ROW('Sanitation Data'!F180)))</f>
        <v/>
      </c>
      <c r="CY186" s="319" t="str">
        <f ca="true">+IF(OFFSET('Sanitation Data'!$F$32,0,10*ROW('Sanitation Data'!F180))="","",OFFSET('Sanitation Data'!$F$32,0,10*ROW('Sanitation Data'!F180)))</f>
        <v/>
      </c>
      <c r="CZ186" s="319" t="str">
        <f ca="true">+IF(OFFSET('Sanitation Data'!$G$28,0,10*ROW('Sanitation Data'!G180))="","",OFFSET('Sanitation Data'!$G$28,0,10*ROW('Sanitation Data'!G180)))</f>
        <v/>
      </c>
      <c r="DA186" s="319" t="str">
        <f ca="true">+IF(OFFSET('Sanitation Data'!$G$29,0,10*ROW('Sanitation Data'!G180))="","",OFFSET('Sanitation Data'!$G$29,0,10*ROW('Sanitation Data'!G180)))</f>
        <v/>
      </c>
      <c r="DB186" s="319" t="str">
        <f ca="true">+IF(OFFSET('Sanitation Data'!$G$30,0,10*ROW('Sanitation Data'!G180))="","",OFFSET('Sanitation Data'!$G$30,0,10*ROW('Sanitation Data'!G180)))</f>
        <v/>
      </c>
      <c r="DC186" s="319" t="str">
        <f ca="true">+IF(OFFSET('Sanitation Data'!$G$31,0,10*ROW('Sanitation Data'!G180))="","",OFFSET('Sanitation Data'!$G$31,0,10*ROW('Sanitation Data'!G180)))</f>
        <v/>
      </c>
      <c r="DD186" s="319" t="str">
        <f ca="true">+IF(OFFSET('Sanitation Data'!$G$32,0,10*ROW('Sanitation Data'!G180))="","",OFFSET('Sanitation Data'!$G$32,0,10*ROW('Sanitation Data'!G180)))</f>
        <v/>
      </c>
      <c r="DE186" s="319" t="str">
        <f ca="true">+IF(OFFSET('Sanitation Data'!$H$28,0,10*ROW('Sanitation Data'!H180))="","",OFFSET('Sanitation Data'!$H$28,0,10*ROW('Sanitation Data'!H180)))</f>
        <v/>
      </c>
      <c r="DF186" s="319" t="str">
        <f ca="true">+IF(OFFSET('Sanitation Data'!$H$29,0,10*ROW('Sanitation Data'!H180))="","",OFFSET('Sanitation Data'!$H$29,0,10*ROW('Sanitation Data'!H180)))</f>
        <v/>
      </c>
      <c r="DG186" s="319" t="str">
        <f ca="true">+IF(OFFSET('Sanitation Data'!$H$30,0,10*ROW('Sanitation Data'!H180))="","",OFFSET('Sanitation Data'!$H$30,0,10*ROW('Sanitation Data'!H180)))</f>
        <v/>
      </c>
      <c r="DH186" s="319" t="str">
        <f ca="true">+IF(OFFSET('Sanitation Data'!$H$31,0,10*ROW('Sanitation Data'!H180))="","",OFFSET('Sanitation Data'!$H$31,0,10*ROW('Sanitation Data'!H180)))</f>
        <v/>
      </c>
      <c r="DI186" s="319" t="str">
        <f ca="true">+IF(OFFSET('Sanitation Data'!$H$32,0,10*ROW('Sanitation Data'!H180))="","",OFFSET('Sanitation Data'!$H$32,0,10*ROW('Sanitation Data'!H180)))</f>
        <v/>
      </c>
      <c r="DJ186" s="319" t="str">
        <f ca="true">+IF(OFFSET('Sanitation Data'!$I$28,0,10*ROW('Sanitation Data'!I180))="","",OFFSET('Sanitation Data'!$I$28,0,10*ROW('Sanitation Data'!I180)))</f>
        <v/>
      </c>
      <c r="DK186" s="319" t="str">
        <f ca="true">+IF(OFFSET('Sanitation Data'!$I$29,0,10*ROW('Sanitation Data'!I180))="","",OFFSET('Sanitation Data'!$I$29,0,10*ROW('Sanitation Data'!I180)))</f>
        <v/>
      </c>
      <c r="DL186" s="319" t="str">
        <f ca="true">+IF(OFFSET('Sanitation Data'!$I$30,0,10*ROW('Sanitation Data'!I180))="","",OFFSET('Sanitation Data'!$I$30,0,10*ROW('Sanitation Data'!I180)))</f>
        <v/>
      </c>
      <c r="DM186" s="319" t="str">
        <f ca="true">+IF(OFFSET('Sanitation Data'!$I$31,0,10*ROW('Sanitation Data'!I180))="","",OFFSET('Sanitation Data'!$I$31,0,10*ROW('Sanitation Data'!I180)))</f>
        <v/>
      </c>
      <c r="DN186" s="319" t="str">
        <f ca="true">+IF(OFFSET('Sanitation Data'!$I$32,0,10*ROW('Sanitation Data'!I180))="","",OFFSET('Sanitation Data'!$I$32,0,10*ROW('Sanitation Data'!I180)))</f>
        <v/>
      </c>
      <c r="DO186" s="319" t="str">
        <f ca="true">+IF(OFFSET('Hygiene Data'!$D$11,0,10*ROW('Hygiene Data'!D180))="","",OFFSET('Hygiene Data'!$D$11,0,10*ROW('Hygiene Data'!D180)))</f>
        <v/>
      </c>
      <c r="DP186" s="319" t="str">
        <f ca="true">+IF(OFFSET('Hygiene Data'!$D$12,0,10*ROW('Hygiene Data'!D180))="","",OFFSET('Hygiene Data'!$D$12,0,10*ROW('Hygiene Data'!D180)))</f>
        <v/>
      </c>
      <c r="DQ186" s="319" t="str">
        <f ca="true">+IF(OFFSET('Hygiene Data'!$D$13,0,10*ROW('Hygiene Data'!D180))="","",OFFSET('Hygiene Data'!$D$13,0,10*ROW('Hygiene Data'!D180)))</f>
        <v/>
      </c>
      <c r="DR186" s="319" t="str">
        <f ca="true">+IF(OFFSET('Hygiene Data'!$E$11,0,10*ROW('Hygiene Data'!E180))="","",OFFSET('Hygiene Data'!$E$11,0,10*ROW('Hygiene Data'!E180)))</f>
        <v/>
      </c>
      <c r="DS186" s="319" t="str">
        <f ca="true">+IF(OFFSET('Hygiene Data'!$E$12,0,10*ROW('Hygiene Data'!E180))="","",OFFSET('Hygiene Data'!$E$12,0,10*ROW('Hygiene Data'!E180)))</f>
        <v/>
      </c>
      <c r="DT186" s="319" t="str">
        <f ca="true">+IF(OFFSET('Hygiene Data'!$E$13,0,10*ROW('Hygiene Data'!E180))="","",OFFSET('Hygiene Data'!$E$13,0,10*ROW('Hygiene Data'!E180)))</f>
        <v/>
      </c>
      <c r="DU186" s="319" t="str">
        <f ca="true">+IF(OFFSET('Hygiene Data'!$F$11,0,10*ROW('Hygiene Data'!F180))="","",OFFSET('Hygiene Data'!$F$11,0,10*ROW('Hygiene Data'!F180)))</f>
        <v/>
      </c>
      <c r="DV186" s="319" t="str">
        <f ca="true">+IF(OFFSET('Hygiene Data'!$F$12,0,10*ROW('Hygiene Data'!F180))="","",OFFSET('Hygiene Data'!$F$12,0,10*ROW('Hygiene Data'!F180)))</f>
        <v/>
      </c>
      <c r="DW186" s="319" t="str">
        <f ca="true">+IF(OFFSET('Hygiene Data'!$F$13,0,10*ROW('Hygiene Data'!F180))="","",OFFSET('Hygiene Data'!$F$13,0,10*ROW('Hygiene Data'!F180)))</f>
        <v/>
      </c>
      <c r="DX186" s="319" t="str">
        <f ca="true">+IF(OFFSET('Hygiene Data'!$G$11,0,10*ROW('Hygiene Data'!G180))="","",OFFSET('Hygiene Data'!$G$11,0,10*ROW('Hygiene Data'!G180)))</f>
        <v/>
      </c>
      <c r="DY186" s="319" t="str">
        <f ca="true">+IF(OFFSET('Hygiene Data'!$G$12,0,10*ROW('Hygiene Data'!G180))="","",OFFSET('Hygiene Data'!$G$12,0,10*ROW('Hygiene Data'!G180)))</f>
        <v/>
      </c>
      <c r="DZ186" s="319" t="str">
        <f ca="true">+IF(OFFSET('Hygiene Data'!$G$13,0,10*ROW('Hygiene Data'!G180))="","",OFFSET('Hygiene Data'!$G$13,0,10*ROW('Hygiene Data'!G180)))</f>
        <v/>
      </c>
      <c r="EA186" s="319" t="str">
        <f ca="true">+IF(OFFSET('Hygiene Data'!$H$11,0,10*ROW('Hygiene Data'!H180))="","",OFFSET('Hygiene Data'!$H$11,0,10*ROW('Hygiene Data'!H180)))</f>
        <v/>
      </c>
      <c r="EB186" s="319" t="str">
        <f ca="true">+IF(OFFSET('Hygiene Data'!$H$12,0,10*ROW('Hygiene Data'!H180))="","",OFFSET('Hygiene Data'!$H$12,0,10*ROW('Hygiene Data'!H180)))</f>
        <v/>
      </c>
      <c r="EC186" s="319" t="str">
        <f ca="true">+IF(OFFSET('Hygiene Data'!$H$13,0,10*ROW('Hygiene Data'!H180))="","",OFFSET('Hygiene Data'!$H$13,0,10*ROW('Hygiene Data'!H180)))</f>
        <v/>
      </c>
      <c r="ED186" s="319" t="str">
        <f ca="true">+IF(OFFSET('Hygiene Data'!$I$11,0,10*ROW('Hygiene Data'!I180))="","",OFFSET('Hygiene Data'!$I$11,0,10*ROW('Hygiene Data'!I180)))</f>
        <v/>
      </c>
      <c r="EE186" s="319" t="str">
        <f ca="true">+IF(OFFSET('Hygiene Data'!$I$12,0,10*ROW('Hygiene Data'!I180))="","",OFFSET('Hygiene Data'!$I$12,0,10*ROW('Hygiene Data'!I180)))</f>
        <v/>
      </c>
      <c r="EF186" s="319"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75"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19"/>
      <c r="BS187" s="319" t="str">
        <f ca="true">+IF(OFFSET('Water Data'!$D$27,0,10*ROW('Water Data'!D181))="","",OFFSET('Water Data'!$D$27,0,10*ROW('Water Data'!D181)))</f>
        <v/>
      </c>
      <c r="BT187" s="319" t="str">
        <f ca="true">+IF(OFFSET('Water Data'!$D$28,0,10*ROW('Water Data'!D181))="","",OFFSET('Water Data'!$D$28,0,10*ROW('Water Data'!D181)))</f>
        <v/>
      </c>
      <c r="BU187" s="319" t="str">
        <f ca="true">+IF(OFFSET('Water Data'!$D$29,0,10*ROW('Water Data'!D181))="","",OFFSET('Water Data'!$D$29,0,10*ROW('Water Data'!D181)))</f>
        <v/>
      </c>
      <c r="BV187" s="319" t="str">
        <f ca="true">+IF(OFFSET('Water Data'!$E$27,0,10*ROW('Water Data'!E181))="","",OFFSET('Water Data'!$E$27,0,10*ROW('Water Data'!E181)))</f>
        <v/>
      </c>
      <c r="BW187" s="319" t="str">
        <f ca="true">+IF(OFFSET('Water Data'!$E$28,0,10*ROW('Water Data'!E181))="","",OFFSET('Water Data'!$E$28,0,10*ROW('Water Data'!E181)))</f>
        <v/>
      </c>
      <c r="BX187" s="319" t="str">
        <f ca="true">+IF(OFFSET('Water Data'!$E$29,0,10*ROW('Water Data'!E181))="","",OFFSET('Water Data'!$E$29,0,10*ROW('Water Data'!E181)))</f>
        <v/>
      </c>
      <c r="BY187" s="319" t="str">
        <f ca="true">+IF(OFFSET('Water Data'!$F$27,0,10*ROW('Water Data'!F181))="","",OFFSET('Water Data'!$F$27,0,10*ROW('Water Data'!F181)))</f>
        <v/>
      </c>
      <c r="BZ187" s="319" t="str">
        <f ca="true">+IF(OFFSET('Water Data'!$F$28,0,10*ROW('Water Data'!F181))="","",OFFSET('Water Data'!$F$28,0,10*ROW('Water Data'!F181)))</f>
        <v/>
      </c>
      <c r="CA187" s="319" t="str">
        <f ca="true">+IF(OFFSET('Water Data'!$F$29,0,10*ROW('Water Data'!F181))="","",OFFSET('Water Data'!$F$29,0,10*ROW('Water Data'!F181)))</f>
        <v/>
      </c>
      <c r="CB187" s="319" t="str">
        <f ca="true">+IF(OFFSET('Water Data'!$G$27,0,10*ROW('Water Data'!G181))="","",OFFSET('Water Data'!$G$27,0,10*ROW('Water Data'!G181)))</f>
        <v/>
      </c>
      <c r="CC187" s="319" t="str">
        <f ca="true">+IF(OFFSET('Water Data'!$G$28,0,10*ROW('Water Data'!G181))="","",OFFSET('Water Data'!$G$28,0,10*ROW('Water Data'!G181)))</f>
        <v/>
      </c>
      <c r="CD187" s="319" t="str">
        <f ca="true">+IF(OFFSET('Water Data'!$G$29,0,10*ROW('Water Data'!G181))="","",OFFSET('Water Data'!$G$29,0,10*ROW('Water Data'!G181)))</f>
        <v/>
      </c>
      <c r="CE187" s="319" t="str">
        <f ca="true">+IF(OFFSET('Water Data'!$H$27,0,10*ROW('Water Data'!H181))="","",OFFSET('Water Data'!$H$27,0,10*ROW('Water Data'!H181)))</f>
        <v/>
      </c>
      <c r="CF187" s="319" t="str">
        <f ca="true">+IF(OFFSET('Water Data'!$H$28,0,10*ROW('Water Data'!H181))="","",OFFSET('Water Data'!$H$28,0,10*ROW('Water Data'!H181)))</f>
        <v/>
      </c>
      <c r="CG187" s="319" t="str">
        <f ca="true">+IF(OFFSET('Water Data'!$H$29,0,10*ROW('Water Data'!H181))="","",OFFSET('Water Data'!$H$29,0,10*ROW('Water Data'!H181)))</f>
        <v/>
      </c>
      <c r="CH187" s="319" t="str">
        <f ca="true">+IF(OFFSET('Water Data'!$I$27,0,10*ROW('Water Data'!I181))="","",OFFSET('Water Data'!$I$27,0,10*ROW('Water Data'!I181)))</f>
        <v/>
      </c>
      <c r="CI187" s="319" t="str">
        <f ca="true">+IF(OFFSET('Water Data'!$I$28,0,10*ROW('Water Data'!I181))="","",OFFSET('Water Data'!$I$28,0,10*ROW('Water Data'!I181)))</f>
        <v/>
      </c>
      <c r="CJ187" s="319" t="str">
        <f ca="true">+IF(OFFSET('Water Data'!$I$29,0,10*ROW('Water Data'!I181))="","",OFFSET('Water Data'!$I$29,0,10*ROW('Water Data'!I181)))</f>
        <v/>
      </c>
      <c r="CK187" s="319" t="str">
        <f ca="true">+IF(OFFSET('Sanitation Data'!$D$28,0,10*ROW('Sanitation Data'!D181))="","",OFFSET('Sanitation Data'!$D$28,0,10*ROW('Sanitation Data'!D181)))</f>
        <v/>
      </c>
      <c r="CL187" s="319" t="str">
        <f ca="true">+IF(OFFSET('Sanitation Data'!$D$29,0,10*ROW('Sanitation Data'!D181))="","",OFFSET('Sanitation Data'!$D$29,0,10*ROW('Sanitation Data'!D181)))</f>
        <v/>
      </c>
      <c r="CM187" s="319" t="str">
        <f ca="true">+IF(OFFSET('Sanitation Data'!$D$30,0,10*ROW('Sanitation Data'!D181))="","",OFFSET('Sanitation Data'!$D$30,0,10*ROW('Sanitation Data'!D181)))</f>
        <v/>
      </c>
      <c r="CN187" s="319" t="str">
        <f ca="true">+IF(OFFSET('Sanitation Data'!$D$31,0,10*ROW('Sanitation Data'!D181))="","",OFFSET('Sanitation Data'!$D$31,0,10*ROW('Sanitation Data'!D181)))</f>
        <v/>
      </c>
      <c r="CO187" s="319" t="str">
        <f ca="true">+IF(OFFSET('Sanitation Data'!$D$32,0,10*ROW('Sanitation Data'!D181))="","",OFFSET('Sanitation Data'!$D$32,0,10*ROW('Sanitation Data'!D181)))</f>
        <v/>
      </c>
      <c r="CP187" s="319" t="str">
        <f ca="true">+IF(OFFSET('Sanitation Data'!$E$28,0,10*ROW('Sanitation Data'!E181))="","",OFFSET('Sanitation Data'!$E$28,0,10*ROW('Sanitation Data'!E181)))</f>
        <v/>
      </c>
      <c r="CQ187" s="319" t="str">
        <f ca="true">+IF(OFFSET('Sanitation Data'!$E$29,0,10*ROW('Sanitation Data'!E181))="","",OFFSET('Sanitation Data'!$E$29,0,10*ROW('Sanitation Data'!E181)))</f>
        <v/>
      </c>
      <c r="CR187" s="319" t="str">
        <f ca="true">+IF(OFFSET('Sanitation Data'!$E$30,0,10*ROW('Sanitation Data'!E181))="","",OFFSET('Sanitation Data'!$E$30,0,10*ROW('Sanitation Data'!E181)))</f>
        <v/>
      </c>
      <c r="CS187" s="319" t="str">
        <f ca="true">+IF(OFFSET('Sanitation Data'!$E$31,0,10*ROW('Sanitation Data'!E181))="","",OFFSET('Sanitation Data'!$E$31,0,10*ROW('Sanitation Data'!E181)))</f>
        <v/>
      </c>
      <c r="CT187" s="319" t="str">
        <f ca="true">+IF(OFFSET('Sanitation Data'!$E$32,0,10*ROW('Sanitation Data'!E181))="","",OFFSET('Sanitation Data'!$E$32,0,10*ROW('Sanitation Data'!E181)))</f>
        <v/>
      </c>
      <c r="CU187" s="319" t="str">
        <f ca="true">+IF(OFFSET('Sanitation Data'!$F$28,0,10*ROW('Sanitation Data'!F181))="","",OFFSET('Sanitation Data'!$F$28,0,10*ROW('Sanitation Data'!F181)))</f>
        <v/>
      </c>
      <c r="CV187" s="319" t="str">
        <f ca="true">+IF(OFFSET('Sanitation Data'!$F$29,0,10*ROW('Sanitation Data'!F181))="","",OFFSET('Sanitation Data'!$F$29,0,10*ROW('Sanitation Data'!F181)))</f>
        <v/>
      </c>
      <c r="CW187" s="319" t="str">
        <f ca="true">+IF(OFFSET('Sanitation Data'!$F$30,0,10*ROW('Sanitation Data'!F181))="","",OFFSET('Sanitation Data'!$F$30,0,10*ROW('Sanitation Data'!F181)))</f>
        <v/>
      </c>
      <c r="CX187" s="319" t="str">
        <f ca="true">+IF(OFFSET('Sanitation Data'!$F$31,0,10*ROW('Sanitation Data'!F181))="","",OFFSET('Sanitation Data'!$F$31,0,10*ROW('Sanitation Data'!F181)))</f>
        <v/>
      </c>
      <c r="CY187" s="319" t="str">
        <f ca="true">+IF(OFFSET('Sanitation Data'!$F$32,0,10*ROW('Sanitation Data'!F181))="","",OFFSET('Sanitation Data'!$F$32,0,10*ROW('Sanitation Data'!F181)))</f>
        <v/>
      </c>
      <c r="CZ187" s="319" t="str">
        <f ca="true">+IF(OFFSET('Sanitation Data'!$G$28,0,10*ROW('Sanitation Data'!G181))="","",OFFSET('Sanitation Data'!$G$28,0,10*ROW('Sanitation Data'!G181)))</f>
        <v/>
      </c>
      <c r="DA187" s="319" t="str">
        <f ca="true">+IF(OFFSET('Sanitation Data'!$G$29,0,10*ROW('Sanitation Data'!G181))="","",OFFSET('Sanitation Data'!$G$29,0,10*ROW('Sanitation Data'!G181)))</f>
        <v/>
      </c>
      <c r="DB187" s="319" t="str">
        <f ca="true">+IF(OFFSET('Sanitation Data'!$G$30,0,10*ROW('Sanitation Data'!G181))="","",OFFSET('Sanitation Data'!$G$30,0,10*ROW('Sanitation Data'!G181)))</f>
        <v/>
      </c>
      <c r="DC187" s="319" t="str">
        <f ca="true">+IF(OFFSET('Sanitation Data'!$G$31,0,10*ROW('Sanitation Data'!G181))="","",OFFSET('Sanitation Data'!$G$31,0,10*ROW('Sanitation Data'!G181)))</f>
        <v/>
      </c>
      <c r="DD187" s="319" t="str">
        <f ca="true">+IF(OFFSET('Sanitation Data'!$G$32,0,10*ROW('Sanitation Data'!G181))="","",OFFSET('Sanitation Data'!$G$32,0,10*ROW('Sanitation Data'!G181)))</f>
        <v/>
      </c>
      <c r="DE187" s="319" t="str">
        <f ca="true">+IF(OFFSET('Sanitation Data'!$H$28,0,10*ROW('Sanitation Data'!H181))="","",OFFSET('Sanitation Data'!$H$28,0,10*ROW('Sanitation Data'!H181)))</f>
        <v/>
      </c>
      <c r="DF187" s="319" t="str">
        <f ca="true">+IF(OFFSET('Sanitation Data'!$H$29,0,10*ROW('Sanitation Data'!H181))="","",OFFSET('Sanitation Data'!$H$29,0,10*ROW('Sanitation Data'!H181)))</f>
        <v/>
      </c>
      <c r="DG187" s="319" t="str">
        <f ca="true">+IF(OFFSET('Sanitation Data'!$H$30,0,10*ROW('Sanitation Data'!H181))="","",OFFSET('Sanitation Data'!$H$30,0,10*ROW('Sanitation Data'!H181)))</f>
        <v/>
      </c>
      <c r="DH187" s="319" t="str">
        <f ca="true">+IF(OFFSET('Sanitation Data'!$H$31,0,10*ROW('Sanitation Data'!H181))="","",OFFSET('Sanitation Data'!$H$31,0,10*ROW('Sanitation Data'!H181)))</f>
        <v/>
      </c>
      <c r="DI187" s="319" t="str">
        <f ca="true">+IF(OFFSET('Sanitation Data'!$H$32,0,10*ROW('Sanitation Data'!H181))="","",OFFSET('Sanitation Data'!$H$32,0,10*ROW('Sanitation Data'!H181)))</f>
        <v/>
      </c>
      <c r="DJ187" s="319" t="str">
        <f ca="true">+IF(OFFSET('Sanitation Data'!$I$28,0,10*ROW('Sanitation Data'!I181))="","",OFFSET('Sanitation Data'!$I$28,0,10*ROW('Sanitation Data'!I181)))</f>
        <v/>
      </c>
      <c r="DK187" s="319" t="str">
        <f ca="true">+IF(OFFSET('Sanitation Data'!$I$29,0,10*ROW('Sanitation Data'!I181))="","",OFFSET('Sanitation Data'!$I$29,0,10*ROW('Sanitation Data'!I181)))</f>
        <v/>
      </c>
      <c r="DL187" s="319" t="str">
        <f ca="true">+IF(OFFSET('Sanitation Data'!$I$30,0,10*ROW('Sanitation Data'!I181))="","",OFFSET('Sanitation Data'!$I$30,0,10*ROW('Sanitation Data'!I181)))</f>
        <v/>
      </c>
      <c r="DM187" s="319" t="str">
        <f ca="true">+IF(OFFSET('Sanitation Data'!$I$31,0,10*ROW('Sanitation Data'!I181))="","",OFFSET('Sanitation Data'!$I$31,0,10*ROW('Sanitation Data'!I181)))</f>
        <v/>
      </c>
      <c r="DN187" s="319" t="str">
        <f ca="true">+IF(OFFSET('Sanitation Data'!$I$32,0,10*ROW('Sanitation Data'!I181))="","",OFFSET('Sanitation Data'!$I$32,0,10*ROW('Sanitation Data'!I181)))</f>
        <v/>
      </c>
      <c r="DO187" s="319" t="str">
        <f ca="true">+IF(OFFSET('Hygiene Data'!$D$11,0,10*ROW('Hygiene Data'!D181))="","",OFFSET('Hygiene Data'!$D$11,0,10*ROW('Hygiene Data'!D181)))</f>
        <v/>
      </c>
      <c r="DP187" s="319" t="str">
        <f ca="true">+IF(OFFSET('Hygiene Data'!$D$12,0,10*ROW('Hygiene Data'!D181))="","",OFFSET('Hygiene Data'!$D$12,0,10*ROW('Hygiene Data'!D181)))</f>
        <v/>
      </c>
      <c r="DQ187" s="319" t="str">
        <f ca="true">+IF(OFFSET('Hygiene Data'!$D$13,0,10*ROW('Hygiene Data'!D181))="","",OFFSET('Hygiene Data'!$D$13,0,10*ROW('Hygiene Data'!D181)))</f>
        <v/>
      </c>
      <c r="DR187" s="319" t="str">
        <f ca="true">+IF(OFFSET('Hygiene Data'!$E$11,0,10*ROW('Hygiene Data'!E181))="","",OFFSET('Hygiene Data'!$E$11,0,10*ROW('Hygiene Data'!E181)))</f>
        <v/>
      </c>
      <c r="DS187" s="319" t="str">
        <f ca="true">+IF(OFFSET('Hygiene Data'!$E$12,0,10*ROW('Hygiene Data'!E181))="","",OFFSET('Hygiene Data'!$E$12,0,10*ROW('Hygiene Data'!E181)))</f>
        <v/>
      </c>
      <c r="DT187" s="319" t="str">
        <f ca="true">+IF(OFFSET('Hygiene Data'!$E$13,0,10*ROW('Hygiene Data'!E181))="","",OFFSET('Hygiene Data'!$E$13,0,10*ROW('Hygiene Data'!E181)))</f>
        <v/>
      </c>
      <c r="DU187" s="319" t="str">
        <f ca="true">+IF(OFFSET('Hygiene Data'!$F$11,0,10*ROW('Hygiene Data'!F181))="","",OFFSET('Hygiene Data'!$F$11,0,10*ROW('Hygiene Data'!F181)))</f>
        <v/>
      </c>
      <c r="DV187" s="319" t="str">
        <f ca="true">+IF(OFFSET('Hygiene Data'!$F$12,0,10*ROW('Hygiene Data'!F181))="","",OFFSET('Hygiene Data'!$F$12,0,10*ROW('Hygiene Data'!F181)))</f>
        <v/>
      </c>
      <c r="DW187" s="319" t="str">
        <f ca="true">+IF(OFFSET('Hygiene Data'!$F$13,0,10*ROW('Hygiene Data'!F181))="","",OFFSET('Hygiene Data'!$F$13,0,10*ROW('Hygiene Data'!F181)))</f>
        <v/>
      </c>
      <c r="DX187" s="319" t="str">
        <f ca="true">+IF(OFFSET('Hygiene Data'!$G$11,0,10*ROW('Hygiene Data'!G181))="","",OFFSET('Hygiene Data'!$G$11,0,10*ROW('Hygiene Data'!G181)))</f>
        <v/>
      </c>
      <c r="DY187" s="319" t="str">
        <f ca="true">+IF(OFFSET('Hygiene Data'!$G$12,0,10*ROW('Hygiene Data'!G181))="","",OFFSET('Hygiene Data'!$G$12,0,10*ROW('Hygiene Data'!G181)))</f>
        <v/>
      </c>
      <c r="DZ187" s="319" t="str">
        <f ca="true">+IF(OFFSET('Hygiene Data'!$G$13,0,10*ROW('Hygiene Data'!G181))="","",OFFSET('Hygiene Data'!$G$13,0,10*ROW('Hygiene Data'!G181)))</f>
        <v/>
      </c>
      <c r="EA187" s="319" t="str">
        <f ca="true">+IF(OFFSET('Hygiene Data'!$H$11,0,10*ROW('Hygiene Data'!H181))="","",OFFSET('Hygiene Data'!$H$11,0,10*ROW('Hygiene Data'!H181)))</f>
        <v/>
      </c>
      <c r="EB187" s="319" t="str">
        <f ca="true">+IF(OFFSET('Hygiene Data'!$H$12,0,10*ROW('Hygiene Data'!H181))="","",OFFSET('Hygiene Data'!$H$12,0,10*ROW('Hygiene Data'!H181)))</f>
        <v/>
      </c>
      <c r="EC187" s="319" t="str">
        <f ca="true">+IF(OFFSET('Hygiene Data'!$H$13,0,10*ROW('Hygiene Data'!H181))="","",OFFSET('Hygiene Data'!$H$13,0,10*ROW('Hygiene Data'!H181)))</f>
        <v/>
      </c>
      <c r="ED187" s="319" t="str">
        <f ca="true">+IF(OFFSET('Hygiene Data'!$I$11,0,10*ROW('Hygiene Data'!I181))="","",OFFSET('Hygiene Data'!$I$11,0,10*ROW('Hygiene Data'!I181)))</f>
        <v/>
      </c>
      <c r="EE187" s="319" t="str">
        <f ca="true">+IF(OFFSET('Hygiene Data'!$I$12,0,10*ROW('Hygiene Data'!I181))="","",OFFSET('Hygiene Data'!$I$12,0,10*ROW('Hygiene Data'!I181)))</f>
        <v/>
      </c>
      <c r="EF187" s="319"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75"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19"/>
      <c r="BS188" s="319" t="str">
        <f ca="true">+IF(OFFSET('Water Data'!$D$27,0,10*ROW('Water Data'!D182))="","",OFFSET('Water Data'!$D$27,0,10*ROW('Water Data'!D182)))</f>
        <v/>
      </c>
      <c r="BT188" s="319" t="str">
        <f ca="true">+IF(OFFSET('Water Data'!$D$28,0,10*ROW('Water Data'!D182))="","",OFFSET('Water Data'!$D$28,0,10*ROW('Water Data'!D182)))</f>
        <v/>
      </c>
      <c r="BU188" s="319" t="str">
        <f ca="true">+IF(OFFSET('Water Data'!$D$29,0,10*ROW('Water Data'!D182))="","",OFFSET('Water Data'!$D$29,0,10*ROW('Water Data'!D182)))</f>
        <v/>
      </c>
      <c r="BV188" s="319" t="str">
        <f ca="true">+IF(OFFSET('Water Data'!$E$27,0,10*ROW('Water Data'!E182))="","",OFFSET('Water Data'!$E$27,0,10*ROW('Water Data'!E182)))</f>
        <v/>
      </c>
      <c r="BW188" s="319" t="str">
        <f ca="true">+IF(OFFSET('Water Data'!$E$28,0,10*ROW('Water Data'!E182))="","",OFFSET('Water Data'!$E$28,0,10*ROW('Water Data'!E182)))</f>
        <v/>
      </c>
      <c r="BX188" s="319" t="str">
        <f ca="true">+IF(OFFSET('Water Data'!$E$29,0,10*ROW('Water Data'!E182))="","",OFFSET('Water Data'!$E$29,0,10*ROW('Water Data'!E182)))</f>
        <v/>
      </c>
      <c r="BY188" s="319" t="str">
        <f ca="true">+IF(OFFSET('Water Data'!$F$27,0,10*ROW('Water Data'!F182))="","",OFFSET('Water Data'!$F$27,0,10*ROW('Water Data'!F182)))</f>
        <v/>
      </c>
      <c r="BZ188" s="319" t="str">
        <f ca="true">+IF(OFFSET('Water Data'!$F$28,0,10*ROW('Water Data'!F182))="","",OFFSET('Water Data'!$F$28,0,10*ROW('Water Data'!F182)))</f>
        <v/>
      </c>
      <c r="CA188" s="319" t="str">
        <f ca="true">+IF(OFFSET('Water Data'!$F$29,0,10*ROW('Water Data'!F182))="","",OFFSET('Water Data'!$F$29,0,10*ROW('Water Data'!F182)))</f>
        <v/>
      </c>
      <c r="CB188" s="319" t="str">
        <f ca="true">+IF(OFFSET('Water Data'!$G$27,0,10*ROW('Water Data'!G182))="","",OFFSET('Water Data'!$G$27,0,10*ROW('Water Data'!G182)))</f>
        <v/>
      </c>
      <c r="CC188" s="319" t="str">
        <f ca="true">+IF(OFFSET('Water Data'!$G$28,0,10*ROW('Water Data'!G182))="","",OFFSET('Water Data'!$G$28,0,10*ROW('Water Data'!G182)))</f>
        <v/>
      </c>
      <c r="CD188" s="319" t="str">
        <f ca="true">+IF(OFFSET('Water Data'!$G$29,0,10*ROW('Water Data'!G182))="","",OFFSET('Water Data'!$G$29,0,10*ROW('Water Data'!G182)))</f>
        <v/>
      </c>
      <c r="CE188" s="319" t="str">
        <f ca="true">+IF(OFFSET('Water Data'!$H$27,0,10*ROW('Water Data'!H182))="","",OFFSET('Water Data'!$H$27,0,10*ROW('Water Data'!H182)))</f>
        <v/>
      </c>
      <c r="CF188" s="319" t="str">
        <f ca="true">+IF(OFFSET('Water Data'!$H$28,0,10*ROW('Water Data'!H182))="","",OFFSET('Water Data'!$H$28,0,10*ROW('Water Data'!H182)))</f>
        <v/>
      </c>
      <c r="CG188" s="319" t="str">
        <f ca="true">+IF(OFFSET('Water Data'!$H$29,0,10*ROW('Water Data'!H182))="","",OFFSET('Water Data'!$H$29,0,10*ROW('Water Data'!H182)))</f>
        <v/>
      </c>
      <c r="CH188" s="319" t="str">
        <f ca="true">+IF(OFFSET('Water Data'!$I$27,0,10*ROW('Water Data'!I182))="","",OFFSET('Water Data'!$I$27,0,10*ROW('Water Data'!I182)))</f>
        <v/>
      </c>
      <c r="CI188" s="319" t="str">
        <f ca="true">+IF(OFFSET('Water Data'!$I$28,0,10*ROW('Water Data'!I182))="","",OFFSET('Water Data'!$I$28,0,10*ROW('Water Data'!I182)))</f>
        <v/>
      </c>
      <c r="CJ188" s="319" t="str">
        <f ca="true">+IF(OFFSET('Water Data'!$I$29,0,10*ROW('Water Data'!I182))="","",OFFSET('Water Data'!$I$29,0,10*ROW('Water Data'!I182)))</f>
        <v/>
      </c>
      <c r="CK188" s="319" t="str">
        <f ca="true">+IF(OFFSET('Sanitation Data'!$D$28,0,10*ROW('Sanitation Data'!D182))="","",OFFSET('Sanitation Data'!$D$28,0,10*ROW('Sanitation Data'!D182)))</f>
        <v/>
      </c>
      <c r="CL188" s="319" t="str">
        <f ca="true">+IF(OFFSET('Sanitation Data'!$D$29,0,10*ROW('Sanitation Data'!D182))="","",OFFSET('Sanitation Data'!$D$29,0,10*ROW('Sanitation Data'!D182)))</f>
        <v/>
      </c>
      <c r="CM188" s="319" t="str">
        <f ca="true">+IF(OFFSET('Sanitation Data'!$D$30,0,10*ROW('Sanitation Data'!D182))="","",OFFSET('Sanitation Data'!$D$30,0,10*ROW('Sanitation Data'!D182)))</f>
        <v/>
      </c>
      <c r="CN188" s="319" t="str">
        <f ca="true">+IF(OFFSET('Sanitation Data'!$D$31,0,10*ROW('Sanitation Data'!D182))="","",OFFSET('Sanitation Data'!$D$31,0,10*ROW('Sanitation Data'!D182)))</f>
        <v/>
      </c>
      <c r="CO188" s="319" t="str">
        <f ca="true">+IF(OFFSET('Sanitation Data'!$D$32,0,10*ROW('Sanitation Data'!D182))="","",OFFSET('Sanitation Data'!$D$32,0,10*ROW('Sanitation Data'!D182)))</f>
        <v/>
      </c>
      <c r="CP188" s="319" t="str">
        <f ca="true">+IF(OFFSET('Sanitation Data'!$E$28,0,10*ROW('Sanitation Data'!E182))="","",OFFSET('Sanitation Data'!$E$28,0,10*ROW('Sanitation Data'!E182)))</f>
        <v/>
      </c>
      <c r="CQ188" s="319" t="str">
        <f ca="true">+IF(OFFSET('Sanitation Data'!$E$29,0,10*ROW('Sanitation Data'!E182))="","",OFFSET('Sanitation Data'!$E$29,0,10*ROW('Sanitation Data'!E182)))</f>
        <v/>
      </c>
      <c r="CR188" s="319" t="str">
        <f ca="true">+IF(OFFSET('Sanitation Data'!$E$30,0,10*ROW('Sanitation Data'!E182))="","",OFFSET('Sanitation Data'!$E$30,0,10*ROW('Sanitation Data'!E182)))</f>
        <v/>
      </c>
      <c r="CS188" s="319" t="str">
        <f ca="true">+IF(OFFSET('Sanitation Data'!$E$31,0,10*ROW('Sanitation Data'!E182))="","",OFFSET('Sanitation Data'!$E$31,0,10*ROW('Sanitation Data'!E182)))</f>
        <v/>
      </c>
      <c r="CT188" s="319" t="str">
        <f ca="true">+IF(OFFSET('Sanitation Data'!$E$32,0,10*ROW('Sanitation Data'!E182))="","",OFFSET('Sanitation Data'!$E$32,0,10*ROW('Sanitation Data'!E182)))</f>
        <v/>
      </c>
      <c r="CU188" s="319" t="str">
        <f ca="true">+IF(OFFSET('Sanitation Data'!$F$28,0,10*ROW('Sanitation Data'!F182))="","",OFFSET('Sanitation Data'!$F$28,0,10*ROW('Sanitation Data'!F182)))</f>
        <v/>
      </c>
      <c r="CV188" s="319" t="str">
        <f ca="true">+IF(OFFSET('Sanitation Data'!$F$29,0,10*ROW('Sanitation Data'!F182))="","",OFFSET('Sanitation Data'!$F$29,0,10*ROW('Sanitation Data'!F182)))</f>
        <v/>
      </c>
      <c r="CW188" s="319" t="str">
        <f ca="true">+IF(OFFSET('Sanitation Data'!$F$30,0,10*ROW('Sanitation Data'!F182))="","",OFFSET('Sanitation Data'!$F$30,0,10*ROW('Sanitation Data'!F182)))</f>
        <v/>
      </c>
      <c r="CX188" s="319" t="str">
        <f ca="true">+IF(OFFSET('Sanitation Data'!$F$31,0,10*ROW('Sanitation Data'!F182))="","",OFFSET('Sanitation Data'!$F$31,0,10*ROW('Sanitation Data'!F182)))</f>
        <v/>
      </c>
      <c r="CY188" s="319" t="str">
        <f ca="true">+IF(OFFSET('Sanitation Data'!$F$32,0,10*ROW('Sanitation Data'!F182))="","",OFFSET('Sanitation Data'!$F$32,0,10*ROW('Sanitation Data'!F182)))</f>
        <v/>
      </c>
      <c r="CZ188" s="319" t="str">
        <f ca="true">+IF(OFFSET('Sanitation Data'!$G$28,0,10*ROW('Sanitation Data'!G182))="","",OFFSET('Sanitation Data'!$G$28,0,10*ROW('Sanitation Data'!G182)))</f>
        <v/>
      </c>
      <c r="DA188" s="319" t="str">
        <f ca="true">+IF(OFFSET('Sanitation Data'!$G$29,0,10*ROW('Sanitation Data'!G182))="","",OFFSET('Sanitation Data'!$G$29,0,10*ROW('Sanitation Data'!G182)))</f>
        <v/>
      </c>
      <c r="DB188" s="319" t="str">
        <f ca="true">+IF(OFFSET('Sanitation Data'!$G$30,0,10*ROW('Sanitation Data'!G182))="","",OFFSET('Sanitation Data'!$G$30,0,10*ROW('Sanitation Data'!G182)))</f>
        <v/>
      </c>
      <c r="DC188" s="319" t="str">
        <f ca="true">+IF(OFFSET('Sanitation Data'!$G$31,0,10*ROW('Sanitation Data'!G182))="","",OFFSET('Sanitation Data'!$G$31,0,10*ROW('Sanitation Data'!G182)))</f>
        <v/>
      </c>
      <c r="DD188" s="319" t="str">
        <f ca="true">+IF(OFFSET('Sanitation Data'!$G$32,0,10*ROW('Sanitation Data'!G182))="","",OFFSET('Sanitation Data'!$G$32,0,10*ROW('Sanitation Data'!G182)))</f>
        <v/>
      </c>
      <c r="DE188" s="319" t="str">
        <f ca="true">+IF(OFFSET('Sanitation Data'!$H$28,0,10*ROW('Sanitation Data'!H182))="","",OFFSET('Sanitation Data'!$H$28,0,10*ROW('Sanitation Data'!H182)))</f>
        <v/>
      </c>
      <c r="DF188" s="319" t="str">
        <f ca="true">+IF(OFFSET('Sanitation Data'!$H$29,0,10*ROW('Sanitation Data'!H182))="","",OFFSET('Sanitation Data'!$H$29,0,10*ROW('Sanitation Data'!H182)))</f>
        <v/>
      </c>
      <c r="DG188" s="319" t="str">
        <f ca="true">+IF(OFFSET('Sanitation Data'!$H$30,0,10*ROW('Sanitation Data'!H182))="","",OFFSET('Sanitation Data'!$H$30,0,10*ROW('Sanitation Data'!H182)))</f>
        <v/>
      </c>
      <c r="DH188" s="319" t="str">
        <f ca="true">+IF(OFFSET('Sanitation Data'!$H$31,0,10*ROW('Sanitation Data'!H182))="","",OFFSET('Sanitation Data'!$H$31,0,10*ROW('Sanitation Data'!H182)))</f>
        <v/>
      </c>
      <c r="DI188" s="319" t="str">
        <f ca="true">+IF(OFFSET('Sanitation Data'!$H$32,0,10*ROW('Sanitation Data'!H182))="","",OFFSET('Sanitation Data'!$H$32,0,10*ROW('Sanitation Data'!H182)))</f>
        <v/>
      </c>
      <c r="DJ188" s="319" t="str">
        <f ca="true">+IF(OFFSET('Sanitation Data'!$I$28,0,10*ROW('Sanitation Data'!I182))="","",OFFSET('Sanitation Data'!$I$28,0,10*ROW('Sanitation Data'!I182)))</f>
        <v/>
      </c>
      <c r="DK188" s="319" t="str">
        <f ca="true">+IF(OFFSET('Sanitation Data'!$I$29,0,10*ROW('Sanitation Data'!I182))="","",OFFSET('Sanitation Data'!$I$29,0,10*ROW('Sanitation Data'!I182)))</f>
        <v/>
      </c>
      <c r="DL188" s="319" t="str">
        <f ca="true">+IF(OFFSET('Sanitation Data'!$I$30,0,10*ROW('Sanitation Data'!I182))="","",OFFSET('Sanitation Data'!$I$30,0,10*ROW('Sanitation Data'!I182)))</f>
        <v/>
      </c>
      <c r="DM188" s="319" t="str">
        <f ca="true">+IF(OFFSET('Sanitation Data'!$I$31,0,10*ROW('Sanitation Data'!I182))="","",OFFSET('Sanitation Data'!$I$31,0,10*ROW('Sanitation Data'!I182)))</f>
        <v/>
      </c>
      <c r="DN188" s="319" t="str">
        <f ca="true">+IF(OFFSET('Sanitation Data'!$I$32,0,10*ROW('Sanitation Data'!I182))="","",OFFSET('Sanitation Data'!$I$32,0,10*ROW('Sanitation Data'!I182)))</f>
        <v/>
      </c>
      <c r="DO188" s="319" t="str">
        <f ca="true">+IF(OFFSET('Hygiene Data'!$D$11,0,10*ROW('Hygiene Data'!D182))="","",OFFSET('Hygiene Data'!$D$11,0,10*ROW('Hygiene Data'!D182)))</f>
        <v/>
      </c>
      <c r="DP188" s="319" t="str">
        <f ca="true">+IF(OFFSET('Hygiene Data'!$D$12,0,10*ROW('Hygiene Data'!D182))="","",OFFSET('Hygiene Data'!$D$12,0,10*ROW('Hygiene Data'!D182)))</f>
        <v/>
      </c>
      <c r="DQ188" s="319" t="str">
        <f ca="true">+IF(OFFSET('Hygiene Data'!$D$13,0,10*ROW('Hygiene Data'!D182))="","",OFFSET('Hygiene Data'!$D$13,0,10*ROW('Hygiene Data'!D182)))</f>
        <v/>
      </c>
      <c r="DR188" s="319" t="str">
        <f ca="true">+IF(OFFSET('Hygiene Data'!$E$11,0,10*ROW('Hygiene Data'!E182))="","",OFFSET('Hygiene Data'!$E$11,0,10*ROW('Hygiene Data'!E182)))</f>
        <v/>
      </c>
      <c r="DS188" s="319" t="str">
        <f ca="true">+IF(OFFSET('Hygiene Data'!$E$12,0,10*ROW('Hygiene Data'!E182))="","",OFFSET('Hygiene Data'!$E$12,0,10*ROW('Hygiene Data'!E182)))</f>
        <v/>
      </c>
      <c r="DT188" s="319" t="str">
        <f ca="true">+IF(OFFSET('Hygiene Data'!$E$13,0,10*ROW('Hygiene Data'!E182))="","",OFFSET('Hygiene Data'!$E$13,0,10*ROW('Hygiene Data'!E182)))</f>
        <v/>
      </c>
      <c r="DU188" s="319" t="str">
        <f ca="true">+IF(OFFSET('Hygiene Data'!$F$11,0,10*ROW('Hygiene Data'!F182))="","",OFFSET('Hygiene Data'!$F$11,0,10*ROW('Hygiene Data'!F182)))</f>
        <v/>
      </c>
      <c r="DV188" s="319" t="str">
        <f ca="true">+IF(OFFSET('Hygiene Data'!$F$12,0,10*ROW('Hygiene Data'!F182))="","",OFFSET('Hygiene Data'!$F$12,0,10*ROW('Hygiene Data'!F182)))</f>
        <v/>
      </c>
      <c r="DW188" s="319" t="str">
        <f ca="true">+IF(OFFSET('Hygiene Data'!$F$13,0,10*ROW('Hygiene Data'!F182))="","",OFFSET('Hygiene Data'!$F$13,0,10*ROW('Hygiene Data'!F182)))</f>
        <v/>
      </c>
      <c r="DX188" s="319" t="str">
        <f ca="true">+IF(OFFSET('Hygiene Data'!$G$11,0,10*ROW('Hygiene Data'!G182))="","",OFFSET('Hygiene Data'!$G$11,0,10*ROW('Hygiene Data'!G182)))</f>
        <v/>
      </c>
      <c r="DY188" s="319" t="str">
        <f ca="true">+IF(OFFSET('Hygiene Data'!$G$12,0,10*ROW('Hygiene Data'!G182))="","",OFFSET('Hygiene Data'!$G$12,0,10*ROW('Hygiene Data'!G182)))</f>
        <v/>
      </c>
      <c r="DZ188" s="319" t="str">
        <f ca="true">+IF(OFFSET('Hygiene Data'!$G$13,0,10*ROW('Hygiene Data'!G182))="","",OFFSET('Hygiene Data'!$G$13,0,10*ROW('Hygiene Data'!G182)))</f>
        <v/>
      </c>
      <c r="EA188" s="319" t="str">
        <f ca="true">+IF(OFFSET('Hygiene Data'!$H$11,0,10*ROW('Hygiene Data'!H182))="","",OFFSET('Hygiene Data'!$H$11,0,10*ROW('Hygiene Data'!H182)))</f>
        <v/>
      </c>
      <c r="EB188" s="319" t="str">
        <f ca="true">+IF(OFFSET('Hygiene Data'!$H$12,0,10*ROW('Hygiene Data'!H182))="","",OFFSET('Hygiene Data'!$H$12,0,10*ROW('Hygiene Data'!H182)))</f>
        <v/>
      </c>
      <c r="EC188" s="319" t="str">
        <f ca="true">+IF(OFFSET('Hygiene Data'!$H$13,0,10*ROW('Hygiene Data'!H182))="","",OFFSET('Hygiene Data'!$H$13,0,10*ROW('Hygiene Data'!H182)))</f>
        <v/>
      </c>
      <c r="ED188" s="319" t="str">
        <f ca="true">+IF(OFFSET('Hygiene Data'!$I$11,0,10*ROW('Hygiene Data'!I182))="","",OFFSET('Hygiene Data'!$I$11,0,10*ROW('Hygiene Data'!I182)))</f>
        <v/>
      </c>
      <c r="EE188" s="319" t="str">
        <f ca="true">+IF(OFFSET('Hygiene Data'!$I$12,0,10*ROW('Hygiene Data'!I182))="","",OFFSET('Hygiene Data'!$I$12,0,10*ROW('Hygiene Data'!I182)))</f>
        <v/>
      </c>
      <c r="EF188" s="319"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75"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19"/>
      <c r="BS189" s="319" t="str">
        <f ca="true">+IF(OFFSET('Water Data'!$D$27,0,10*ROW('Water Data'!D183))="","",OFFSET('Water Data'!$D$27,0,10*ROW('Water Data'!D183)))</f>
        <v/>
      </c>
      <c r="BT189" s="319" t="str">
        <f ca="true">+IF(OFFSET('Water Data'!$D$28,0,10*ROW('Water Data'!D183))="","",OFFSET('Water Data'!$D$28,0,10*ROW('Water Data'!D183)))</f>
        <v/>
      </c>
      <c r="BU189" s="319" t="str">
        <f ca="true">+IF(OFFSET('Water Data'!$D$29,0,10*ROW('Water Data'!D183))="","",OFFSET('Water Data'!$D$29,0,10*ROW('Water Data'!D183)))</f>
        <v/>
      </c>
      <c r="BV189" s="319" t="str">
        <f ca="true">+IF(OFFSET('Water Data'!$E$27,0,10*ROW('Water Data'!E183))="","",OFFSET('Water Data'!$E$27,0,10*ROW('Water Data'!E183)))</f>
        <v/>
      </c>
      <c r="BW189" s="319" t="str">
        <f ca="true">+IF(OFFSET('Water Data'!$E$28,0,10*ROW('Water Data'!E183))="","",OFFSET('Water Data'!$E$28,0,10*ROW('Water Data'!E183)))</f>
        <v/>
      </c>
      <c r="BX189" s="319" t="str">
        <f ca="true">+IF(OFFSET('Water Data'!$E$29,0,10*ROW('Water Data'!E183))="","",OFFSET('Water Data'!$E$29,0,10*ROW('Water Data'!E183)))</f>
        <v/>
      </c>
      <c r="BY189" s="319" t="str">
        <f ca="true">+IF(OFFSET('Water Data'!$F$27,0,10*ROW('Water Data'!F183))="","",OFFSET('Water Data'!$F$27,0,10*ROW('Water Data'!F183)))</f>
        <v/>
      </c>
      <c r="BZ189" s="319" t="str">
        <f ca="true">+IF(OFFSET('Water Data'!$F$28,0,10*ROW('Water Data'!F183))="","",OFFSET('Water Data'!$F$28,0,10*ROW('Water Data'!F183)))</f>
        <v/>
      </c>
      <c r="CA189" s="319" t="str">
        <f ca="true">+IF(OFFSET('Water Data'!$F$29,0,10*ROW('Water Data'!F183))="","",OFFSET('Water Data'!$F$29,0,10*ROW('Water Data'!F183)))</f>
        <v/>
      </c>
      <c r="CB189" s="319" t="str">
        <f ca="true">+IF(OFFSET('Water Data'!$G$27,0,10*ROW('Water Data'!G183))="","",OFFSET('Water Data'!$G$27,0,10*ROW('Water Data'!G183)))</f>
        <v/>
      </c>
      <c r="CC189" s="319" t="str">
        <f ca="true">+IF(OFFSET('Water Data'!$G$28,0,10*ROW('Water Data'!G183))="","",OFFSET('Water Data'!$G$28,0,10*ROW('Water Data'!G183)))</f>
        <v/>
      </c>
      <c r="CD189" s="319" t="str">
        <f ca="true">+IF(OFFSET('Water Data'!$G$29,0,10*ROW('Water Data'!G183))="","",OFFSET('Water Data'!$G$29,0,10*ROW('Water Data'!G183)))</f>
        <v/>
      </c>
      <c r="CE189" s="319" t="str">
        <f ca="true">+IF(OFFSET('Water Data'!$H$27,0,10*ROW('Water Data'!H183))="","",OFFSET('Water Data'!$H$27,0,10*ROW('Water Data'!H183)))</f>
        <v/>
      </c>
      <c r="CF189" s="319" t="str">
        <f ca="true">+IF(OFFSET('Water Data'!$H$28,0,10*ROW('Water Data'!H183))="","",OFFSET('Water Data'!$H$28,0,10*ROW('Water Data'!H183)))</f>
        <v/>
      </c>
      <c r="CG189" s="319" t="str">
        <f ca="true">+IF(OFFSET('Water Data'!$H$29,0,10*ROW('Water Data'!H183))="","",OFFSET('Water Data'!$H$29,0,10*ROW('Water Data'!H183)))</f>
        <v/>
      </c>
      <c r="CH189" s="319" t="str">
        <f ca="true">+IF(OFFSET('Water Data'!$I$27,0,10*ROW('Water Data'!I183))="","",OFFSET('Water Data'!$I$27,0,10*ROW('Water Data'!I183)))</f>
        <v/>
      </c>
      <c r="CI189" s="319" t="str">
        <f ca="true">+IF(OFFSET('Water Data'!$I$28,0,10*ROW('Water Data'!I183))="","",OFFSET('Water Data'!$I$28,0,10*ROW('Water Data'!I183)))</f>
        <v/>
      </c>
      <c r="CJ189" s="319" t="str">
        <f ca="true">+IF(OFFSET('Water Data'!$I$29,0,10*ROW('Water Data'!I183))="","",OFFSET('Water Data'!$I$29,0,10*ROW('Water Data'!I183)))</f>
        <v/>
      </c>
      <c r="CK189" s="319" t="str">
        <f ca="true">+IF(OFFSET('Sanitation Data'!$D$28,0,10*ROW('Sanitation Data'!D183))="","",OFFSET('Sanitation Data'!$D$28,0,10*ROW('Sanitation Data'!D183)))</f>
        <v/>
      </c>
      <c r="CL189" s="319" t="str">
        <f ca="true">+IF(OFFSET('Sanitation Data'!$D$29,0,10*ROW('Sanitation Data'!D183))="","",OFFSET('Sanitation Data'!$D$29,0,10*ROW('Sanitation Data'!D183)))</f>
        <v/>
      </c>
      <c r="CM189" s="319" t="str">
        <f ca="true">+IF(OFFSET('Sanitation Data'!$D$30,0,10*ROW('Sanitation Data'!D183))="","",OFFSET('Sanitation Data'!$D$30,0,10*ROW('Sanitation Data'!D183)))</f>
        <v/>
      </c>
      <c r="CN189" s="319" t="str">
        <f ca="true">+IF(OFFSET('Sanitation Data'!$D$31,0,10*ROW('Sanitation Data'!D183))="","",OFFSET('Sanitation Data'!$D$31,0,10*ROW('Sanitation Data'!D183)))</f>
        <v/>
      </c>
      <c r="CO189" s="319" t="str">
        <f ca="true">+IF(OFFSET('Sanitation Data'!$D$32,0,10*ROW('Sanitation Data'!D183))="","",OFFSET('Sanitation Data'!$D$32,0,10*ROW('Sanitation Data'!D183)))</f>
        <v/>
      </c>
      <c r="CP189" s="319" t="str">
        <f ca="true">+IF(OFFSET('Sanitation Data'!$E$28,0,10*ROW('Sanitation Data'!E183))="","",OFFSET('Sanitation Data'!$E$28,0,10*ROW('Sanitation Data'!E183)))</f>
        <v/>
      </c>
      <c r="CQ189" s="319" t="str">
        <f ca="true">+IF(OFFSET('Sanitation Data'!$E$29,0,10*ROW('Sanitation Data'!E183))="","",OFFSET('Sanitation Data'!$E$29,0,10*ROW('Sanitation Data'!E183)))</f>
        <v/>
      </c>
      <c r="CR189" s="319" t="str">
        <f ca="true">+IF(OFFSET('Sanitation Data'!$E$30,0,10*ROW('Sanitation Data'!E183))="","",OFFSET('Sanitation Data'!$E$30,0,10*ROW('Sanitation Data'!E183)))</f>
        <v/>
      </c>
      <c r="CS189" s="319" t="str">
        <f ca="true">+IF(OFFSET('Sanitation Data'!$E$31,0,10*ROW('Sanitation Data'!E183))="","",OFFSET('Sanitation Data'!$E$31,0,10*ROW('Sanitation Data'!E183)))</f>
        <v/>
      </c>
      <c r="CT189" s="319" t="str">
        <f ca="true">+IF(OFFSET('Sanitation Data'!$E$32,0,10*ROW('Sanitation Data'!E183))="","",OFFSET('Sanitation Data'!$E$32,0,10*ROW('Sanitation Data'!E183)))</f>
        <v/>
      </c>
      <c r="CU189" s="319" t="str">
        <f ca="true">+IF(OFFSET('Sanitation Data'!$F$28,0,10*ROW('Sanitation Data'!F183))="","",OFFSET('Sanitation Data'!$F$28,0,10*ROW('Sanitation Data'!F183)))</f>
        <v/>
      </c>
      <c r="CV189" s="319" t="str">
        <f ca="true">+IF(OFFSET('Sanitation Data'!$F$29,0,10*ROW('Sanitation Data'!F183))="","",OFFSET('Sanitation Data'!$F$29,0,10*ROW('Sanitation Data'!F183)))</f>
        <v/>
      </c>
      <c r="CW189" s="319" t="str">
        <f ca="true">+IF(OFFSET('Sanitation Data'!$F$30,0,10*ROW('Sanitation Data'!F183))="","",OFFSET('Sanitation Data'!$F$30,0,10*ROW('Sanitation Data'!F183)))</f>
        <v/>
      </c>
      <c r="CX189" s="319" t="str">
        <f ca="true">+IF(OFFSET('Sanitation Data'!$F$31,0,10*ROW('Sanitation Data'!F183))="","",OFFSET('Sanitation Data'!$F$31,0,10*ROW('Sanitation Data'!F183)))</f>
        <v/>
      </c>
      <c r="CY189" s="319" t="str">
        <f ca="true">+IF(OFFSET('Sanitation Data'!$F$32,0,10*ROW('Sanitation Data'!F183))="","",OFFSET('Sanitation Data'!$F$32,0,10*ROW('Sanitation Data'!F183)))</f>
        <v/>
      </c>
      <c r="CZ189" s="319" t="str">
        <f ca="true">+IF(OFFSET('Sanitation Data'!$G$28,0,10*ROW('Sanitation Data'!G183))="","",OFFSET('Sanitation Data'!$G$28,0,10*ROW('Sanitation Data'!G183)))</f>
        <v/>
      </c>
      <c r="DA189" s="319" t="str">
        <f ca="true">+IF(OFFSET('Sanitation Data'!$G$29,0,10*ROW('Sanitation Data'!G183))="","",OFFSET('Sanitation Data'!$G$29,0,10*ROW('Sanitation Data'!G183)))</f>
        <v/>
      </c>
      <c r="DB189" s="319" t="str">
        <f ca="true">+IF(OFFSET('Sanitation Data'!$G$30,0,10*ROW('Sanitation Data'!G183))="","",OFFSET('Sanitation Data'!$G$30,0,10*ROW('Sanitation Data'!G183)))</f>
        <v/>
      </c>
      <c r="DC189" s="319" t="str">
        <f ca="true">+IF(OFFSET('Sanitation Data'!$G$31,0,10*ROW('Sanitation Data'!G183))="","",OFFSET('Sanitation Data'!$G$31,0,10*ROW('Sanitation Data'!G183)))</f>
        <v/>
      </c>
      <c r="DD189" s="319" t="str">
        <f ca="true">+IF(OFFSET('Sanitation Data'!$G$32,0,10*ROW('Sanitation Data'!G183))="","",OFFSET('Sanitation Data'!$G$32,0,10*ROW('Sanitation Data'!G183)))</f>
        <v/>
      </c>
      <c r="DE189" s="319" t="str">
        <f ca="true">+IF(OFFSET('Sanitation Data'!$H$28,0,10*ROW('Sanitation Data'!H183))="","",OFFSET('Sanitation Data'!$H$28,0,10*ROW('Sanitation Data'!H183)))</f>
        <v/>
      </c>
      <c r="DF189" s="319" t="str">
        <f ca="true">+IF(OFFSET('Sanitation Data'!$H$29,0,10*ROW('Sanitation Data'!H183))="","",OFFSET('Sanitation Data'!$H$29,0,10*ROW('Sanitation Data'!H183)))</f>
        <v/>
      </c>
      <c r="DG189" s="319" t="str">
        <f ca="true">+IF(OFFSET('Sanitation Data'!$H$30,0,10*ROW('Sanitation Data'!H183))="","",OFFSET('Sanitation Data'!$H$30,0,10*ROW('Sanitation Data'!H183)))</f>
        <v/>
      </c>
      <c r="DH189" s="319" t="str">
        <f ca="true">+IF(OFFSET('Sanitation Data'!$H$31,0,10*ROW('Sanitation Data'!H183))="","",OFFSET('Sanitation Data'!$H$31,0,10*ROW('Sanitation Data'!H183)))</f>
        <v/>
      </c>
      <c r="DI189" s="319" t="str">
        <f ca="true">+IF(OFFSET('Sanitation Data'!$H$32,0,10*ROW('Sanitation Data'!H183))="","",OFFSET('Sanitation Data'!$H$32,0,10*ROW('Sanitation Data'!H183)))</f>
        <v/>
      </c>
      <c r="DJ189" s="319" t="str">
        <f ca="true">+IF(OFFSET('Sanitation Data'!$I$28,0,10*ROW('Sanitation Data'!I183))="","",OFFSET('Sanitation Data'!$I$28,0,10*ROW('Sanitation Data'!I183)))</f>
        <v/>
      </c>
      <c r="DK189" s="319" t="str">
        <f ca="true">+IF(OFFSET('Sanitation Data'!$I$29,0,10*ROW('Sanitation Data'!I183))="","",OFFSET('Sanitation Data'!$I$29,0,10*ROW('Sanitation Data'!I183)))</f>
        <v/>
      </c>
      <c r="DL189" s="319" t="str">
        <f ca="true">+IF(OFFSET('Sanitation Data'!$I$30,0,10*ROW('Sanitation Data'!I183))="","",OFFSET('Sanitation Data'!$I$30,0,10*ROW('Sanitation Data'!I183)))</f>
        <v/>
      </c>
      <c r="DM189" s="319" t="str">
        <f ca="true">+IF(OFFSET('Sanitation Data'!$I$31,0,10*ROW('Sanitation Data'!I183))="","",OFFSET('Sanitation Data'!$I$31,0,10*ROW('Sanitation Data'!I183)))</f>
        <v/>
      </c>
      <c r="DN189" s="319" t="str">
        <f ca="true">+IF(OFFSET('Sanitation Data'!$I$32,0,10*ROW('Sanitation Data'!I183))="","",OFFSET('Sanitation Data'!$I$32,0,10*ROW('Sanitation Data'!I183)))</f>
        <v/>
      </c>
      <c r="DO189" s="319" t="str">
        <f ca="true">+IF(OFFSET('Hygiene Data'!$D$11,0,10*ROW('Hygiene Data'!D183))="","",OFFSET('Hygiene Data'!$D$11,0,10*ROW('Hygiene Data'!D183)))</f>
        <v/>
      </c>
      <c r="DP189" s="319" t="str">
        <f ca="true">+IF(OFFSET('Hygiene Data'!$D$12,0,10*ROW('Hygiene Data'!D183))="","",OFFSET('Hygiene Data'!$D$12,0,10*ROW('Hygiene Data'!D183)))</f>
        <v/>
      </c>
      <c r="DQ189" s="319" t="str">
        <f ca="true">+IF(OFFSET('Hygiene Data'!$D$13,0,10*ROW('Hygiene Data'!D183))="","",OFFSET('Hygiene Data'!$D$13,0,10*ROW('Hygiene Data'!D183)))</f>
        <v/>
      </c>
      <c r="DR189" s="319" t="str">
        <f ca="true">+IF(OFFSET('Hygiene Data'!$E$11,0,10*ROW('Hygiene Data'!E183))="","",OFFSET('Hygiene Data'!$E$11,0,10*ROW('Hygiene Data'!E183)))</f>
        <v/>
      </c>
      <c r="DS189" s="319" t="str">
        <f ca="true">+IF(OFFSET('Hygiene Data'!$E$12,0,10*ROW('Hygiene Data'!E183))="","",OFFSET('Hygiene Data'!$E$12,0,10*ROW('Hygiene Data'!E183)))</f>
        <v/>
      </c>
      <c r="DT189" s="319" t="str">
        <f ca="true">+IF(OFFSET('Hygiene Data'!$E$13,0,10*ROW('Hygiene Data'!E183))="","",OFFSET('Hygiene Data'!$E$13,0,10*ROW('Hygiene Data'!E183)))</f>
        <v/>
      </c>
      <c r="DU189" s="319" t="str">
        <f ca="true">+IF(OFFSET('Hygiene Data'!$F$11,0,10*ROW('Hygiene Data'!F183))="","",OFFSET('Hygiene Data'!$F$11,0,10*ROW('Hygiene Data'!F183)))</f>
        <v/>
      </c>
      <c r="DV189" s="319" t="str">
        <f ca="true">+IF(OFFSET('Hygiene Data'!$F$12,0,10*ROW('Hygiene Data'!F183))="","",OFFSET('Hygiene Data'!$F$12,0,10*ROW('Hygiene Data'!F183)))</f>
        <v/>
      </c>
      <c r="DW189" s="319" t="str">
        <f ca="true">+IF(OFFSET('Hygiene Data'!$F$13,0,10*ROW('Hygiene Data'!F183))="","",OFFSET('Hygiene Data'!$F$13,0,10*ROW('Hygiene Data'!F183)))</f>
        <v/>
      </c>
      <c r="DX189" s="319" t="str">
        <f ca="true">+IF(OFFSET('Hygiene Data'!$G$11,0,10*ROW('Hygiene Data'!G183))="","",OFFSET('Hygiene Data'!$G$11,0,10*ROW('Hygiene Data'!G183)))</f>
        <v/>
      </c>
      <c r="DY189" s="319" t="str">
        <f ca="true">+IF(OFFSET('Hygiene Data'!$G$12,0,10*ROW('Hygiene Data'!G183))="","",OFFSET('Hygiene Data'!$G$12,0,10*ROW('Hygiene Data'!G183)))</f>
        <v/>
      </c>
      <c r="DZ189" s="319" t="str">
        <f ca="true">+IF(OFFSET('Hygiene Data'!$G$13,0,10*ROW('Hygiene Data'!G183))="","",OFFSET('Hygiene Data'!$G$13,0,10*ROW('Hygiene Data'!G183)))</f>
        <v/>
      </c>
      <c r="EA189" s="319" t="str">
        <f ca="true">+IF(OFFSET('Hygiene Data'!$H$11,0,10*ROW('Hygiene Data'!H183))="","",OFFSET('Hygiene Data'!$H$11,0,10*ROW('Hygiene Data'!H183)))</f>
        <v/>
      </c>
      <c r="EB189" s="319" t="str">
        <f ca="true">+IF(OFFSET('Hygiene Data'!$H$12,0,10*ROW('Hygiene Data'!H183))="","",OFFSET('Hygiene Data'!$H$12,0,10*ROW('Hygiene Data'!H183)))</f>
        <v/>
      </c>
      <c r="EC189" s="319" t="str">
        <f ca="true">+IF(OFFSET('Hygiene Data'!$H$13,0,10*ROW('Hygiene Data'!H183))="","",OFFSET('Hygiene Data'!$H$13,0,10*ROW('Hygiene Data'!H183)))</f>
        <v/>
      </c>
      <c r="ED189" s="319" t="str">
        <f ca="true">+IF(OFFSET('Hygiene Data'!$I$11,0,10*ROW('Hygiene Data'!I183))="","",OFFSET('Hygiene Data'!$I$11,0,10*ROW('Hygiene Data'!I183)))</f>
        <v/>
      </c>
      <c r="EE189" s="319" t="str">
        <f ca="true">+IF(OFFSET('Hygiene Data'!$I$12,0,10*ROW('Hygiene Data'!I183))="","",OFFSET('Hygiene Data'!$I$12,0,10*ROW('Hygiene Data'!I183)))</f>
        <v/>
      </c>
      <c r="EF189" s="319"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75"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19"/>
      <c r="BS190" s="319" t="str">
        <f ca="true">+IF(OFFSET('Water Data'!$D$27,0,10*ROW('Water Data'!D184))="","",OFFSET('Water Data'!$D$27,0,10*ROW('Water Data'!D184)))</f>
        <v/>
      </c>
      <c r="BT190" s="319" t="str">
        <f ca="true">+IF(OFFSET('Water Data'!$D$28,0,10*ROW('Water Data'!D184))="","",OFFSET('Water Data'!$D$28,0,10*ROW('Water Data'!D184)))</f>
        <v/>
      </c>
      <c r="BU190" s="319" t="str">
        <f ca="true">+IF(OFFSET('Water Data'!$D$29,0,10*ROW('Water Data'!D184))="","",OFFSET('Water Data'!$D$29,0,10*ROW('Water Data'!D184)))</f>
        <v/>
      </c>
      <c r="BV190" s="319" t="str">
        <f ca="true">+IF(OFFSET('Water Data'!$E$27,0,10*ROW('Water Data'!E184))="","",OFFSET('Water Data'!$E$27,0,10*ROW('Water Data'!E184)))</f>
        <v/>
      </c>
      <c r="BW190" s="319" t="str">
        <f ca="true">+IF(OFFSET('Water Data'!$E$28,0,10*ROW('Water Data'!E184))="","",OFFSET('Water Data'!$E$28,0,10*ROW('Water Data'!E184)))</f>
        <v/>
      </c>
      <c r="BX190" s="319" t="str">
        <f ca="true">+IF(OFFSET('Water Data'!$E$29,0,10*ROW('Water Data'!E184))="","",OFFSET('Water Data'!$E$29,0,10*ROW('Water Data'!E184)))</f>
        <v/>
      </c>
      <c r="BY190" s="319" t="str">
        <f ca="true">+IF(OFFSET('Water Data'!$F$27,0,10*ROW('Water Data'!F184))="","",OFFSET('Water Data'!$F$27,0,10*ROW('Water Data'!F184)))</f>
        <v/>
      </c>
      <c r="BZ190" s="319" t="str">
        <f ca="true">+IF(OFFSET('Water Data'!$F$28,0,10*ROW('Water Data'!F184))="","",OFFSET('Water Data'!$F$28,0,10*ROW('Water Data'!F184)))</f>
        <v/>
      </c>
      <c r="CA190" s="319" t="str">
        <f ca="true">+IF(OFFSET('Water Data'!$F$29,0,10*ROW('Water Data'!F184))="","",OFFSET('Water Data'!$F$29,0,10*ROW('Water Data'!F184)))</f>
        <v/>
      </c>
      <c r="CB190" s="319" t="str">
        <f ca="true">+IF(OFFSET('Water Data'!$G$27,0,10*ROW('Water Data'!G184))="","",OFFSET('Water Data'!$G$27,0,10*ROW('Water Data'!G184)))</f>
        <v/>
      </c>
      <c r="CC190" s="319" t="str">
        <f ca="true">+IF(OFFSET('Water Data'!$G$28,0,10*ROW('Water Data'!G184))="","",OFFSET('Water Data'!$G$28,0,10*ROW('Water Data'!G184)))</f>
        <v/>
      </c>
      <c r="CD190" s="319" t="str">
        <f ca="true">+IF(OFFSET('Water Data'!$G$29,0,10*ROW('Water Data'!G184))="","",OFFSET('Water Data'!$G$29,0,10*ROW('Water Data'!G184)))</f>
        <v/>
      </c>
      <c r="CE190" s="319" t="str">
        <f ca="true">+IF(OFFSET('Water Data'!$H$27,0,10*ROW('Water Data'!H184))="","",OFFSET('Water Data'!$H$27,0,10*ROW('Water Data'!H184)))</f>
        <v/>
      </c>
      <c r="CF190" s="319" t="str">
        <f ca="true">+IF(OFFSET('Water Data'!$H$28,0,10*ROW('Water Data'!H184))="","",OFFSET('Water Data'!$H$28,0,10*ROW('Water Data'!H184)))</f>
        <v/>
      </c>
      <c r="CG190" s="319" t="str">
        <f ca="true">+IF(OFFSET('Water Data'!$H$29,0,10*ROW('Water Data'!H184))="","",OFFSET('Water Data'!$H$29,0,10*ROW('Water Data'!H184)))</f>
        <v/>
      </c>
      <c r="CH190" s="319" t="str">
        <f ca="true">+IF(OFFSET('Water Data'!$I$27,0,10*ROW('Water Data'!I184))="","",OFFSET('Water Data'!$I$27,0,10*ROW('Water Data'!I184)))</f>
        <v/>
      </c>
      <c r="CI190" s="319" t="str">
        <f ca="true">+IF(OFFSET('Water Data'!$I$28,0,10*ROW('Water Data'!I184))="","",OFFSET('Water Data'!$I$28,0,10*ROW('Water Data'!I184)))</f>
        <v/>
      </c>
      <c r="CJ190" s="319" t="str">
        <f ca="true">+IF(OFFSET('Water Data'!$I$29,0,10*ROW('Water Data'!I184))="","",OFFSET('Water Data'!$I$29,0,10*ROW('Water Data'!I184)))</f>
        <v/>
      </c>
      <c r="CK190" s="319" t="str">
        <f ca="true">+IF(OFFSET('Sanitation Data'!$D$28,0,10*ROW('Sanitation Data'!D184))="","",OFFSET('Sanitation Data'!$D$28,0,10*ROW('Sanitation Data'!D184)))</f>
        <v/>
      </c>
      <c r="CL190" s="319" t="str">
        <f ca="true">+IF(OFFSET('Sanitation Data'!$D$29,0,10*ROW('Sanitation Data'!D184))="","",OFFSET('Sanitation Data'!$D$29,0,10*ROW('Sanitation Data'!D184)))</f>
        <v/>
      </c>
      <c r="CM190" s="319" t="str">
        <f ca="true">+IF(OFFSET('Sanitation Data'!$D$30,0,10*ROW('Sanitation Data'!D184))="","",OFFSET('Sanitation Data'!$D$30,0,10*ROW('Sanitation Data'!D184)))</f>
        <v/>
      </c>
      <c r="CN190" s="319" t="str">
        <f ca="true">+IF(OFFSET('Sanitation Data'!$D$31,0,10*ROW('Sanitation Data'!D184))="","",OFFSET('Sanitation Data'!$D$31,0,10*ROW('Sanitation Data'!D184)))</f>
        <v/>
      </c>
      <c r="CO190" s="319" t="str">
        <f ca="true">+IF(OFFSET('Sanitation Data'!$D$32,0,10*ROW('Sanitation Data'!D184))="","",OFFSET('Sanitation Data'!$D$32,0,10*ROW('Sanitation Data'!D184)))</f>
        <v/>
      </c>
      <c r="CP190" s="319" t="str">
        <f ca="true">+IF(OFFSET('Sanitation Data'!$E$28,0,10*ROW('Sanitation Data'!E184))="","",OFFSET('Sanitation Data'!$E$28,0,10*ROW('Sanitation Data'!E184)))</f>
        <v/>
      </c>
      <c r="CQ190" s="319" t="str">
        <f ca="true">+IF(OFFSET('Sanitation Data'!$E$29,0,10*ROW('Sanitation Data'!E184))="","",OFFSET('Sanitation Data'!$E$29,0,10*ROW('Sanitation Data'!E184)))</f>
        <v/>
      </c>
      <c r="CR190" s="319" t="str">
        <f ca="true">+IF(OFFSET('Sanitation Data'!$E$30,0,10*ROW('Sanitation Data'!E184))="","",OFFSET('Sanitation Data'!$E$30,0,10*ROW('Sanitation Data'!E184)))</f>
        <v/>
      </c>
      <c r="CS190" s="319" t="str">
        <f ca="true">+IF(OFFSET('Sanitation Data'!$E$31,0,10*ROW('Sanitation Data'!E184))="","",OFFSET('Sanitation Data'!$E$31,0,10*ROW('Sanitation Data'!E184)))</f>
        <v/>
      </c>
      <c r="CT190" s="319" t="str">
        <f ca="true">+IF(OFFSET('Sanitation Data'!$E$32,0,10*ROW('Sanitation Data'!E184))="","",OFFSET('Sanitation Data'!$E$32,0,10*ROW('Sanitation Data'!E184)))</f>
        <v/>
      </c>
      <c r="CU190" s="319" t="str">
        <f ca="true">+IF(OFFSET('Sanitation Data'!$F$28,0,10*ROW('Sanitation Data'!F184))="","",OFFSET('Sanitation Data'!$F$28,0,10*ROW('Sanitation Data'!F184)))</f>
        <v/>
      </c>
      <c r="CV190" s="319" t="str">
        <f ca="true">+IF(OFFSET('Sanitation Data'!$F$29,0,10*ROW('Sanitation Data'!F184))="","",OFFSET('Sanitation Data'!$F$29,0,10*ROW('Sanitation Data'!F184)))</f>
        <v/>
      </c>
      <c r="CW190" s="319" t="str">
        <f ca="true">+IF(OFFSET('Sanitation Data'!$F$30,0,10*ROW('Sanitation Data'!F184))="","",OFFSET('Sanitation Data'!$F$30,0,10*ROW('Sanitation Data'!F184)))</f>
        <v/>
      </c>
      <c r="CX190" s="319" t="str">
        <f ca="true">+IF(OFFSET('Sanitation Data'!$F$31,0,10*ROW('Sanitation Data'!F184))="","",OFFSET('Sanitation Data'!$F$31,0,10*ROW('Sanitation Data'!F184)))</f>
        <v/>
      </c>
      <c r="CY190" s="319" t="str">
        <f ca="true">+IF(OFFSET('Sanitation Data'!$F$32,0,10*ROW('Sanitation Data'!F184))="","",OFFSET('Sanitation Data'!$F$32,0,10*ROW('Sanitation Data'!F184)))</f>
        <v/>
      </c>
      <c r="CZ190" s="319" t="str">
        <f ca="true">+IF(OFFSET('Sanitation Data'!$G$28,0,10*ROW('Sanitation Data'!G184))="","",OFFSET('Sanitation Data'!$G$28,0,10*ROW('Sanitation Data'!G184)))</f>
        <v/>
      </c>
      <c r="DA190" s="319" t="str">
        <f ca="true">+IF(OFFSET('Sanitation Data'!$G$29,0,10*ROW('Sanitation Data'!G184))="","",OFFSET('Sanitation Data'!$G$29,0,10*ROW('Sanitation Data'!G184)))</f>
        <v/>
      </c>
      <c r="DB190" s="319" t="str">
        <f ca="true">+IF(OFFSET('Sanitation Data'!$G$30,0,10*ROW('Sanitation Data'!G184))="","",OFFSET('Sanitation Data'!$G$30,0,10*ROW('Sanitation Data'!G184)))</f>
        <v/>
      </c>
      <c r="DC190" s="319" t="str">
        <f ca="true">+IF(OFFSET('Sanitation Data'!$G$31,0,10*ROW('Sanitation Data'!G184))="","",OFFSET('Sanitation Data'!$G$31,0,10*ROW('Sanitation Data'!G184)))</f>
        <v/>
      </c>
      <c r="DD190" s="319" t="str">
        <f ca="true">+IF(OFFSET('Sanitation Data'!$G$32,0,10*ROW('Sanitation Data'!G184))="","",OFFSET('Sanitation Data'!$G$32,0,10*ROW('Sanitation Data'!G184)))</f>
        <v/>
      </c>
      <c r="DE190" s="319" t="str">
        <f ca="true">+IF(OFFSET('Sanitation Data'!$H$28,0,10*ROW('Sanitation Data'!H184))="","",OFFSET('Sanitation Data'!$H$28,0,10*ROW('Sanitation Data'!H184)))</f>
        <v/>
      </c>
      <c r="DF190" s="319" t="str">
        <f ca="true">+IF(OFFSET('Sanitation Data'!$H$29,0,10*ROW('Sanitation Data'!H184))="","",OFFSET('Sanitation Data'!$H$29,0,10*ROW('Sanitation Data'!H184)))</f>
        <v/>
      </c>
      <c r="DG190" s="319" t="str">
        <f ca="true">+IF(OFFSET('Sanitation Data'!$H$30,0,10*ROW('Sanitation Data'!H184))="","",OFFSET('Sanitation Data'!$H$30,0,10*ROW('Sanitation Data'!H184)))</f>
        <v/>
      </c>
      <c r="DH190" s="319" t="str">
        <f ca="true">+IF(OFFSET('Sanitation Data'!$H$31,0,10*ROW('Sanitation Data'!H184))="","",OFFSET('Sanitation Data'!$H$31,0,10*ROW('Sanitation Data'!H184)))</f>
        <v/>
      </c>
      <c r="DI190" s="319" t="str">
        <f ca="true">+IF(OFFSET('Sanitation Data'!$H$32,0,10*ROW('Sanitation Data'!H184))="","",OFFSET('Sanitation Data'!$H$32,0,10*ROW('Sanitation Data'!H184)))</f>
        <v/>
      </c>
      <c r="DJ190" s="319" t="str">
        <f ca="true">+IF(OFFSET('Sanitation Data'!$I$28,0,10*ROW('Sanitation Data'!I184))="","",OFFSET('Sanitation Data'!$I$28,0,10*ROW('Sanitation Data'!I184)))</f>
        <v/>
      </c>
      <c r="DK190" s="319" t="str">
        <f ca="true">+IF(OFFSET('Sanitation Data'!$I$29,0,10*ROW('Sanitation Data'!I184))="","",OFFSET('Sanitation Data'!$I$29,0,10*ROW('Sanitation Data'!I184)))</f>
        <v/>
      </c>
      <c r="DL190" s="319" t="str">
        <f ca="true">+IF(OFFSET('Sanitation Data'!$I$30,0,10*ROW('Sanitation Data'!I184))="","",OFFSET('Sanitation Data'!$I$30,0,10*ROW('Sanitation Data'!I184)))</f>
        <v/>
      </c>
      <c r="DM190" s="319" t="str">
        <f ca="true">+IF(OFFSET('Sanitation Data'!$I$31,0,10*ROW('Sanitation Data'!I184))="","",OFFSET('Sanitation Data'!$I$31,0,10*ROW('Sanitation Data'!I184)))</f>
        <v/>
      </c>
      <c r="DN190" s="319" t="str">
        <f ca="true">+IF(OFFSET('Sanitation Data'!$I$32,0,10*ROW('Sanitation Data'!I184))="","",OFFSET('Sanitation Data'!$I$32,0,10*ROW('Sanitation Data'!I184)))</f>
        <v/>
      </c>
      <c r="DO190" s="319" t="str">
        <f ca="true">+IF(OFFSET('Hygiene Data'!$D$11,0,10*ROW('Hygiene Data'!D184))="","",OFFSET('Hygiene Data'!$D$11,0,10*ROW('Hygiene Data'!D184)))</f>
        <v/>
      </c>
      <c r="DP190" s="319" t="str">
        <f ca="true">+IF(OFFSET('Hygiene Data'!$D$12,0,10*ROW('Hygiene Data'!D184))="","",OFFSET('Hygiene Data'!$D$12,0,10*ROW('Hygiene Data'!D184)))</f>
        <v/>
      </c>
      <c r="DQ190" s="319" t="str">
        <f ca="true">+IF(OFFSET('Hygiene Data'!$D$13,0,10*ROW('Hygiene Data'!D184))="","",OFFSET('Hygiene Data'!$D$13,0,10*ROW('Hygiene Data'!D184)))</f>
        <v/>
      </c>
      <c r="DR190" s="319" t="str">
        <f ca="true">+IF(OFFSET('Hygiene Data'!$E$11,0,10*ROW('Hygiene Data'!E184))="","",OFFSET('Hygiene Data'!$E$11,0,10*ROW('Hygiene Data'!E184)))</f>
        <v/>
      </c>
      <c r="DS190" s="319" t="str">
        <f ca="true">+IF(OFFSET('Hygiene Data'!$E$12,0,10*ROW('Hygiene Data'!E184))="","",OFFSET('Hygiene Data'!$E$12,0,10*ROW('Hygiene Data'!E184)))</f>
        <v/>
      </c>
      <c r="DT190" s="319" t="str">
        <f ca="true">+IF(OFFSET('Hygiene Data'!$E$13,0,10*ROW('Hygiene Data'!E184))="","",OFFSET('Hygiene Data'!$E$13,0,10*ROW('Hygiene Data'!E184)))</f>
        <v/>
      </c>
      <c r="DU190" s="319" t="str">
        <f ca="true">+IF(OFFSET('Hygiene Data'!$F$11,0,10*ROW('Hygiene Data'!F184))="","",OFFSET('Hygiene Data'!$F$11,0,10*ROW('Hygiene Data'!F184)))</f>
        <v/>
      </c>
      <c r="DV190" s="319" t="str">
        <f ca="true">+IF(OFFSET('Hygiene Data'!$F$12,0,10*ROW('Hygiene Data'!F184))="","",OFFSET('Hygiene Data'!$F$12,0,10*ROW('Hygiene Data'!F184)))</f>
        <v/>
      </c>
      <c r="DW190" s="319" t="str">
        <f ca="true">+IF(OFFSET('Hygiene Data'!$F$13,0,10*ROW('Hygiene Data'!F184))="","",OFFSET('Hygiene Data'!$F$13,0,10*ROW('Hygiene Data'!F184)))</f>
        <v/>
      </c>
      <c r="DX190" s="319" t="str">
        <f ca="true">+IF(OFFSET('Hygiene Data'!$G$11,0,10*ROW('Hygiene Data'!G184))="","",OFFSET('Hygiene Data'!$G$11,0,10*ROW('Hygiene Data'!G184)))</f>
        <v/>
      </c>
      <c r="DY190" s="319" t="str">
        <f ca="true">+IF(OFFSET('Hygiene Data'!$G$12,0,10*ROW('Hygiene Data'!G184))="","",OFFSET('Hygiene Data'!$G$12,0,10*ROW('Hygiene Data'!G184)))</f>
        <v/>
      </c>
      <c r="DZ190" s="319" t="str">
        <f ca="true">+IF(OFFSET('Hygiene Data'!$G$13,0,10*ROW('Hygiene Data'!G184))="","",OFFSET('Hygiene Data'!$G$13,0,10*ROW('Hygiene Data'!G184)))</f>
        <v/>
      </c>
      <c r="EA190" s="319" t="str">
        <f ca="true">+IF(OFFSET('Hygiene Data'!$H$11,0,10*ROW('Hygiene Data'!H184))="","",OFFSET('Hygiene Data'!$H$11,0,10*ROW('Hygiene Data'!H184)))</f>
        <v/>
      </c>
      <c r="EB190" s="319" t="str">
        <f ca="true">+IF(OFFSET('Hygiene Data'!$H$12,0,10*ROW('Hygiene Data'!H184))="","",OFFSET('Hygiene Data'!$H$12,0,10*ROW('Hygiene Data'!H184)))</f>
        <v/>
      </c>
      <c r="EC190" s="319" t="str">
        <f ca="true">+IF(OFFSET('Hygiene Data'!$H$13,0,10*ROW('Hygiene Data'!H184))="","",OFFSET('Hygiene Data'!$H$13,0,10*ROW('Hygiene Data'!H184)))</f>
        <v/>
      </c>
      <c r="ED190" s="319" t="str">
        <f ca="true">+IF(OFFSET('Hygiene Data'!$I$11,0,10*ROW('Hygiene Data'!I184))="","",OFFSET('Hygiene Data'!$I$11,0,10*ROW('Hygiene Data'!I184)))</f>
        <v/>
      </c>
      <c r="EE190" s="319" t="str">
        <f ca="true">+IF(OFFSET('Hygiene Data'!$I$12,0,10*ROW('Hygiene Data'!I184))="","",OFFSET('Hygiene Data'!$I$12,0,10*ROW('Hygiene Data'!I184)))</f>
        <v/>
      </c>
      <c r="EF190" s="319"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75"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19"/>
      <c r="BS191" s="319" t="str">
        <f ca="true">+IF(OFFSET('Water Data'!$D$27,0,10*ROW('Water Data'!D185))="","",OFFSET('Water Data'!$D$27,0,10*ROW('Water Data'!D185)))</f>
        <v/>
      </c>
      <c r="BT191" s="319" t="str">
        <f ca="true">+IF(OFFSET('Water Data'!$D$28,0,10*ROW('Water Data'!D185))="","",OFFSET('Water Data'!$D$28,0,10*ROW('Water Data'!D185)))</f>
        <v/>
      </c>
      <c r="BU191" s="319" t="str">
        <f ca="true">+IF(OFFSET('Water Data'!$D$29,0,10*ROW('Water Data'!D185))="","",OFFSET('Water Data'!$D$29,0,10*ROW('Water Data'!D185)))</f>
        <v/>
      </c>
      <c r="BV191" s="319" t="str">
        <f ca="true">+IF(OFFSET('Water Data'!$E$27,0,10*ROW('Water Data'!E185))="","",OFFSET('Water Data'!$E$27,0,10*ROW('Water Data'!E185)))</f>
        <v/>
      </c>
      <c r="BW191" s="319" t="str">
        <f ca="true">+IF(OFFSET('Water Data'!$E$28,0,10*ROW('Water Data'!E185))="","",OFFSET('Water Data'!$E$28,0,10*ROW('Water Data'!E185)))</f>
        <v/>
      </c>
      <c r="BX191" s="319" t="str">
        <f ca="true">+IF(OFFSET('Water Data'!$E$29,0,10*ROW('Water Data'!E185))="","",OFFSET('Water Data'!$E$29,0,10*ROW('Water Data'!E185)))</f>
        <v/>
      </c>
      <c r="BY191" s="319" t="str">
        <f ca="true">+IF(OFFSET('Water Data'!$F$27,0,10*ROW('Water Data'!F185))="","",OFFSET('Water Data'!$F$27,0,10*ROW('Water Data'!F185)))</f>
        <v/>
      </c>
      <c r="BZ191" s="319" t="str">
        <f ca="true">+IF(OFFSET('Water Data'!$F$28,0,10*ROW('Water Data'!F185))="","",OFFSET('Water Data'!$F$28,0,10*ROW('Water Data'!F185)))</f>
        <v/>
      </c>
      <c r="CA191" s="319" t="str">
        <f ca="true">+IF(OFFSET('Water Data'!$F$29,0,10*ROW('Water Data'!F185))="","",OFFSET('Water Data'!$F$29,0,10*ROW('Water Data'!F185)))</f>
        <v/>
      </c>
      <c r="CB191" s="319" t="str">
        <f ca="true">+IF(OFFSET('Water Data'!$G$27,0,10*ROW('Water Data'!G185))="","",OFFSET('Water Data'!$G$27,0,10*ROW('Water Data'!G185)))</f>
        <v/>
      </c>
      <c r="CC191" s="319" t="str">
        <f ca="true">+IF(OFFSET('Water Data'!$G$28,0,10*ROW('Water Data'!G185))="","",OFFSET('Water Data'!$G$28,0,10*ROW('Water Data'!G185)))</f>
        <v/>
      </c>
      <c r="CD191" s="319" t="str">
        <f ca="true">+IF(OFFSET('Water Data'!$G$29,0,10*ROW('Water Data'!G185))="","",OFFSET('Water Data'!$G$29,0,10*ROW('Water Data'!G185)))</f>
        <v/>
      </c>
      <c r="CE191" s="319" t="str">
        <f ca="true">+IF(OFFSET('Water Data'!$H$27,0,10*ROW('Water Data'!H185))="","",OFFSET('Water Data'!$H$27,0,10*ROW('Water Data'!H185)))</f>
        <v/>
      </c>
      <c r="CF191" s="319" t="str">
        <f ca="true">+IF(OFFSET('Water Data'!$H$28,0,10*ROW('Water Data'!H185))="","",OFFSET('Water Data'!$H$28,0,10*ROW('Water Data'!H185)))</f>
        <v/>
      </c>
      <c r="CG191" s="319" t="str">
        <f ca="true">+IF(OFFSET('Water Data'!$H$29,0,10*ROW('Water Data'!H185))="","",OFFSET('Water Data'!$H$29,0,10*ROW('Water Data'!H185)))</f>
        <v/>
      </c>
      <c r="CH191" s="319" t="str">
        <f ca="true">+IF(OFFSET('Water Data'!$I$27,0,10*ROW('Water Data'!I185))="","",OFFSET('Water Data'!$I$27,0,10*ROW('Water Data'!I185)))</f>
        <v/>
      </c>
      <c r="CI191" s="319" t="str">
        <f ca="true">+IF(OFFSET('Water Data'!$I$28,0,10*ROW('Water Data'!I185))="","",OFFSET('Water Data'!$I$28,0,10*ROW('Water Data'!I185)))</f>
        <v/>
      </c>
      <c r="CJ191" s="319" t="str">
        <f ca="true">+IF(OFFSET('Water Data'!$I$29,0,10*ROW('Water Data'!I185))="","",OFFSET('Water Data'!$I$29,0,10*ROW('Water Data'!I185)))</f>
        <v/>
      </c>
      <c r="CK191" s="319" t="str">
        <f ca="true">+IF(OFFSET('Sanitation Data'!$D$28,0,10*ROW('Sanitation Data'!D185))="","",OFFSET('Sanitation Data'!$D$28,0,10*ROW('Sanitation Data'!D185)))</f>
        <v/>
      </c>
      <c r="CL191" s="319" t="str">
        <f ca="true">+IF(OFFSET('Sanitation Data'!$D$29,0,10*ROW('Sanitation Data'!D185))="","",OFFSET('Sanitation Data'!$D$29,0,10*ROW('Sanitation Data'!D185)))</f>
        <v/>
      </c>
      <c r="CM191" s="319" t="str">
        <f ca="true">+IF(OFFSET('Sanitation Data'!$D$30,0,10*ROW('Sanitation Data'!D185))="","",OFFSET('Sanitation Data'!$D$30,0,10*ROW('Sanitation Data'!D185)))</f>
        <v/>
      </c>
      <c r="CN191" s="319" t="str">
        <f ca="true">+IF(OFFSET('Sanitation Data'!$D$31,0,10*ROW('Sanitation Data'!D185))="","",OFFSET('Sanitation Data'!$D$31,0,10*ROW('Sanitation Data'!D185)))</f>
        <v/>
      </c>
      <c r="CO191" s="319" t="str">
        <f ca="true">+IF(OFFSET('Sanitation Data'!$D$32,0,10*ROW('Sanitation Data'!D185))="","",OFFSET('Sanitation Data'!$D$32,0,10*ROW('Sanitation Data'!D185)))</f>
        <v/>
      </c>
      <c r="CP191" s="319" t="str">
        <f ca="true">+IF(OFFSET('Sanitation Data'!$E$28,0,10*ROW('Sanitation Data'!E185))="","",OFFSET('Sanitation Data'!$E$28,0,10*ROW('Sanitation Data'!E185)))</f>
        <v/>
      </c>
      <c r="CQ191" s="319" t="str">
        <f ca="true">+IF(OFFSET('Sanitation Data'!$E$29,0,10*ROW('Sanitation Data'!E185))="","",OFFSET('Sanitation Data'!$E$29,0,10*ROW('Sanitation Data'!E185)))</f>
        <v/>
      </c>
      <c r="CR191" s="319" t="str">
        <f ca="true">+IF(OFFSET('Sanitation Data'!$E$30,0,10*ROW('Sanitation Data'!E185))="","",OFFSET('Sanitation Data'!$E$30,0,10*ROW('Sanitation Data'!E185)))</f>
        <v/>
      </c>
      <c r="CS191" s="319" t="str">
        <f ca="true">+IF(OFFSET('Sanitation Data'!$E$31,0,10*ROW('Sanitation Data'!E185))="","",OFFSET('Sanitation Data'!$E$31,0,10*ROW('Sanitation Data'!E185)))</f>
        <v/>
      </c>
      <c r="CT191" s="319" t="str">
        <f ca="true">+IF(OFFSET('Sanitation Data'!$E$32,0,10*ROW('Sanitation Data'!E185))="","",OFFSET('Sanitation Data'!$E$32,0,10*ROW('Sanitation Data'!E185)))</f>
        <v/>
      </c>
      <c r="CU191" s="319" t="str">
        <f ca="true">+IF(OFFSET('Sanitation Data'!$F$28,0,10*ROW('Sanitation Data'!F185))="","",OFFSET('Sanitation Data'!$F$28,0,10*ROW('Sanitation Data'!F185)))</f>
        <v/>
      </c>
      <c r="CV191" s="319" t="str">
        <f ca="true">+IF(OFFSET('Sanitation Data'!$F$29,0,10*ROW('Sanitation Data'!F185))="","",OFFSET('Sanitation Data'!$F$29,0,10*ROW('Sanitation Data'!F185)))</f>
        <v/>
      </c>
      <c r="CW191" s="319" t="str">
        <f ca="true">+IF(OFFSET('Sanitation Data'!$F$30,0,10*ROW('Sanitation Data'!F185))="","",OFFSET('Sanitation Data'!$F$30,0,10*ROW('Sanitation Data'!F185)))</f>
        <v/>
      </c>
      <c r="CX191" s="319" t="str">
        <f ca="true">+IF(OFFSET('Sanitation Data'!$F$31,0,10*ROW('Sanitation Data'!F185))="","",OFFSET('Sanitation Data'!$F$31,0,10*ROW('Sanitation Data'!F185)))</f>
        <v/>
      </c>
      <c r="CY191" s="319" t="str">
        <f ca="true">+IF(OFFSET('Sanitation Data'!$F$32,0,10*ROW('Sanitation Data'!F185))="","",OFFSET('Sanitation Data'!$F$32,0,10*ROW('Sanitation Data'!F185)))</f>
        <v/>
      </c>
      <c r="CZ191" s="319" t="str">
        <f ca="true">+IF(OFFSET('Sanitation Data'!$G$28,0,10*ROW('Sanitation Data'!G185))="","",OFFSET('Sanitation Data'!$G$28,0,10*ROW('Sanitation Data'!G185)))</f>
        <v/>
      </c>
      <c r="DA191" s="319" t="str">
        <f ca="true">+IF(OFFSET('Sanitation Data'!$G$29,0,10*ROW('Sanitation Data'!G185))="","",OFFSET('Sanitation Data'!$G$29,0,10*ROW('Sanitation Data'!G185)))</f>
        <v/>
      </c>
      <c r="DB191" s="319" t="str">
        <f ca="true">+IF(OFFSET('Sanitation Data'!$G$30,0,10*ROW('Sanitation Data'!G185))="","",OFFSET('Sanitation Data'!$G$30,0,10*ROW('Sanitation Data'!G185)))</f>
        <v/>
      </c>
      <c r="DC191" s="319" t="str">
        <f ca="true">+IF(OFFSET('Sanitation Data'!$G$31,0,10*ROW('Sanitation Data'!G185))="","",OFFSET('Sanitation Data'!$G$31,0,10*ROW('Sanitation Data'!G185)))</f>
        <v/>
      </c>
      <c r="DD191" s="319" t="str">
        <f ca="true">+IF(OFFSET('Sanitation Data'!$G$32,0,10*ROW('Sanitation Data'!G185))="","",OFFSET('Sanitation Data'!$G$32,0,10*ROW('Sanitation Data'!G185)))</f>
        <v/>
      </c>
      <c r="DE191" s="319" t="str">
        <f ca="true">+IF(OFFSET('Sanitation Data'!$H$28,0,10*ROW('Sanitation Data'!H185))="","",OFFSET('Sanitation Data'!$H$28,0,10*ROW('Sanitation Data'!H185)))</f>
        <v/>
      </c>
      <c r="DF191" s="319" t="str">
        <f ca="true">+IF(OFFSET('Sanitation Data'!$H$29,0,10*ROW('Sanitation Data'!H185))="","",OFFSET('Sanitation Data'!$H$29,0,10*ROW('Sanitation Data'!H185)))</f>
        <v/>
      </c>
      <c r="DG191" s="319" t="str">
        <f ca="true">+IF(OFFSET('Sanitation Data'!$H$30,0,10*ROW('Sanitation Data'!H185))="","",OFFSET('Sanitation Data'!$H$30,0,10*ROW('Sanitation Data'!H185)))</f>
        <v/>
      </c>
      <c r="DH191" s="319" t="str">
        <f ca="true">+IF(OFFSET('Sanitation Data'!$H$31,0,10*ROW('Sanitation Data'!H185))="","",OFFSET('Sanitation Data'!$H$31,0,10*ROW('Sanitation Data'!H185)))</f>
        <v/>
      </c>
      <c r="DI191" s="319" t="str">
        <f ca="true">+IF(OFFSET('Sanitation Data'!$H$32,0,10*ROW('Sanitation Data'!H185))="","",OFFSET('Sanitation Data'!$H$32,0,10*ROW('Sanitation Data'!H185)))</f>
        <v/>
      </c>
      <c r="DJ191" s="319" t="str">
        <f ca="true">+IF(OFFSET('Sanitation Data'!$I$28,0,10*ROW('Sanitation Data'!I185))="","",OFFSET('Sanitation Data'!$I$28,0,10*ROW('Sanitation Data'!I185)))</f>
        <v/>
      </c>
      <c r="DK191" s="319" t="str">
        <f ca="true">+IF(OFFSET('Sanitation Data'!$I$29,0,10*ROW('Sanitation Data'!I185))="","",OFFSET('Sanitation Data'!$I$29,0,10*ROW('Sanitation Data'!I185)))</f>
        <v/>
      </c>
      <c r="DL191" s="319" t="str">
        <f ca="true">+IF(OFFSET('Sanitation Data'!$I$30,0,10*ROW('Sanitation Data'!I185))="","",OFFSET('Sanitation Data'!$I$30,0,10*ROW('Sanitation Data'!I185)))</f>
        <v/>
      </c>
      <c r="DM191" s="319" t="str">
        <f ca="true">+IF(OFFSET('Sanitation Data'!$I$31,0,10*ROW('Sanitation Data'!I185))="","",OFFSET('Sanitation Data'!$I$31,0,10*ROW('Sanitation Data'!I185)))</f>
        <v/>
      </c>
      <c r="DN191" s="319" t="str">
        <f ca="true">+IF(OFFSET('Sanitation Data'!$I$32,0,10*ROW('Sanitation Data'!I185))="","",OFFSET('Sanitation Data'!$I$32,0,10*ROW('Sanitation Data'!I185)))</f>
        <v/>
      </c>
      <c r="DO191" s="319" t="str">
        <f ca="true">+IF(OFFSET('Hygiene Data'!$D$11,0,10*ROW('Hygiene Data'!D185))="","",OFFSET('Hygiene Data'!$D$11,0,10*ROW('Hygiene Data'!D185)))</f>
        <v/>
      </c>
      <c r="DP191" s="319" t="str">
        <f ca="true">+IF(OFFSET('Hygiene Data'!$D$12,0,10*ROW('Hygiene Data'!D185))="","",OFFSET('Hygiene Data'!$D$12,0,10*ROW('Hygiene Data'!D185)))</f>
        <v/>
      </c>
      <c r="DQ191" s="319" t="str">
        <f ca="true">+IF(OFFSET('Hygiene Data'!$D$13,0,10*ROW('Hygiene Data'!D185))="","",OFFSET('Hygiene Data'!$D$13,0,10*ROW('Hygiene Data'!D185)))</f>
        <v/>
      </c>
      <c r="DR191" s="319" t="str">
        <f ca="true">+IF(OFFSET('Hygiene Data'!$E$11,0,10*ROW('Hygiene Data'!E185))="","",OFFSET('Hygiene Data'!$E$11,0,10*ROW('Hygiene Data'!E185)))</f>
        <v/>
      </c>
      <c r="DS191" s="319" t="str">
        <f ca="true">+IF(OFFSET('Hygiene Data'!$E$12,0,10*ROW('Hygiene Data'!E185))="","",OFFSET('Hygiene Data'!$E$12,0,10*ROW('Hygiene Data'!E185)))</f>
        <v/>
      </c>
      <c r="DT191" s="319" t="str">
        <f ca="true">+IF(OFFSET('Hygiene Data'!$E$13,0,10*ROW('Hygiene Data'!E185))="","",OFFSET('Hygiene Data'!$E$13,0,10*ROW('Hygiene Data'!E185)))</f>
        <v/>
      </c>
      <c r="DU191" s="319" t="str">
        <f ca="true">+IF(OFFSET('Hygiene Data'!$F$11,0,10*ROW('Hygiene Data'!F185))="","",OFFSET('Hygiene Data'!$F$11,0,10*ROW('Hygiene Data'!F185)))</f>
        <v/>
      </c>
      <c r="DV191" s="319" t="str">
        <f ca="true">+IF(OFFSET('Hygiene Data'!$F$12,0,10*ROW('Hygiene Data'!F185))="","",OFFSET('Hygiene Data'!$F$12,0,10*ROW('Hygiene Data'!F185)))</f>
        <v/>
      </c>
      <c r="DW191" s="319" t="str">
        <f ca="true">+IF(OFFSET('Hygiene Data'!$F$13,0,10*ROW('Hygiene Data'!F185))="","",OFFSET('Hygiene Data'!$F$13,0,10*ROW('Hygiene Data'!F185)))</f>
        <v/>
      </c>
      <c r="DX191" s="319" t="str">
        <f ca="true">+IF(OFFSET('Hygiene Data'!$G$11,0,10*ROW('Hygiene Data'!G185))="","",OFFSET('Hygiene Data'!$G$11,0,10*ROW('Hygiene Data'!G185)))</f>
        <v/>
      </c>
      <c r="DY191" s="319" t="str">
        <f ca="true">+IF(OFFSET('Hygiene Data'!$G$12,0,10*ROW('Hygiene Data'!G185))="","",OFFSET('Hygiene Data'!$G$12,0,10*ROW('Hygiene Data'!G185)))</f>
        <v/>
      </c>
      <c r="DZ191" s="319" t="str">
        <f ca="true">+IF(OFFSET('Hygiene Data'!$G$13,0,10*ROW('Hygiene Data'!G185))="","",OFFSET('Hygiene Data'!$G$13,0,10*ROW('Hygiene Data'!G185)))</f>
        <v/>
      </c>
      <c r="EA191" s="319" t="str">
        <f ca="true">+IF(OFFSET('Hygiene Data'!$H$11,0,10*ROW('Hygiene Data'!H185))="","",OFFSET('Hygiene Data'!$H$11,0,10*ROW('Hygiene Data'!H185)))</f>
        <v/>
      </c>
      <c r="EB191" s="319" t="str">
        <f ca="true">+IF(OFFSET('Hygiene Data'!$H$12,0,10*ROW('Hygiene Data'!H185))="","",OFFSET('Hygiene Data'!$H$12,0,10*ROW('Hygiene Data'!H185)))</f>
        <v/>
      </c>
      <c r="EC191" s="319" t="str">
        <f ca="true">+IF(OFFSET('Hygiene Data'!$H$13,0,10*ROW('Hygiene Data'!H185))="","",OFFSET('Hygiene Data'!$H$13,0,10*ROW('Hygiene Data'!H185)))</f>
        <v/>
      </c>
      <c r="ED191" s="319" t="str">
        <f ca="true">+IF(OFFSET('Hygiene Data'!$I$11,0,10*ROW('Hygiene Data'!I185))="","",OFFSET('Hygiene Data'!$I$11,0,10*ROW('Hygiene Data'!I185)))</f>
        <v/>
      </c>
      <c r="EE191" s="319" t="str">
        <f ca="true">+IF(OFFSET('Hygiene Data'!$I$12,0,10*ROW('Hygiene Data'!I185))="","",OFFSET('Hygiene Data'!$I$12,0,10*ROW('Hygiene Data'!I185)))</f>
        <v/>
      </c>
      <c r="EF191" s="319"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75"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19"/>
      <c r="BS192" s="319" t="str">
        <f ca="true">+IF(OFFSET('Water Data'!$D$27,0,10*ROW('Water Data'!D186))="","",OFFSET('Water Data'!$D$27,0,10*ROW('Water Data'!D186)))</f>
        <v/>
      </c>
      <c r="BT192" s="319" t="str">
        <f ca="true">+IF(OFFSET('Water Data'!$D$28,0,10*ROW('Water Data'!D186))="","",OFFSET('Water Data'!$D$28,0,10*ROW('Water Data'!D186)))</f>
        <v/>
      </c>
      <c r="BU192" s="319" t="str">
        <f ca="true">+IF(OFFSET('Water Data'!$D$29,0,10*ROW('Water Data'!D186))="","",OFFSET('Water Data'!$D$29,0,10*ROW('Water Data'!D186)))</f>
        <v/>
      </c>
      <c r="BV192" s="319" t="str">
        <f ca="true">+IF(OFFSET('Water Data'!$E$27,0,10*ROW('Water Data'!E186))="","",OFFSET('Water Data'!$E$27,0,10*ROW('Water Data'!E186)))</f>
        <v/>
      </c>
      <c r="BW192" s="319" t="str">
        <f ca="true">+IF(OFFSET('Water Data'!$E$28,0,10*ROW('Water Data'!E186))="","",OFFSET('Water Data'!$E$28,0,10*ROW('Water Data'!E186)))</f>
        <v/>
      </c>
      <c r="BX192" s="319" t="str">
        <f ca="true">+IF(OFFSET('Water Data'!$E$29,0,10*ROW('Water Data'!E186))="","",OFFSET('Water Data'!$E$29,0,10*ROW('Water Data'!E186)))</f>
        <v/>
      </c>
      <c r="BY192" s="319" t="str">
        <f ca="true">+IF(OFFSET('Water Data'!$F$27,0,10*ROW('Water Data'!F186))="","",OFFSET('Water Data'!$F$27,0,10*ROW('Water Data'!F186)))</f>
        <v/>
      </c>
      <c r="BZ192" s="319" t="str">
        <f ca="true">+IF(OFFSET('Water Data'!$F$28,0,10*ROW('Water Data'!F186))="","",OFFSET('Water Data'!$F$28,0,10*ROW('Water Data'!F186)))</f>
        <v/>
      </c>
      <c r="CA192" s="319" t="str">
        <f ca="true">+IF(OFFSET('Water Data'!$F$29,0,10*ROW('Water Data'!F186))="","",OFFSET('Water Data'!$F$29,0,10*ROW('Water Data'!F186)))</f>
        <v/>
      </c>
      <c r="CB192" s="319" t="str">
        <f ca="true">+IF(OFFSET('Water Data'!$G$27,0,10*ROW('Water Data'!G186))="","",OFFSET('Water Data'!$G$27,0,10*ROW('Water Data'!G186)))</f>
        <v/>
      </c>
      <c r="CC192" s="319" t="str">
        <f ca="true">+IF(OFFSET('Water Data'!$G$28,0,10*ROW('Water Data'!G186))="","",OFFSET('Water Data'!$G$28,0,10*ROW('Water Data'!G186)))</f>
        <v/>
      </c>
      <c r="CD192" s="319" t="str">
        <f ca="true">+IF(OFFSET('Water Data'!$G$29,0,10*ROW('Water Data'!G186))="","",OFFSET('Water Data'!$G$29,0,10*ROW('Water Data'!G186)))</f>
        <v/>
      </c>
      <c r="CE192" s="319" t="str">
        <f ca="true">+IF(OFFSET('Water Data'!$H$27,0,10*ROW('Water Data'!H186))="","",OFFSET('Water Data'!$H$27,0,10*ROW('Water Data'!H186)))</f>
        <v/>
      </c>
      <c r="CF192" s="319" t="str">
        <f ca="true">+IF(OFFSET('Water Data'!$H$28,0,10*ROW('Water Data'!H186))="","",OFFSET('Water Data'!$H$28,0,10*ROW('Water Data'!H186)))</f>
        <v/>
      </c>
      <c r="CG192" s="319" t="str">
        <f ca="true">+IF(OFFSET('Water Data'!$H$29,0,10*ROW('Water Data'!H186))="","",OFFSET('Water Data'!$H$29,0,10*ROW('Water Data'!H186)))</f>
        <v/>
      </c>
      <c r="CH192" s="319" t="str">
        <f ca="true">+IF(OFFSET('Water Data'!$I$27,0,10*ROW('Water Data'!I186))="","",OFFSET('Water Data'!$I$27,0,10*ROW('Water Data'!I186)))</f>
        <v/>
      </c>
      <c r="CI192" s="319" t="str">
        <f ca="true">+IF(OFFSET('Water Data'!$I$28,0,10*ROW('Water Data'!I186))="","",OFFSET('Water Data'!$I$28,0,10*ROW('Water Data'!I186)))</f>
        <v/>
      </c>
      <c r="CJ192" s="319" t="str">
        <f ca="true">+IF(OFFSET('Water Data'!$I$29,0,10*ROW('Water Data'!I186))="","",OFFSET('Water Data'!$I$29,0,10*ROW('Water Data'!I186)))</f>
        <v/>
      </c>
      <c r="CK192" s="319" t="str">
        <f ca="true">+IF(OFFSET('Sanitation Data'!$D$28,0,10*ROW('Sanitation Data'!D186))="","",OFFSET('Sanitation Data'!$D$28,0,10*ROW('Sanitation Data'!D186)))</f>
        <v/>
      </c>
      <c r="CL192" s="319" t="str">
        <f ca="true">+IF(OFFSET('Sanitation Data'!$D$29,0,10*ROW('Sanitation Data'!D186))="","",OFFSET('Sanitation Data'!$D$29,0,10*ROW('Sanitation Data'!D186)))</f>
        <v/>
      </c>
      <c r="CM192" s="319" t="str">
        <f ca="true">+IF(OFFSET('Sanitation Data'!$D$30,0,10*ROW('Sanitation Data'!D186))="","",OFFSET('Sanitation Data'!$D$30,0,10*ROW('Sanitation Data'!D186)))</f>
        <v/>
      </c>
      <c r="CN192" s="319" t="str">
        <f ca="true">+IF(OFFSET('Sanitation Data'!$D$31,0,10*ROW('Sanitation Data'!D186))="","",OFFSET('Sanitation Data'!$D$31,0,10*ROW('Sanitation Data'!D186)))</f>
        <v/>
      </c>
      <c r="CO192" s="319" t="str">
        <f ca="true">+IF(OFFSET('Sanitation Data'!$D$32,0,10*ROW('Sanitation Data'!D186))="","",OFFSET('Sanitation Data'!$D$32,0,10*ROW('Sanitation Data'!D186)))</f>
        <v/>
      </c>
      <c r="CP192" s="319" t="str">
        <f ca="true">+IF(OFFSET('Sanitation Data'!$E$28,0,10*ROW('Sanitation Data'!E186))="","",OFFSET('Sanitation Data'!$E$28,0,10*ROW('Sanitation Data'!E186)))</f>
        <v/>
      </c>
      <c r="CQ192" s="319" t="str">
        <f ca="true">+IF(OFFSET('Sanitation Data'!$E$29,0,10*ROW('Sanitation Data'!E186))="","",OFFSET('Sanitation Data'!$E$29,0,10*ROW('Sanitation Data'!E186)))</f>
        <v/>
      </c>
      <c r="CR192" s="319" t="str">
        <f ca="true">+IF(OFFSET('Sanitation Data'!$E$30,0,10*ROW('Sanitation Data'!E186))="","",OFFSET('Sanitation Data'!$E$30,0,10*ROW('Sanitation Data'!E186)))</f>
        <v/>
      </c>
      <c r="CS192" s="319" t="str">
        <f ca="true">+IF(OFFSET('Sanitation Data'!$E$31,0,10*ROW('Sanitation Data'!E186))="","",OFFSET('Sanitation Data'!$E$31,0,10*ROW('Sanitation Data'!E186)))</f>
        <v/>
      </c>
      <c r="CT192" s="319" t="str">
        <f ca="true">+IF(OFFSET('Sanitation Data'!$E$32,0,10*ROW('Sanitation Data'!E186))="","",OFFSET('Sanitation Data'!$E$32,0,10*ROW('Sanitation Data'!E186)))</f>
        <v/>
      </c>
      <c r="CU192" s="319" t="str">
        <f ca="true">+IF(OFFSET('Sanitation Data'!$F$28,0,10*ROW('Sanitation Data'!F186))="","",OFFSET('Sanitation Data'!$F$28,0,10*ROW('Sanitation Data'!F186)))</f>
        <v/>
      </c>
      <c r="CV192" s="319" t="str">
        <f ca="true">+IF(OFFSET('Sanitation Data'!$F$29,0,10*ROW('Sanitation Data'!F186))="","",OFFSET('Sanitation Data'!$F$29,0,10*ROW('Sanitation Data'!F186)))</f>
        <v/>
      </c>
      <c r="CW192" s="319" t="str">
        <f ca="true">+IF(OFFSET('Sanitation Data'!$F$30,0,10*ROW('Sanitation Data'!F186))="","",OFFSET('Sanitation Data'!$F$30,0,10*ROW('Sanitation Data'!F186)))</f>
        <v/>
      </c>
      <c r="CX192" s="319" t="str">
        <f ca="true">+IF(OFFSET('Sanitation Data'!$F$31,0,10*ROW('Sanitation Data'!F186))="","",OFFSET('Sanitation Data'!$F$31,0,10*ROW('Sanitation Data'!F186)))</f>
        <v/>
      </c>
      <c r="CY192" s="319" t="str">
        <f ca="true">+IF(OFFSET('Sanitation Data'!$F$32,0,10*ROW('Sanitation Data'!F186))="","",OFFSET('Sanitation Data'!$F$32,0,10*ROW('Sanitation Data'!F186)))</f>
        <v/>
      </c>
      <c r="CZ192" s="319" t="str">
        <f ca="true">+IF(OFFSET('Sanitation Data'!$G$28,0,10*ROW('Sanitation Data'!G186))="","",OFFSET('Sanitation Data'!$G$28,0,10*ROW('Sanitation Data'!G186)))</f>
        <v/>
      </c>
      <c r="DA192" s="319" t="str">
        <f ca="true">+IF(OFFSET('Sanitation Data'!$G$29,0,10*ROW('Sanitation Data'!G186))="","",OFFSET('Sanitation Data'!$G$29,0,10*ROW('Sanitation Data'!G186)))</f>
        <v/>
      </c>
      <c r="DB192" s="319" t="str">
        <f ca="true">+IF(OFFSET('Sanitation Data'!$G$30,0,10*ROW('Sanitation Data'!G186))="","",OFFSET('Sanitation Data'!$G$30,0,10*ROW('Sanitation Data'!G186)))</f>
        <v/>
      </c>
      <c r="DC192" s="319" t="str">
        <f ca="true">+IF(OFFSET('Sanitation Data'!$G$31,0,10*ROW('Sanitation Data'!G186))="","",OFFSET('Sanitation Data'!$G$31,0,10*ROW('Sanitation Data'!G186)))</f>
        <v/>
      </c>
      <c r="DD192" s="319" t="str">
        <f ca="true">+IF(OFFSET('Sanitation Data'!$G$32,0,10*ROW('Sanitation Data'!G186))="","",OFFSET('Sanitation Data'!$G$32,0,10*ROW('Sanitation Data'!G186)))</f>
        <v/>
      </c>
      <c r="DE192" s="319" t="str">
        <f ca="true">+IF(OFFSET('Sanitation Data'!$H$28,0,10*ROW('Sanitation Data'!H186))="","",OFFSET('Sanitation Data'!$H$28,0,10*ROW('Sanitation Data'!H186)))</f>
        <v/>
      </c>
      <c r="DF192" s="319" t="str">
        <f ca="true">+IF(OFFSET('Sanitation Data'!$H$29,0,10*ROW('Sanitation Data'!H186))="","",OFFSET('Sanitation Data'!$H$29,0,10*ROW('Sanitation Data'!H186)))</f>
        <v/>
      </c>
      <c r="DG192" s="319" t="str">
        <f ca="true">+IF(OFFSET('Sanitation Data'!$H$30,0,10*ROW('Sanitation Data'!H186))="","",OFFSET('Sanitation Data'!$H$30,0,10*ROW('Sanitation Data'!H186)))</f>
        <v/>
      </c>
      <c r="DH192" s="319" t="str">
        <f ca="true">+IF(OFFSET('Sanitation Data'!$H$31,0,10*ROW('Sanitation Data'!H186))="","",OFFSET('Sanitation Data'!$H$31,0,10*ROW('Sanitation Data'!H186)))</f>
        <v/>
      </c>
      <c r="DI192" s="319" t="str">
        <f ca="true">+IF(OFFSET('Sanitation Data'!$H$32,0,10*ROW('Sanitation Data'!H186))="","",OFFSET('Sanitation Data'!$H$32,0,10*ROW('Sanitation Data'!H186)))</f>
        <v/>
      </c>
      <c r="DJ192" s="319" t="str">
        <f ca="true">+IF(OFFSET('Sanitation Data'!$I$28,0,10*ROW('Sanitation Data'!I186))="","",OFFSET('Sanitation Data'!$I$28,0,10*ROW('Sanitation Data'!I186)))</f>
        <v/>
      </c>
      <c r="DK192" s="319" t="str">
        <f ca="true">+IF(OFFSET('Sanitation Data'!$I$29,0,10*ROW('Sanitation Data'!I186))="","",OFFSET('Sanitation Data'!$I$29,0,10*ROW('Sanitation Data'!I186)))</f>
        <v/>
      </c>
      <c r="DL192" s="319" t="str">
        <f ca="true">+IF(OFFSET('Sanitation Data'!$I$30,0,10*ROW('Sanitation Data'!I186))="","",OFFSET('Sanitation Data'!$I$30,0,10*ROW('Sanitation Data'!I186)))</f>
        <v/>
      </c>
      <c r="DM192" s="319" t="str">
        <f ca="true">+IF(OFFSET('Sanitation Data'!$I$31,0,10*ROW('Sanitation Data'!I186))="","",OFFSET('Sanitation Data'!$I$31,0,10*ROW('Sanitation Data'!I186)))</f>
        <v/>
      </c>
      <c r="DN192" s="319" t="str">
        <f ca="true">+IF(OFFSET('Sanitation Data'!$I$32,0,10*ROW('Sanitation Data'!I186))="","",OFFSET('Sanitation Data'!$I$32,0,10*ROW('Sanitation Data'!I186)))</f>
        <v/>
      </c>
      <c r="DO192" s="319" t="str">
        <f ca="true">+IF(OFFSET('Hygiene Data'!$D$11,0,10*ROW('Hygiene Data'!D186))="","",OFFSET('Hygiene Data'!$D$11,0,10*ROW('Hygiene Data'!D186)))</f>
        <v/>
      </c>
      <c r="DP192" s="319" t="str">
        <f ca="true">+IF(OFFSET('Hygiene Data'!$D$12,0,10*ROW('Hygiene Data'!D186))="","",OFFSET('Hygiene Data'!$D$12,0,10*ROW('Hygiene Data'!D186)))</f>
        <v/>
      </c>
      <c r="DQ192" s="319" t="str">
        <f ca="true">+IF(OFFSET('Hygiene Data'!$D$13,0,10*ROW('Hygiene Data'!D186))="","",OFFSET('Hygiene Data'!$D$13,0,10*ROW('Hygiene Data'!D186)))</f>
        <v/>
      </c>
      <c r="DR192" s="319" t="str">
        <f ca="true">+IF(OFFSET('Hygiene Data'!$E$11,0,10*ROW('Hygiene Data'!E186))="","",OFFSET('Hygiene Data'!$E$11,0,10*ROW('Hygiene Data'!E186)))</f>
        <v/>
      </c>
      <c r="DS192" s="319" t="str">
        <f ca="true">+IF(OFFSET('Hygiene Data'!$E$12,0,10*ROW('Hygiene Data'!E186))="","",OFFSET('Hygiene Data'!$E$12,0,10*ROW('Hygiene Data'!E186)))</f>
        <v/>
      </c>
      <c r="DT192" s="319" t="str">
        <f ca="true">+IF(OFFSET('Hygiene Data'!$E$13,0,10*ROW('Hygiene Data'!E186))="","",OFFSET('Hygiene Data'!$E$13,0,10*ROW('Hygiene Data'!E186)))</f>
        <v/>
      </c>
      <c r="DU192" s="319" t="str">
        <f ca="true">+IF(OFFSET('Hygiene Data'!$F$11,0,10*ROW('Hygiene Data'!F186))="","",OFFSET('Hygiene Data'!$F$11,0,10*ROW('Hygiene Data'!F186)))</f>
        <v/>
      </c>
      <c r="DV192" s="319" t="str">
        <f ca="true">+IF(OFFSET('Hygiene Data'!$F$12,0,10*ROW('Hygiene Data'!F186))="","",OFFSET('Hygiene Data'!$F$12,0,10*ROW('Hygiene Data'!F186)))</f>
        <v/>
      </c>
      <c r="DW192" s="319" t="str">
        <f ca="true">+IF(OFFSET('Hygiene Data'!$F$13,0,10*ROW('Hygiene Data'!F186))="","",OFFSET('Hygiene Data'!$F$13,0,10*ROW('Hygiene Data'!F186)))</f>
        <v/>
      </c>
      <c r="DX192" s="319" t="str">
        <f ca="true">+IF(OFFSET('Hygiene Data'!$G$11,0,10*ROW('Hygiene Data'!G186))="","",OFFSET('Hygiene Data'!$G$11,0,10*ROW('Hygiene Data'!G186)))</f>
        <v/>
      </c>
      <c r="DY192" s="319" t="str">
        <f ca="true">+IF(OFFSET('Hygiene Data'!$G$12,0,10*ROW('Hygiene Data'!G186))="","",OFFSET('Hygiene Data'!$G$12,0,10*ROW('Hygiene Data'!G186)))</f>
        <v/>
      </c>
      <c r="DZ192" s="319" t="str">
        <f ca="true">+IF(OFFSET('Hygiene Data'!$G$13,0,10*ROW('Hygiene Data'!G186))="","",OFFSET('Hygiene Data'!$G$13,0,10*ROW('Hygiene Data'!G186)))</f>
        <v/>
      </c>
      <c r="EA192" s="319" t="str">
        <f ca="true">+IF(OFFSET('Hygiene Data'!$H$11,0,10*ROW('Hygiene Data'!H186))="","",OFFSET('Hygiene Data'!$H$11,0,10*ROW('Hygiene Data'!H186)))</f>
        <v/>
      </c>
      <c r="EB192" s="319" t="str">
        <f ca="true">+IF(OFFSET('Hygiene Data'!$H$12,0,10*ROW('Hygiene Data'!H186))="","",OFFSET('Hygiene Data'!$H$12,0,10*ROW('Hygiene Data'!H186)))</f>
        <v/>
      </c>
      <c r="EC192" s="319" t="str">
        <f ca="true">+IF(OFFSET('Hygiene Data'!$H$13,0,10*ROW('Hygiene Data'!H186))="","",OFFSET('Hygiene Data'!$H$13,0,10*ROW('Hygiene Data'!H186)))</f>
        <v/>
      </c>
      <c r="ED192" s="319" t="str">
        <f ca="true">+IF(OFFSET('Hygiene Data'!$I$11,0,10*ROW('Hygiene Data'!I186))="","",OFFSET('Hygiene Data'!$I$11,0,10*ROW('Hygiene Data'!I186)))</f>
        <v/>
      </c>
      <c r="EE192" s="319" t="str">
        <f ca="true">+IF(OFFSET('Hygiene Data'!$I$12,0,10*ROW('Hygiene Data'!I186))="","",OFFSET('Hygiene Data'!$I$12,0,10*ROW('Hygiene Data'!I186)))</f>
        <v/>
      </c>
      <c r="EF192" s="319"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75"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19"/>
      <c r="BS193" s="319" t="str">
        <f ca="true">+IF(OFFSET('Water Data'!$D$27,0,10*ROW('Water Data'!D187))="","",OFFSET('Water Data'!$D$27,0,10*ROW('Water Data'!D187)))</f>
        <v/>
      </c>
      <c r="BT193" s="319" t="str">
        <f ca="true">+IF(OFFSET('Water Data'!$D$28,0,10*ROW('Water Data'!D187))="","",OFFSET('Water Data'!$D$28,0,10*ROW('Water Data'!D187)))</f>
        <v/>
      </c>
      <c r="BU193" s="319" t="str">
        <f ca="true">+IF(OFFSET('Water Data'!$D$29,0,10*ROW('Water Data'!D187))="","",OFFSET('Water Data'!$D$29,0,10*ROW('Water Data'!D187)))</f>
        <v/>
      </c>
      <c r="BV193" s="319" t="str">
        <f ca="true">+IF(OFFSET('Water Data'!$E$27,0,10*ROW('Water Data'!E187))="","",OFFSET('Water Data'!$E$27,0,10*ROW('Water Data'!E187)))</f>
        <v/>
      </c>
      <c r="BW193" s="319" t="str">
        <f ca="true">+IF(OFFSET('Water Data'!$E$28,0,10*ROW('Water Data'!E187))="","",OFFSET('Water Data'!$E$28,0,10*ROW('Water Data'!E187)))</f>
        <v/>
      </c>
      <c r="BX193" s="319" t="str">
        <f ca="true">+IF(OFFSET('Water Data'!$E$29,0,10*ROW('Water Data'!E187))="","",OFFSET('Water Data'!$E$29,0,10*ROW('Water Data'!E187)))</f>
        <v/>
      </c>
      <c r="BY193" s="319" t="str">
        <f ca="true">+IF(OFFSET('Water Data'!$F$27,0,10*ROW('Water Data'!F187))="","",OFFSET('Water Data'!$F$27,0,10*ROW('Water Data'!F187)))</f>
        <v/>
      </c>
      <c r="BZ193" s="319" t="str">
        <f ca="true">+IF(OFFSET('Water Data'!$F$28,0,10*ROW('Water Data'!F187))="","",OFFSET('Water Data'!$F$28,0,10*ROW('Water Data'!F187)))</f>
        <v/>
      </c>
      <c r="CA193" s="319" t="str">
        <f ca="true">+IF(OFFSET('Water Data'!$F$29,0,10*ROW('Water Data'!F187))="","",OFFSET('Water Data'!$F$29,0,10*ROW('Water Data'!F187)))</f>
        <v/>
      </c>
      <c r="CB193" s="319" t="str">
        <f ca="true">+IF(OFFSET('Water Data'!$G$27,0,10*ROW('Water Data'!G187))="","",OFFSET('Water Data'!$G$27,0,10*ROW('Water Data'!G187)))</f>
        <v/>
      </c>
      <c r="CC193" s="319" t="str">
        <f ca="true">+IF(OFFSET('Water Data'!$G$28,0,10*ROW('Water Data'!G187))="","",OFFSET('Water Data'!$G$28,0,10*ROW('Water Data'!G187)))</f>
        <v/>
      </c>
      <c r="CD193" s="319" t="str">
        <f ca="true">+IF(OFFSET('Water Data'!$G$29,0,10*ROW('Water Data'!G187))="","",OFFSET('Water Data'!$G$29,0,10*ROW('Water Data'!G187)))</f>
        <v/>
      </c>
      <c r="CE193" s="319" t="str">
        <f ca="true">+IF(OFFSET('Water Data'!$H$27,0,10*ROW('Water Data'!H187))="","",OFFSET('Water Data'!$H$27,0,10*ROW('Water Data'!H187)))</f>
        <v/>
      </c>
      <c r="CF193" s="319" t="str">
        <f ca="true">+IF(OFFSET('Water Data'!$H$28,0,10*ROW('Water Data'!H187))="","",OFFSET('Water Data'!$H$28,0,10*ROW('Water Data'!H187)))</f>
        <v/>
      </c>
      <c r="CG193" s="319" t="str">
        <f ca="true">+IF(OFFSET('Water Data'!$H$29,0,10*ROW('Water Data'!H187))="","",OFFSET('Water Data'!$H$29,0,10*ROW('Water Data'!H187)))</f>
        <v/>
      </c>
      <c r="CH193" s="319" t="str">
        <f ca="true">+IF(OFFSET('Water Data'!$I$27,0,10*ROW('Water Data'!I187))="","",OFFSET('Water Data'!$I$27,0,10*ROW('Water Data'!I187)))</f>
        <v/>
      </c>
      <c r="CI193" s="319" t="str">
        <f ca="true">+IF(OFFSET('Water Data'!$I$28,0,10*ROW('Water Data'!I187))="","",OFFSET('Water Data'!$I$28,0,10*ROW('Water Data'!I187)))</f>
        <v/>
      </c>
      <c r="CJ193" s="319" t="str">
        <f ca="true">+IF(OFFSET('Water Data'!$I$29,0,10*ROW('Water Data'!I187))="","",OFFSET('Water Data'!$I$29,0,10*ROW('Water Data'!I187)))</f>
        <v/>
      </c>
      <c r="CK193" s="319" t="str">
        <f ca="true">+IF(OFFSET('Sanitation Data'!$D$28,0,10*ROW('Sanitation Data'!D187))="","",OFFSET('Sanitation Data'!$D$28,0,10*ROW('Sanitation Data'!D187)))</f>
        <v/>
      </c>
      <c r="CL193" s="319" t="str">
        <f ca="true">+IF(OFFSET('Sanitation Data'!$D$29,0,10*ROW('Sanitation Data'!D187))="","",OFFSET('Sanitation Data'!$D$29,0,10*ROW('Sanitation Data'!D187)))</f>
        <v/>
      </c>
      <c r="CM193" s="319" t="str">
        <f ca="true">+IF(OFFSET('Sanitation Data'!$D$30,0,10*ROW('Sanitation Data'!D187))="","",OFFSET('Sanitation Data'!$D$30,0,10*ROW('Sanitation Data'!D187)))</f>
        <v/>
      </c>
      <c r="CN193" s="319" t="str">
        <f ca="true">+IF(OFFSET('Sanitation Data'!$D$31,0,10*ROW('Sanitation Data'!D187))="","",OFFSET('Sanitation Data'!$D$31,0,10*ROW('Sanitation Data'!D187)))</f>
        <v/>
      </c>
      <c r="CO193" s="319" t="str">
        <f ca="true">+IF(OFFSET('Sanitation Data'!$D$32,0,10*ROW('Sanitation Data'!D187))="","",OFFSET('Sanitation Data'!$D$32,0,10*ROW('Sanitation Data'!D187)))</f>
        <v/>
      </c>
      <c r="CP193" s="319" t="str">
        <f ca="true">+IF(OFFSET('Sanitation Data'!$E$28,0,10*ROW('Sanitation Data'!E187))="","",OFFSET('Sanitation Data'!$E$28,0,10*ROW('Sanitation Data'!E187)))</f>
        <v/>
      </c>
      <c r="CQ193" s="319" t="str">
        <f ca="true">+IF(OFFSET('Sanitation Data'!$E$29,0,10*ROW('Sanitation Data'!E187))="","",OFFSET('Sanitation Data'!$E$29,0,10*ROW('Sanitation Data'!E187)))</f>
        <v/>
      </c>
      <c r="CR193" s="319" t="str">
        <f ca="true">+IF(OFFSET('Sanitation Data'!$E$30,0,10*ROW('Sanitation Data'!E187))="","",OFFSET('Sanitation Data'!$E$30,0,10*ROW('Sanitation Data'!E187)))</f>
        <v/>
      </c>
      <c r="CS193" s="319" t="str">
        <f ca="true">+IF(OFFSET('Sanitation Data'!$E$31,0,10*ROW('Sanitation Data'!E187))="","",OFFSET('Sanitation Data'!$E$31,0,10*ROW('Sanitation Data'!E187)))</f>
        <v/>
      </c>
      <c r="CT193" s="319" t="str">
        <f ca="true">+IF(OFFSET('Sanitation Data'!$E$32,0,10*ROW('Sanitation Data'!E187))="","",OFFSET('Sanitation Data'!$E$32,0,10*ROW('Sanitation Data'!E187)))</f>
        <v/>
      </c>
      <c r="CU193" s="319" t="str">
        <f ca="true">+IF(OFFSET('Sanitation Data'!$F$28,0,10*ROW('Sanitation Data'!F187))="","",OFFSET('Sanitation Data'!$F$28,0,10*ROW('Sanitation Data'!F187)))</f>
        <v/>
      </c>
      <c r="CV193" s="319" t="str">
        <f ca="true">+IF(OFFSET('Sanitation Data'!$F$29,0,10*ROW('Sanitation Data'!F187))="","",OFFSET('Sanitation Data'!$F$29,0,10*ROW('Sanitation Data'!F187)))</f>
        <v/>
      </c>
      <c r="CW193" s="319" t="str">
        <f ca="true">+IF(OFFSET('Sanitation Data'!$F$30,0,10*ROW('Sanitation Data'!F187))="","",OFFSET('Sanitation Data'!$F$30,0,10*ROW('Sanitation Data'!F187)))</f>
        <v/>
      </c>
      <c r="CX193" s="319" t="str">
        <f ca="true">+IF(OFFSET('Sanitation Data'!$F$31,0,10*ROW('Sanitation Data'!F187))="","",OFFSET('Sanitation Data'!$F$31,0,10*ROW('Sanitation Data'!F187)))</f>
        <v/>
      </c>
      <c r="CY193" s="319" t="str">
        <f ca="true">+IF(OFFSET('Sanitation Data'!$F$32,0,10*ROW('Sanitation Data'!F187))="","",OFFSET('Sanitation Data'!$F$32,0,10*ROW('Sanitation Data'!F187)))</f>
        <v/>
      </c>
      <c r="CZ193" s="319" t="str">
        <f ca="true">+IF(OFFSET('Sanitation Data'!$G$28,0,10*ROW('Sanitation Data'!G187))="","",OFFSET('Sanitation Data'!$G$28,0,10*ROW('Sanitation Data'!G187)))</f>
        <v/>
      </c>
      <c r="DA193" s="319" t="str">
        <f ca="true">+IF(OFFSET('Sanitation Data'!$G$29,0,10*ROW('Sanitation Data'!G187))="","",OFFSET('Sanitation Data'!$G$29,0,10*ROW('Sanitation Data'!G187)))</f>
        <v/>
      </c>
      <c r="DB193" s="319" t="str">
        <f ca="true">+IF(OFFSET('Sanitation Data'!$G$30,0,10*ROW('Sanitation Data'!G187))="","",OFFSET('Sanitation Data'!$G$30,0,10*ROW('Sanitation Data'!G187)))</f>
        <v/>
      </c>
      <c r="DC193" s="319" t="str">
        <f ca="true">+IF(OFFSET('Sanitation Data'!$G$31,0,10*ROW('Sanitation Data'!G187))="","",OFFSET('Sanitation Data'!$G$31,0,10*ROW('Sanitation Data'!G187)))</f>
        <v/>
      </c>
      <c r="DD193" s="319" t="str">
        <f ca="true">+IF(OFFSET('Sanitation Data'!$G$32,0,10*ROW('Sanitation Data'!G187))="","",OFFSET('Sanitation Data'!$G$32,0,10*ROW('Sanitation Data'!G187)))</f>
        <v/>
      </c>
      <c r="DE193" s="319" t="str">
        <f ca="true">+IF(OFFSET('Sanitation Data'!$H$28,0,10*ROW('Sanitation Data'!H187))="","",OFFSET('Sanitation Data'!$H$28,0,10*ROW('Sanitation Data'!H187)))</f>
        <v/>
      </c>
      <c r="DF193" s="319" t="str">
        <f ca="true">+IF(OFFSET('Sanitation Data'!$H$29,0,10*ROW('Sanitation Data'!H187))="","",OFFSET('Sanitation Data'!$H$29,0,10*ROW('Sanitation Data'!H187)))</f>
        <v/>
      </c>
      <c r="DG193" s="319" t="str">
        <f ca="true">+IF(OFFSET('Sanitation Data'!$H$30,0,10*ROW('Sanitation Data'!H187))="","",OFFSET('Sanitation Data'!$H$30,0,10*ROW('Sanitation Data'!H187)))</f>
        <v/>
      </c>
      <c r="DH193" s="319" t="str">
        <f ca="true">+IF(OFFSET('Sanitation Data'!$H$31,0,10*ROW('Sanitation Data'!H187))="","",OFFSET('Sanitation Data'!$H$31,0,10*ROW('Sanitation Data'!H187)))</f>
        <v/>
      </c>
      <c r="DI193" s="319" t="str">
        <f ca="true">+IF(OFFSET('Sanitation Data'!$H$32,0,10*ROW('Sanitation Data'!H187))="","",OFFSET('Sanitation Data'!$H$32,0,10*ROW('Sanitation Data'!H187)))</f>
        <v/>
      </c>
      <c r="DJ193" s="319" t="str">
        <f ca="true">+IF(OFFSET('Sanitation Data'!$I$28,0,10*ROW('Sanitation Data'!I187))="","",OFFSET('Sanitation Data'!$I$28,0,10*ROW('Sanitation Data'!I187)))</f>
        <v/>
      </c>
      <c r="DK193" s="319" t="str">
        <f ca="true">+IF(OFFSET('Sanitation Data'!$I$29,0,10*ROW('Sanitation Data'!I187))="","",OFFSET('Sanitation Data'!$I$29,0,10*ROW('Sanitation Data'!I187)))</f>
        <v/>
      </c>
      <c r="DL193" s="319" t="str">
        <f ca="true">+IF(OFFSET('Sanitation Data'!$I$30,0,10*ROW('Sanitation Data'!I187))="","",OFFSET('Sanitation Data'!$I$30,0,10*ROW('Sanitation Data'!I187)))</f>
        <v/>
      </c>
      <c r="DM193" s="319" t="str">
        <f ca="true">+IF(OFFSET('Sanitation Data'!$I$31,0,10*ROW('Sanitation Data'!I187))="","",OFFSET('Sanitation Data'!$I$31,0,10*ROW('Sanitation Data'!I187)))</f>
        <v/>
      </c>
      <c r="DN193" s="319" t="str">
        <f ca="true">+IF(OFFSET('Sanitation Data'!$I$32,0,10*ROW('Sanitation Data'!I187))="","",OFFSET('Sanitation Data'!$I$32,0,10*ROW('Sanitation Data'!I187)))</f>
        <v/>
      </c>
      <c r="DO193" s="319" t="str">
        <f ca="true">+IF(OFFSET('Hygiene Data'!$D$11,0,10*ROW('Hygiene Data'!D187))="","",OFFSET('Hygiene Data'!$D$11,0,10*ROW('Hygiene Data'!D187)))</f>
        <v/>
      </c>
      <c r="DP193" s="319" t="str">
        <f ca="true">+IF(OFFSET('Hygiene Data'!$D$12,0,10*ROW('Hygiene Data'!D187))="","",OFFSET('Hygiene Data'!$D$12,0,10*ROW('Hygiene Data'!D187)))</f>
        <v/>
      </c>
      <c r="DQ193" s="319" t="str">
        <f ca="true">+IF(OFFSET('Hygiene Data'!$D$13,0,10*ROW('Hygiene Data'!D187))="","",OFFSET('Hygiene Data'!$D$13,0,10*ROW('Hygiene Data'!D187)))</f>
        <v/>
      </c>
      <c r="DR193" s="319" t="str">
        <f ca="true">+IF(OFFSET('Hygiene Data'!$E$11,0,10*ROW('Hygiene Data'!E187))="","",OFFSET('Hygiene Data'!$E$11,0,10*ROW('Hygiene Data'!E187)))</f>
        <v/>
      </c>
      <c r="DS193" s="319" t="str">
        <f ca="true">+IF(OFFSET('Hygiene Data'!$E$12,0,10*ROW('Hygiene Data'!E187))="","",OFFSET('Hygiene Data'!$E$12,0,10*ROW('Hygiene Data'!E187)))</f>
        <v/>
      </c>
      <c r="DT193" s="319" t="str">
        <f ca="true">+IF(OFFSET('Hygiene Data'!$E$13,0,10*ROW('Hygiene Data'!E187))="","",OFFSET('Hygiene Data'!$E$13,0,10*ROW('Hygiene Data'!E187)))</f>
        <v/>
      </c>
      <c r="DU193" s="319" t="str">
        <f ca="true">+IF(OFFSET('Hygiene Data'!$F$11,0,10*ROW('Hygiene Data'!F187))="","",OFFSET('Hygiene Data'!$F$11,0,10*ROW('Hygiene Data'!F187)))</f>
        <v/>
      </c>
      <c r="DV193" s="319" t="str">
        <f ca="true">+IF(OFFSET('Hygiene Data'!$F$12,0,10*ROW('Hygiene Data'!F187))="","",OFFSET('Hygiene Data'!$F$12,0,10*ROW('Hygiene Data'!F187)))</f>
        <v/>
      </c>
      <c r="DW193" s="319" t="str">
        <f ca="true">+IF(OFFSET('Hygiene Data'!$F$13,0,10*ROW('Hygiene Data'!F187))="","",OFFSET('Hygiene Data'!$F$13,0,10*ROW('Hygiene Data'!F187)))</f>
        <v/>
      </c>
      <c r="DX193" s="319" t="str">
        <f ca="true">+IF(OFFSET('Hygiene Data'!$G$11,0,10*ROW('Hygiene Data'!G187))="","",OFFSET('Hygiene Data'!$G$11,0,10*ROW('Hygiene Data'!G187)))</f>
        <v/>
      </c>
      <c r="DY193" s="319" t="str">
        <f ca="true">+IF(OFFSET('Hygiene Data'!$G$12,0,10*ROW('Hygiene Data'!G187))="","",OFFSET('Hygiene Data'!$G$12,0,10*ROW('Hygiene Data'!G187)))</f>
        <v/>
      </c>
      <c r="DZ193" s="319" t="str">
        <f ca="true">+IF(OFFSET('Hygiene Data'!$G$13,0,10*ROW('Hygiene Data'!G187))="","",OFFSET('Hygiene Data'!$G$13,0,10*ROW('Hygiene Data'!G187)))</f>
        <v/>
      </c>
      <c r="EA193" s="319" t="str">
        <f ca="true">+IF(OFFSET('Hygiene Data'!$H$11,0,10*ROW('Hygiene Data'!H187))="","",OFFSET('Hygiene Data'!$H$11,0,10*ROW('Hygiene Data'!H187)))</f>
        <v/>
      </c>
      <c r="EB193" s="319" t="str">
        <f ca="true">+IF(OFFSET('Hygiene Data'!$H$12,0,10*ROW('Hygiene Data'!H187))="","",OFFSET('Hygiene Data'!$H$12,0,10*ROW('Hygiene Data'!H187)))</f>
        <v/>
      </c>
      <c r="EC193" s="319" t="str">
        <f ca="true">+IF(OFFSET('Hygiene Data'!$H$13,0,10*ROW('Hygiene Data'!H187))="","",OFFSET('Hygiene Data'!$H$13,0,10*ROW('Hygiene Data'!H187)))</f>
        <v/>
      </c>
      <c r="ED193" s="319" t="str">
        <f ca="true">+IF(OFFSET('Hygiene Data'!$I$11,0,10*ROW('Hygiene Data'!I187))="","",OFFSET('Hygiene Data'!$I$11,0,10*ROW('Hygiene Data'!I187)))</f>
        <v/>
      </c>
      <c r="EE193" s="319" t="str">
        <f ca="true">+IF(OFFSET('Hygiene Data'!$I$12,0,10*ROW('Hygiene Data'!I187))="","",OFFSET('Hygiene Data'!$I$12,0,10*ROW('Hygiene Data'!I187)))</f>
        <v/>
      </c>
      <c r="EF193" s="319"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75"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19"/>
      <c r="BS194" s="319" t="str">
        <f ca="true">+IF(OFFSET('Water Data'!$D$27,0,10*ROW('Water Data'!D188))="","",OFFSET('Water Data'!$D$27,0,10*ROW('Water Data'!D188)))</f>
        <v/>
      </c>
      <c r="BT194" s="319" t="str">
        <f ca="true">+IF(OFFSET('Water Data'!$D$28,0,10*ROW('Water Data'!D188))="","",OFFSET('Water Data'!$D$28,0,10*ROW('Water Data'!D188)))</f>
        <v/>
      </c>
      <c r="BU194" s="319" t="str">
        <f ca="true">+IF(OFFSET('Water Data'!$D$29,0,10*ROW('Water Data'!D188))="","",OFFSET('Water Data'!$D$29,0,10*ROW('Water Data'!D188)))</f>
        <v/>
      </c>
      <c r="BV194" s="319" t="str">
        <f ca="true">+IF(OFFSET('Water Data'!$E$27,0,10*ROW('Water Data'!E188))="","",OFFSET('Water Data'!$E$27,0,10*ROW('Water Data'!E188)))</f>
        <v/>
      </c>
      <c r="BW194" s="319" t="str">
        <f ca="true">+IF(OFFSET('Water Data'!$E$28,0,10*ROW('Water Data'!E188))="","",OFFSET('Water Data'!$E$28,0,10*ROW('Water Data'!E188)))</f>
        <v/>
      </c>
      <c r="BX194" s="319" t="str">
        <f ca="true">+IF(OFFSET('Water Data'!$E$29,0,10*ROW('Water Data'!E188))="","",OFFSET('Water Data'!$E$29,0,10*ROW('Water Data'!E188)))</f>
        <v/>
      </c>
      <c r="BY194" s="319" t="str">
        <f ca="true">+IF(OFFSET('Water Data'!$F$27,0,10*ROW('Water Data'!F188))="","",OFFSET('Water Data'!$F$27,0,10*ROW('Water Data'!F188)))</f>
        <v/>
      </c>
      <c r="BZ194" s="319" t="str">
        <f ca="true">+IF(OFFSET('Water Data'!$F$28,0,10*ROW('Water Data'!F188))="","",OFFSET('Water Data'!$F$28,0,10*ROW('Water Data'!F188)))</f>
        <v/>
      </c>
      <c r="CA194" s="319" t="str">
        <f ca="true">+IF(OFFSET('Water Data'!$F$29,0,10*ROW('Water Data'!F188))="","",OFFSET('Water Data'!$F$29,0,10*ROW('Water Data'!F188)))</f>
        <v/>
      </c>
      <c r="CB194" s="319" t="str">
        <f ca="true">+IF(OFFSET('Water Data'!$G$27,0,10*ROW('Water Data'!G188))="","",OFFSET('Water Data'!$G$27,0,10*ROW('Water Data'!G188)))</f>
        <v/>
      </c>
      <c r="CC194" s="319" t="str">
        <f ca="true">+IF(OFFSET('Water Data'!$G$28,0,10*ROW('Water Data'!G188))="","",OFFSET('Water Data'!$G$28,0,10*ROW('Water Data'!G188)))</f>
        <v/>
      </c>
      <c r="CD194" s="319" t="str">
        <f ca="true">+IF(OFFSET('Water Data'!$G$29,0,10*ROW('Water Data'!G188))="","",OFFSET('Water Data'!$G$29,0,10*ROW('Water Data'!G188)))</f>
        <v/>
      </c>
      <c r="CE194" s="319" t="str">
        <f ca="true">+IF(OFFSET('Water Data'!$H$27,0,10*ROW('Water Data'!H188))="","",OFFSET('Water Data'!$H$27,0,10*ROW('Water Data'!H188)))</f>
        <v/>
      </c>
      <c r="CF194" s="319" t="str">
        <f ca="true">+IF(OFFSET('Water Data'!$H$28,0,10*ROW('Water Data'!H188))="","",OFFSET('Water Data'!$H$28,0,10*ROW('Water Data'!H188)))</f>
        <v/>
      </c>
      <c r="CG194" s="319" t="str">
        <f ca="true">+IF(OFFSET('Water Data'!$H$29,0,10*ROW('Water Data'!H188))="","",OFFSET('Water Data'!$H$29,0,10*ROW('Water Data'!H188)))</f>
        <v/>
      </c>
      <c r="CH194" s="319" t="str">
        <f ca="true">+IF(OFFSET('Water Data'!$I$27,0,10*ROW('Water Data'!I188))="","",OFFSET('Water Data'!$I$27,0,10*ROW('Water Data'!I188)))</f>
        <v/>
      </c>
      <c r="CI194" s="319" t="str">
        <f ca="true">+IF(OFFSET('Water Data'!$I$28,0,10*ROW('Water Data'!I188))="","",OFFSET('Water Data'!$I$28,0,10*ROW('Water Data'!I188)))</f>
        <v/>
      </c>
      <c r="CJ194" s="319" t="str">
        <f ca="true">+IF(OFFSET('Water Data'!$I$29,0,10*ROW('Water Data'!I188))="","",OFFSET('Water Data'!$I$29,0,10*ROW('Water Data'!I188)))</f>
        <v/>
      </c>
      <c r="CK194" s="319" t="str">
        <f ca="true">+IF(OFFSET('Sanitation Data'!$D$28,0,10*ROW('Sanitation Data'!D188))="","",OFFSET('Sanitation Data'!$D$28,0,10*ROW('Sanitation Data'!D188)))</f>
        <v/>
      </c>
      <c r="CL194" s="319" t="str">
        <f ca="true">+IF(OFFSET('Sanitation Data'!$D$29,0,10*ROW('Sanitation Data'!D188))="","",OFFSET('Sanitation Data'!$D$29,0,10*ROW('Sanitation Data'!D188)))</f>
        <v/>
      </c>
      <c r="CM194" s="319" t="str">
        <f ca="true">+IF(OFFSET('Sanitation Data'!$D$30,0,10*ROW('Sanitation Data'!D188))="","",OFFSET('Sanitation Data'!$D$30,0,10*ROW('Sanitation Data'!D188)))</f>
        <v/>
      </c>
      <c r="CN194" s="319" t="str">
        <f ca="true">+IF(OFFSET('Sanitation Data'!$D$31,0,10*ROW('Sanitation Data'!D188))="","",OFFSET('Sanitation Data'!$D$31,0,10*ROW('Sanitation Data'!D188)))</f>
        <v/>
      </c>
      <c r="CO194" s="319" t="str">
        <f ca="true">+IF(OFFSET('Sanitation Data'!$D$32,0,10*ROW('Sanitation Data'!D188))="","",OFFSET('Sanitation Data'!$D$32,0,10*ROW('Sanitation Data'!D188)))</f>
        <v/>
      </c>
      <c r="CP194" s="319" t="str">
        <f ca="true">+IF(OFFSET('Sanitation Data'!$E$28,0,10*ROW('Sanitation Data'!E188))="","",OFFSET('Sanitation Data'!$E$28,0,10*ROW('Sanitation Data'!E188)))</f>
        <v/>
      </c>
      <c r="CQ194" s="319" t="str">
        <f ca="true">+IF(OFFSET('Sanitation Data'!$E$29,0,10*ROW('Sanitation Data'!E188))="","",OFFSET('Sanitation Data'!$E$29,0,10*ROW('Sanitation Data'!E188)))</f>
        <v/>
      </c>
      <c r="CR194" s="319" t="str">
        <f ca="true">+IF(OFFSET('Sanitation Data'!$E$30,0,10*ROW('Sanitation Data'!E188))="","",OFFSET('Sanitation Data'!$E$30,0,10*ROW('Sanitation Data'!E188)))</f>
        <v/>
      </c>
      <c r="CS194" s="319" t="str">
        <f ca="true">+IF(OFFSET('Sanitation Data'!$E$31,0,10*ROW('Sanitation Data'!E188))="","",OFFSET('Sanitation Data'!$E$31,0,10*ROW('Sanitation Data'!E188)))</f>
        <v/>
      </c>
      <c r="CT194" s="319" t="str">
        <f ca="true">+IF(OFFSET('Sanitation Data'!$E$32,0,10*ROW('Sanitation Data'!E188))="","",OFFSET('Sanitation Data'!$E$32,0,10*ROW('Sanitation Data'!E188)))</f>
        <v/>
      </c>
      <c r="CU194" s="319" t="str">
        <f ca="true">+IF(OFFSET('Sanitation Data'!$F$28,0,10*ROW('Sanitation Data'!F188))="","",OFFSET('Sanitation Data'!$F$28,0,10*ROW('Sanitation Data'!F188)))</f>
        <v/>
      </c>
      <c r="CV194" s="319" t="str">
        <f ca="true">+IF(OFFSET('Sanitation Data'!$F$29,0,10*ROW('Sanitation Data'!F188))="","",OFFSET('Sanitation Data'!$F$29,0,10*ROW('Sanitation Data'!F188)))</f>
        <v/>
      </c>
      <c r="CW194" s="319" t="str">
        <f ca="true">+IF(OFFSET('Sanitation Data'!$F$30,0,10*ROW('Sanitation Data'!F188))="","",OFFSET('Sanitation Data'!$F$30,0,10*ROW('Sanitation Data'!F188)))</f>
        <v/>
      </c>
      <c r="CX194" s="319" t="str">
        <f ca="true">+IF(OFFSET('Sanitation Data'!$F$31,0,10*ROW('Sanitation Data'!F188))="","",OFFSET('Sanitation Data'!$F$31,0,10*ROW('Sanitation Data'!F188)))</f>
        <v/>
      </c>
      <c r="CY194" s="319" t="str">
        <f ca="true">+IF(OFFSET('Sanitation Data'!$F$32,0,10*ROW('Sanitation Data'!F188))="","",OFFSET('Sanitation Data'!$F$32,0,10*ROW('Sanitation Data'!F188)))</f>
        <v/>
      </c>
      <c r="CZ194" s="319" t="str">
        <f ca="true">+IF(OFFSET('Sanitation Data'!$G$28,0,10*ROW('Sanitation Data'!G188))="","",OFFSET('Sanitation Data'!$G$28,0,10*ROW('Sanitation Data'!G188)))</f>
        <v/>
      </c>
      <c r="DA194" s="319" t="str">
        <f ca="true">+IF(OFFSET('Sanitation Data'!$G$29,0,10*ROW('Sanitation Data'!G188))="","",OFFSET('Sanitation Data'!$G$29,0,10*ROW('Sanitation Data'!G188)))</f>
        <v/>
      </c>
      <c r="DB194" s="319" t="str">
        <f ca="true">+IF(OFFSET('Sanitation Data'!$G$30,0,10*ROW('Sanitation Data'!G188))="","",OFFSET('Sanitation Data'!$G$30,0,10*ROW('Sanitation Data'!G188)))</f>
        <v/>
      </c>
      <c r="DC194" s="319" t="str">
        <f ca="true">+IF(OFFSET('Sanitation Data'!$G$31,0,10*ROW('Sanitation Data'!G188))="","",OFFSET('Sanitation Data'!$G$31,0,10*ROW('Sanitation Data'!G188)))</f>
        <v/>
      </c>
      <c r="DD194" s="319" t="str">
        <f ca="true">+IF(OFFSET('Sanitation Data'!$G$32,0,10*ROW('Sanitation Data'!G188))="","",OFFSET('Sanitation Data'!$G$32,0,10*ROW('Sanitation Data'!G188)))</f>
        <v/>
      </c>
      <c r="DE194" s="319" t="str">
        <f ca="true">+IF(OFFSET('Sanitation Data'!$H$28,0,10*ROW('Sanitation Data'!H188))="","",OFFSET('Sanitation Data'!$H$28,0,10*ROW('Sanitation Data'!H188)))</f>
        <v/>
      </c>
      <c r="DF194" s="319" t="str">
        <f ca="true">+IF(OFFSET('Sanitation Data'!$H$29,0,10*ROW('Sanitation Data'!H188))="","",OFFSET('Sanitation Data'!$H$29,0,10*ROW('Sanitation Data'!H188)))</f>
        <v/>
      </c>
      <c r="DG194" s="319" t="str">
        <f ca="true">+IF(OFFSET('Sanitation Data'!$H$30,0,10*ROW('Sanitation Data'!H188))="","",OFFSET('Sanitation Data'!$H$30,0,10*ROW('Sanitation Data'!H188)))</f>
        <v/>
      </c>
      <c r="DH194" s="319" t="str">
        <f ca="true">+IF(OFFSET('Sanitation Data'!$H$31,0,10*ROW('Sanitation Data'!H188))="","",OFFSET('Sanitation Data'!$H$31,0,10*ROW('Sanitation Data'!H188)))</f>
        <v/>
      </c>
      <c r="DI194" s="319" t="str">
        <f ca="true">+IF(OFFSET('Sanitation Data'!$H$32,0,10*ROW('Sanitation Data'!H188))="","",OFFSET('Sanitation Data'!$H$32,0,10*ROW('Sanitation Data'!H188)))</f>
        <v/>
      </c>
      <c r="DJ194" s="319" t="str">
        <f ca="true">+IF(OFFSET('Sanitation Data'!$I$28,0,10*ROW('Sanitation Data'!I188))="","",OFFSET('Sanitation Data'!$I$28,0,10*ROW('Sanitation Data'!I188)))</f>
        <v/>
      </c>
      <c r="DK194" s="319" t="str">
        <f ca="true">+IF(OFFSET('Sanitation Data'!$I$29,0,10*ROW('Sanitation Data'!I188))="","",OFFSET('Sanitation Data'!$I$29,0,10*ROW('Sanitation Data'!I188)))</f>
        <v/>
      </c>
      <c r="DL194" s="319" t="str">
        <f ca="true">+IF(OFFSET('Sanitation Data'!$I$30,0,10*ROW('Sanitation Data'!I188))="","",OFFSET('Sanitation Data'!$I$30,0,10*ROW('Sanitation Data'!I188)))</f>
        <v/>
      </c>
      <c r="DM194" s="319" t="str">
        <f ca="true">+IF(OFFSET('Sanitation Data'!$I$31,0,10*ROW('Sanitation Data'!I188))="","",OFFSET('Sanitation Data'!$I$31,0,10*ROW('Sanitation Data'!I188)))</f>
        <v/>
      </c>
      <c r="DN194" s="319" t="str">
        <f ca="true">+IF(OFFSET('Sanitation Data'!$I$32,0,10*ROW('Sanitation Data'!I188))="","",OFFSET('Sanitation Data'!$I$32,0,10*ROW('Sanitation Data'!I188)))</f>
        <v/>
      </c>
      <c r="DO194" s="319" t="str">
        <f ca="true">+IF(OFFSET('Hygiene Data'!$D$11,0,10*ROW('Hygiene Data'!D188))="","",OFFSET('Hygiene Data'!$D$11,0,10*ROW('Hygiene Data'!D188)))</f>
        <v/>
      </c>
      <c r="DP194" s="319" t="str">
        <f ca="true">+IF(OFFSET('Hygiene Data'!$D$12,0,10*ROW('Hygiene Data'!D188))="","",OFFSET('Hygiene Data'!$D$12,0,10*ROW('Hygiene Data'!D188)))</f>
        <v/>
      </c>
      <c r="DQ194" s="319" t="str">
        <f ca="true">+IF(OFFSET('Hygiene Data'!$D$13,0,10*ROW('Hygiene Data'!D188))="","",OFFSET('Hygiene Data'!$D$13,0,10*ROW('Hygiene Data'!D188)))</f>
        <v/>
      </c>
      <c r="DR194" s="319" t="str">
        <f ca="true">+IF(OFFSET('Hygiene Data'!$E$11,0,10*ROW('Hygiene Data'!E188))="","",OFFSET('Hygiene Data'!$E$11,0,10*ROW('Hygiene Data'!E188)))</f>
        <v/>
      </c>
      <c r="DS194" s="319" t="str">
        <f ca="true">+IF(OFFSET('Hygiene Data'!$E$12,0,10*ROW('Hygiene Data'!E188))="","",OFFSET('Hygiene Data'!$E$12,0,10*ROW('Hygiene Data'!E188)))</f>
        <v/>
      </c>
      <c r="DT194" s="319" t="str">
        <f ca="true">+IF(OFFSET('Hygiene Data'!$E$13,0,10*ROW('Hygiene Data'!E188))="","",OFFSET('Hygiene Data'!$E$13,0,10*ROW('Hygiene Data'!E188)))</f>
        <v/>
      </c>
      <c r="DU194" s="319" t="str">
        <f ca="true">+IF(OFFSET('Hygiene Data'!$F$11,0,10*ROW('Hygiene Data'!F188))="","",OFFSET('Hygiene Data'!$F$11,0,10*ROW('Hygiene Data'!F188)))</f>
        <v/>
      </c>
      <c r="DV194" s="319" t="str">
        <f ca="true">+IF(OFFSET('Hygiene Data'!$F$12,0,10*ROW('Hygiene Data'!F188))="","",OFFSET('Hygiene Data'!$F$12,0,10*ROW('Hygiene Data'!F188)))</f>
        <v/>
      </c>
      <c r="DW194" s="319" t="str">
        <f ca="true">+IF(OFFSET('Hygiene Data'!$F$13,0,10*ROW('Hygiene Data'!F188))="","",OFFSET('Hygiene Data'!$F$13,0,10*ROW('Hygiene Data'!F188)))</f>
        <v/>
      </c>
      <c r="DX194" s="319" t="str">
        <f ca="true">+IF(OFFSET('Hygiene Data'!$G$11,0,10*ROW('Hygiene Data'!G188))="","",OFFSET('Hygiene Data'!$G$11,0,10*ROW('Hygiene Data'!G188)))</f>
        <v/>
      </c>
      <c r="DY194" s="319" t="str">
        <f ca="true">+IF(OFFSET('Hygiene Data'!$G$12,0,10*ROW('Hygiene Data'!G188))="","",OFFSET('Hygiene Data'!$G$12,0,10*ROW('Hygiene Data'!G188)))</f>
        <v/>
      </c>
      <c r="DZ194" s="319" t="str">
        <f ca="true">+IF(OFFSET('Hygiene Data'!$G$13,0,10*ROW('Hygiene Data'!G188))="","",OFFSET('Hygiene Data'!$G$13,0,10*ROW('Hygiene Data'!G188)))</f>
        <v/>
      </c>
      <c r="EA194" s="319" t="str">
        <f ca="true">+IF(OFFSET('Hygiene Data'!$H$11,0,10*ROW('Hygiene Data'!H188))="","",OFFSET('Hygiene Data'!$H$11,0,10*ROW('Hygiene Data'!H188)))</f>
        <v/>
      </c>
      <c r="EB194" s="319" t="str">
        <f ca="true">+IF(OFFSET('Hygiene Data'!$H$12,0,10*ROW('Hygiene Data'!H188))="","",OFFSET('Hygiene Data'!$H$12,0,10*ROW('Hygiene Data'!H188)))</f>
        <v/>
      </c>
      <c r="EC194" s="319" t="str">
        <f ca="true">+IF(OFFSET('Hygiene Data'!$H$13,0,10*ROW('Hygiene Data'!H188))="","",OFFSET('Hygiene Data'!$H$13,0,10*ROW('Hygiene Data'!H188)))</f>
        <v/>
      </c>
      <c r="ED194" s="319" t="str">
        <f ca="true">+IF(OFFSET('Hygiene Data'!$I$11,0,10*ROW('Hygiene Data'!I188))="","",OFFSET('Hygiene Data'!$I$11,0,10*ROW('Hygiene Data'!I188)))</f>
        <v/>
      </c>
      <c r="EE194" s="319" t="str">
        <f ca="true">+IF(OFFSET('Hygiene Data'!$I$12,0,10*ROW('Hygiene Data'!I188))="","",OFFSET('Hygiene Data'!$I$12,0,10*ROW('Hygiene Data'!I188)))</f>
        <v/>
      </c>
      <c r="EF194" s="319"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75"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19"/>
      <c r="BS195" s="319" t="str">
        <f ca="true">+IF(OFFSET('Water Data'!$D$27,0,10*ROW('Water Data'!D189))="","",OFFSET('Water Data'!$D$27,0,10*ROW('Water Data'!D189)))</f>
        <v/>
      </c>
      <c r="BT195" s="319" t="str">
        <f ca="true">+IF(OFFSET('Water Data'!$D$28,0,10*ROW('Water Data'!D189))="","",OFFSET('Water Data'!$D$28,0,10*ROW('Water Data'!D189)))</f>
        <v/>
      </c>
      <c r="BU195" s="319" t="str">
        <f ca="true">+IF(OFFSET('Water Data'!$D$29,0,10*ROW('Water Data'!D189))="","",OFFSET('Water Data'!$D$29,0,10*ROW('Water Data'!D189)))</f>
        <v/>
      </c>
      <c r="BV195" s="319" t="str">
        <f ca="true">+IF(OFFSET('Water Data'!$E$27,0,10*ROW('Water Data'!E189))="","",OFFSET('Water Data'!$E$27,0,10*ROW('Water Data'!E189)))</f>
        <v/>
      </c>
      <c r="BW195" s="319" t="str">
        <f ca="true">+IF(OFFSET('Water Data'!$E$28,0,10*ROW('Water Data'!E189))="","",OFFSET('Water Data'!$E$28,0,10*ROW('Water Data'!E189)))</f>
        <v/>
      </c>
      <c r="BX195" s="319" t="str">
        <f ca="true">+IF(OFFSET('Water Data'!$E$29,0,10*ROW('Water Data'!E189))="","",OFFSET('Water Data'!$E$29,0,10*ROW('Water Data'!E189)))</f>
        <v/>
      </c>
      <c r="BY195" s="319" t="str">
        <f ca="true">+IF(OFFSET('Water Data'!$F$27,0,10*ROW('Water Data'!F189))="","",OFFSET('Water Data'!$F$27,0,10*ROW('Water Data'!F189)))</f>
        <v/>
      </c>
      <c r="BZ195" s="319" t="str">
        <f ca="true">+IF(OFFSET('Water Data'!$F$28,0,10*ROW('Water Data'!F189))="","",OFFSET('Water Data'!$F$28,0,10*ROW('Water Data'!F189)))</f>
        <v/>
      </c>
      <c r="CA195" s="319" t="str">
        <f ca="true">+IF(OFFSET('Water Data'!$F$29,0,10*ROW('Water Data'!F189))="","",OFFSET('Water Data'!$F$29,0,10*ROW('Water Data'!F189)))</f>
        <v/>
      </c>
      <c r="CB195" s="319" t="str">
        <f ca="true">+IF(OFFSET('Water Data'!$G$27,0,10*ROW('Water Data'!G189))="","",OFFSET('Water Data'!$G$27,0,10*ROW('Water Data'!G189)))</f>
        <v/>
      </c>
      <c r="CC195" s="319" t="str">
        <f ca="true">+IF(OFFSET('Water Data'!$G$28,0,10*ROW('Water Data'!G189))="","",OFFSET('Water Data'!$G$28,0,10*ROW('Water Data'!G189)))</f>
        <v/>
      </c>
      <c r="CD195" s="319" t="str">
        <f ca="true">+IF(OFFSET('Water Data'!$G$29,0,10*ROW('Water Data'!G189))="","",OFFSET('Water Data'!$G$29,0,10*ROW('Water Data'!G189)))</f>
        <v/>
      </c>
      <c r="CE195" s="319" t="str">
        <f ca="true">+IF(OFFSET('Water Data'!$H$27,0,10*ROW('Water Data'!H189))="","",OFFSET('Water Data'!$H$27,0,10*ROW('Water Data'!H189)))</f>
        <v/>
      </c>
      <c r="CF195" s="319" t="str">
        <f ca="true">+IF(OFFSET('Water Data'!$H$28,0,10*ROW('Water Data'!H189))="","",OFFSET('Water Data'!$H$28,0,10*ROW('Water Data'!H189)))</f>
        <v/>
      </c>
      <c r="CG195" s="319" t="str">
        <f ca="true">+IF(OFFSET('Water Data'!$H$29,0,10*ROW('Water Data'!H189))="","",OFFSET('Water Data'!$H$29,0,10*ROW('Water Data'!H189)))</f>
        <v/>
      </c>
      <c r="CH195" s="319" t="str">
        <f ca="true">+IF(OFFSET('Water Data'!$I$27,0,10*ROW('Water Data'!I189))="","",OFFSET('Water Data'!$I$27,0,10*ROW('Water Data'!I189)))</f>
        <v/>
      </c>
      <c r="CI195" s="319" t="str">
        <f ca="true">+IF(OFFSET('Water Data'!$I$28,0,10*ROW('Water Data'!I189))="","",OFFSET('Water Data'!$I$28,0,10*ROW('Water Data'!I189)))</f>
        <v/>
      </c>
      <c r="CJ195" s="319" t="str">
        <f ca="true">+IF(OFFSET('Water Data'!$I$29,0,10*ROW('Water Data'!I189))="","",OFFSET('Water Data'!$I$29,0,10*ROW('Water Data'!I189)))</f>
        <v/>
      </c>
      <c r="CK195" s="319" t="str">
        <f ca="true">+IF(OFFSET('Sanitation Data'!$D$28,0,10*ROW('Sanitation Data'!D189))="","",OFFSET('Sanitation Data'!$D$28,0,10*ROW('Sanitation Data'!D189)))</f>
        <v/>
      </c>
      <c r="CL195" s="319" t="str">
        <f ca="true">+IF(OFFSET('Sanitation Data'!$D$29,0,10*ROW('Sanitation Data'!D189))="","",OFFSET('Sanitation Data'!$D$29,0,10*ROW('Sanitation Data'!D189)))</f>
        <v/>
      </c>
      <c r="CM195" s="319" t="str">
        <f ca="true">+IF(OFFSET('Sanitation Data'!$D$30,0,10*ROW('Sanitation Data'!D189))="","",OFFSET('Sanitation Data'!$D$30,0,10*ROW('Sanitation Data'!D189)))</f>
        <v/>
      </c>
      <c r="CN195" s="319" t="str">
        <f ca="true">+IF(OFFSET('Sanitation Data'!$D$31,0,10*ROW('Sanitation Data'!D189))="","",OFFSET('Sanitation Data'!$D$31,0,10*ROW('Sanitation Data'!D189)))</f>
        <v/>
      </c>
      <c r="CO195" s="319" t="str">
        <f ca="true">+IF(OFFSET('Sanitation Data'!$D$32,0,10*ROW('Sanitation Data'!D189))="","",OFFSET('Sanitation Data'!$D$32,0,10*ROW('Sanitation Data'!D189)))</f>
        <v/>
      </c>
      <c r="CP195" s="319" t="str">
        <f ca="true">+IF(OFFSET('Sanitation Data'!$E$28,0,10*ROW('Sanitation Data'!E189))="","",OFFSET('Sanitation Data'!$E$28,0,10*ROW('Sanitation Data'!E189)))</f>
        <v/>
      </c>
      <c r="CQ195" s="319" t="str">
        <f ca="true">+IF(OFFSET('Sanitation Data'!$E$29,0,10*ROW('Sanitation Data'!E189))="","",OFFSET('Sanitation Data'!$E$29,0,10*ROW('Sanitation Data'!E189)))</f>
        <v/>
      </c>
      <c r="CR195" s="319" t="str">
        <f ca="true">+IF(OFFSET('Sanitation Data'!$E$30,0,10*ROW('Sanitation Data'!E189))="","",OFFSET('Sanitation Data'!$E$30,0,10*ROW('Sanitation Data'!E189)))</f>
        <v/>
      </c>
      <c r="CS195" s="319" t="str">
        <f ca="true">+IF(OFFSET('Sanitation Data'!$E$31,0,10*ROW('Sanitation Data'!E189))="","",OFFSET('Sanitation Data'!$E$31,0,10*ROW('Sanitation Data'!E189)))</f>
        <v/>
      </c>
      <c r="CT195" s="319" t="str">
        <f ca="true">+IF(OFFSET('Sanitation Data'!$E$32,0,10*ROW('Sanitation Data'!E189))="","",OFFSET('Sanitation Data'!$E$32,0,10*ROW('Sanitation Data'!E189)))</f>
        <v/>
      </c>
      <c r="CU195" s="319" t="str">
        <f ca="true">+IF(OFFSET('Sanitation Data'!$F$28,0,10*ROW('Sanitation Data'!F189))="","",OFFSET('Sanitation Data'!$F$28,0,10*ROW('Sanitation Data'!F189)))</f>
        <v/>
      </c>
      <c r="CV195" s="319" t="str">
        <f ca="true">+IF(OFFSET('Sanitation Data'!$F$29,0,10*ROW('Sanitation Data'!F189))="","",OFFSET('Sanitation Data'!$F$29,0,10*ROW('Sanitation Data'!F189)))</f>
        <v/>
      </c>
      <c r="CW195" s="319" t="str">
        <f ca="true">+IF(OFFSET('Sanitation Data'!$F$30,0,10*ROW('Sanitation Data'!F189))="","",OFFSET('Sanitation Data'!$F$30,0,10*ROW('Sanitation Data'!F189)))</f>
        <v/>
      </c>
      <c r="CX195" s="319" t="str">
        <f ca="true">+IF(OFFSET('Sanitation Data'!$F$31,0,10*ROW('Sanitation Data'!F189))="","",OFFSET('Sanitation Data'!$F$31,0,10*ROW('Sanitation Data'!F189)))</f>
        <v/>
      </c>
      <c r="CY195" s="319" t="str">
        <f ca="true">+IF(OFFSET('Sanitation Data'!$F$32,0,10*ROW('Sanitation Data'!F189))="","",OFFSET('Sanitation Data'!$F$32,0,10*ROW('Sanitation Data'!F189)))</f>
        <v/>
      </c>
      <c r="CZ195" s="319" t="str">
        <f ca="true">+IF(OFFSET('Sanitation Data'!$G$28,0,10*ROW('Sanitation Data'!G189))="","",OFFSET('Sanitation Data'!$G$28,0,10*ROW('Sanitation Data'!G189)))</f>
        <v/>
      </c>
      <c r="DA195" s="319" t="str">
        <f ca="true">+IF(OFFSET('Sanitation Data'!$G$29,0,10*ROW('Sanitation Data'!G189))="","",OFFSET('Sanitation Data'!$G$29,0,10*ROW('Sanitation Data'!G189)))</f>
        <v/>
      </c>
      <c r="DB195" s="319" t="str">
        <f ca="true">+IF(OFFSET('Sanitation Data'!$G$30,0,10*ROW('Sanitation Data'!G189))="","",OFFSET('Sanitation Data'!$G$30,0,10*ROW('Sanitation Data'!G189)))</f>
        <v/>
      </c>
      <c r="DC195" s="319" t="str">
        <f ca="true">+IF(OFFSET('Sanitation Data'!$G$31,0,10*ROW('Sanitation Data'!G189))="","",OFFSET('Sanitation Data'!$G$31,0,10*ROW('Sanitation Data'!G189)))</f>
        <v/>
      </c>
      <c r="DD195" s="319" t="str">
        <f ca="true">+IF(OFFSET('Sanitation Data'!$G$32,0,10*ROW('Sanitation Data'!G189))="","",OFFSET('Sanitation Data'!$G$32,0,10*ROW('Sanitation Data'!G189)))</f>
        <v/>
      </c>
      <c r="DE195" s="319" t="str">
        <f ca="true">+IF(OFFSET('Sanitation Data'!$H$28,0,10*ROW('Sanitation Data'!H189))="","",OFFSET('Sanitation Data'!$H$28,0,10*ROW('Sanitation Data'!H189)))</f>
        <v/>
      </c>
      <c r="DF195" s="319" t="str">
        <f ca="true">+IF(OFFSET('Sanitation Data'!$H$29,0,10*ROW('Sanitation Data'!H189))="","",OFFSET('Sanitation Data'!$H$29,0,10*ROW('Sanitation Data'!H189)))</f>
        <v/>
      </c>
      <c r="DG195" s="319" t="str">
        <f ca="true">+IF(OFFSET('Sanitation Data'!$H$30,0,10*ROW('Sanitation Data'!H189))="","",OFFSET('Sanitation Data'!$H$30,0,10*ROW('Sanitation Data'!H189)))</f>
        <v/>
      </c>
      <c r="DH195" s="319" t="str">
        <f ca="true">+IF(OFFSET('Sanitation Data'!$H$31,0,10*ROW('Sanitation Data'!H189))="","",OFFSET('Sanitation Data'!$H$31,0,10*ROW('Sanitation Data'!H189)))</f>
        <v/>
      </c>
      <c r="DI195" s="319" t="str">
        <f ca="true">+IF(OFFSET('Sanitation Data'!$H$32,0,10*ROW('Sanitation Data'!H189))="","",OFFSET('Sanitation Data'!$H$32,0,10*ROW('Sanitation Data'!H189)))</f>
        <v/>
      </c>
      <c r="DJ195" s="319" t="str">
        <f ca="true">+IF(OFFSET('Sanitation Data'!$I$28,0,10*ROW('Sanitation Data'!I189))="","",OFFSET('Sanitation Data'!$I$28,0,10*ROW('Sanitation Data'!I189)))</f>
        <v/>
      </c>
      <c r="DK195" s="319" t="str">
        <f ca="true">+IF(OFFSET('Sanitation Data'!$I$29,0,10*ROW('Sanitation Data'!I189))="","",OFFSET('Sanitation Data'!$I$29,0,10*ROW('Sanitation Data'!I189)))</f>
        <v/>
      </c>
      <c r="DL195" s="319" t="str">
        <f ca="true">+IF(OFFSET('Sanitation Data'!$I$30,0,10*ROW('Sanitation Data'!I189))="","",OFFSET('Sanitation Data'!$I$30,0,10*ROW('Sanitation Data'!I189)))</f>
        <v/>
      </c>
      <c r="DM195" s="319" t="str">
        <f ca="true">+IF(OFFSET('Sanitation Data'!$I$31,0,10*ROW('Sanitation Data'!I189))="","",OFFSET('Sanitation Data'!$I$31,0,10*ROW('Sanitation Data'!I189)))</f>
        <v/>
      </c>
      <c r="DN195" s="319" t="str">
        <f ca="true">+IF(OFFSET('Sanitation Data'!$I$32,0,10*ROW('Sanitation Data'!I189))="","",OFFSET('Sanitation Data'!$I$32,0,10*ROW('Sanitation Data'!I189)))</f>
        <v/>
      </c>
      <c r="DO195" s="319" t="str">
        <f ca="true">+IF(OFFSET('Hygiene Data'!$D$11,0,10*ROW('Hygiene Data'!D189))="","",OFFSET('Hygiene Data'!$D$11,0,10*ROW('Hygiene Data'!D189)))</f>
        <v/>
      </c>
      <c r="DP195" s="319" t="str">
        <f ca="true">+IF(OFFSET('Hygiene Data'!$D$12,0,10*ROW('Hygiene Data'!D189))="","",OFFSET('Hygiene Data'!$D$12,0,10*ROW('Hygiene Data'!D189)))</f>
        <v/>
      </c>
      <c r="DQ195" s="319" t="str">
        <f ca="true">+IF(OFFSET('Hygiene Data'!$D$13,0,10*ROW('Hygiene Data'!D189))="","",OFFSET('Hygiene Data'!$D$13,0,10*ROW('Hygiene Data'!D189)))</f>
        <v/>
      </c>
      <c r="DR195" s="319" t="str">
        <f ca="true">+IF(OFFSET('Hygiene Data'!$E$11,0,10*ROW('Hygiene Data'!E189))="","",OFFSET('Hygiene Data'!$E$11,0,10*ROW('Hygiene Data'!E189)))</f>
        <v/>
      </c>
      <c r="DS195" s="319" t="str">
        <f ca="true">+IF(OFFSET('Hygiene Data'!$E$12,0,10*ROW('Hygiene Data'!E189))="","",OFFSET('Hygiene Data'!$E$12,0,10*ROW('Hygiene Data'!E189)))</f>
        <v/>
      </c>
      <c r="DT195" s="319" t="str">
        <f ca="true">+IF(OFFSET('Hygiene Data'!$E$13,0,10*ROW('Hygiene Data'!E189))="","",OFFSET('Hygiene Data'!$E$13,0,10*ROW('Hygiene Data'!E189)))</f>
        <v/>
      </c>
      <c r="DU195" s="319" t="str">
        <f ca="true">+IF(OFFSET('Hygiene Data'!$F$11,0,10*ROW('Hygiene Data'!F189))="","",OFFSET('Hygiene Data'!$F$11,0,10*ROW('Hygiene Data'!F189)))</f>
        <v/>
      </c>
      <c r="DV195" s="319" t="str">
        <f ca="true">+IF(OFFSET('Hygiene Data'!$F$12,0,10*ROW('Hygiene Data'!F189))="","",OFFSET('Hygiene Data'!$F$12,0,10*ROW('Hygiene Data'!F189)))</f>
        <v/>
      </c>
      <c r="DW195" s="319" t="str">
        <f ca="true">+IF(OFFSET('Hygiene Data'!$F$13,0,10*ROW('Hygiene Data'!F189))="","",OFFSET('Hygiene Data'!$F$13,0,10*ROW('Hygiene Data'!F189)))</f>
        <v/>
      </c>
      <c r="DX195" s="319" t="str">
        <f ca="true">+IF(OFFSET('Hygiene Data'!$G$11,0,10*ROW('Hygiene Data'!G189))="","",OFFSET('Hygiene Data'!$G$11,0,10*ROW('Hygiene Data'!G189)))</f>
        <v/>
      </c>
      <c r="DY195" s="319" t="str">
        <f ca="true">+IF(OFFSET('Hygiene Data'!$G$12,0,10*ROW('Hygiene Data'!G189))="","",OFFSET('Hygiene Data'!$G$12,0,10*ROW('Hygiene Data'!G189)))</f>
        <v/>
      </c>
      <c r="DZ195" s="319" t="str">
        <f ca="true">+IF(OFFSET('Hygiene Data'!$G$13,0,10*ROW('Hygiene Data'!G189))="","",OFFSET('Hygiene Data'!$G$13,0,10*ROW('Hygiene Data'!G189)))</f>
        <v/>
      </c>
      <c r="EA195" s="319" t="str">
        <f ca="true">+IF(OFFSET('Hygiene Data'!$H$11,0,10*ROW('Hygiene Data'!H189))="","",OFFSET('Hygiene Data'!$H$11,0,10*ROW('Hygiene Data'!H189)))</f>
        <v/>
      </c>
      <c r="EB195" s="319" t="str">
        <f ca="true">+IF(OFFSET('Hygiene Data'!$H$12,0,10*ROW('Hygiene Data'!H189))="","",OFFSET('Hygiene Data'!$H$12,0,10*ROW('Hygiene Data'!H189)))</f>
        <v/>
      </c>
      <c r="EC195" s="319" t="str">
        <f ca="true">+IF(OFFSET('Hygiene Data'!$H$13,0,10*ROW('Hygiene Data'!H189))="","",OFFSET('Hygiene Data'!$H$13,0,10*ROW('Hygiene Data'!H189)))</f>
        <v/>
      </c>
      <c r="ED195" s="319" t="str">
        <f ca="true">+IF(OFFSET('Hygiene Data'!$I$11,0,10*ROW('Hygiene Data'!I189))="","",OFFSET('Hygiene Data'!$I$11,0,10*ROW('Hygiene Data'!I189)))</f>
        <v/>
      </c>
      <c r="EE195" s="319" t="str">
        <f ca="true">+IF(OFFSET('Hygiene Data'!$I$12,0,10*ROW('Hygiene Data'!I189))="","",OFFSET('Hygiene Data'!$I$12,0,10*ROW('Hygiene Data'!I189)))</f>
        <v/>
      </c>
      <c r="EF195" s="319"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75"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19"/>
      <c r="BS196" s="319" t="str">
        <f ca="true">+IF(OFFSET('Water Data'!$D$27,0,10*ROW('Water Data'!D190))="","",OFFSET('Water Data'!$D$27,0,10*ROW('Water Data'!D190)))</f>
        <v/>
      </c>
      <c r="BT196" s="319" t="str">
        <f ca="true">+IF(OFFSET('Water Data'!$D$28,0,10*ROW('Water Data'!D190))="","",OFFSET('Water Data'!$D$28,0,10*ROW('Water Data'!D190)))</f>
        <v/>
      </c>
      <c r="BU196" s="319" t="str">
        <f ca="true">+IF(OFFSET('Water Data'!$D$29,0,10*ROW('Water Data'!D190))="","",OFFSET('Water Data'!$D$29,0,10*ROW('Water Data'!D190)))</f>
        <v/>
      </c>
      <c r="BV196" s="319" t="str">
        <f ca="true">+IF(OFFSET('Water Data'!$E$27,0,10*ROW('Water Data'!E190))="","",OFFSET('Water Data'!$E$27,0,10*ROW('Water Data'!E190)))</f>
        <v/>
      </c>
      <c r="BW196" s="319" t="str">
        <f ca="true">+IF(OFFSET('Water Data'!$E$28,0,10*ROW('Water Data'!E190))="","",OFFSET('Water Data'!$E$28,0,10*ROW('Water Data'!E190)))</f>
        <v/>
      </c>
      <c r="BX196" s="319" t="str">
        <f ca="true">+IF(OFFSET('Water Data'!$E$29,0,10*ROW('Water Data'!E190))="","",OFFSET('Water Data'!$E$29,0,10*ROW('Water Data'!E190)))</f>
        <v/>
      </c>
      <c r="BY196" s="319" t="str">
        <f ca="true">+IF(OFFSET('Water Data'!$F$27,0,10*ROW('Water Data'!F190))="","",OFFSET('Water Data'!$F$27,0,10*ROW('Water Data'!F190)))</f>
        <v/>
      </c>
      <c r="BZ196" s="319" t="str">
        <f ca="true">+IF(OFFSET('Water Data'!$F$28,0,10*ROW('Water Data'!F190))="","",OFFSET('Water Data'!$F$28,0,10*ROW('Water Data'!F190)))</f>
        <v/>
      </c>
      <c r="CA196" s="319" t="str">
        <f ca="true">+IF(OFFSET('Water Data'!$F$29,0,10*ROW('Water Data'!F190))="","",OFFSET('Water Data'!$F$29,0,10*ROW('Water Data'!F190)))</f>
        <v/>
      </c>
      <c r="CB196" s="319" t="str">
        <f ca="true">+IF(OFFSET('Water Data'!$G$27,0,10*ROW('Water Data'!G190))="","",OFFSET('Water Data'!$G$27,0,10*ROW('Water Data'!G190)))</f>
        <v/>
      </c>
      <c r="CC196" s="319" t="str">
        <f ca="true">+IF(OFFSET('Water Data'!$G$28,0,10*ROW('Water Data'!G190))="","",OFFSET('Water Data'!$G$28,0,10*ROW('Water Data'!G190)))</f>
        <v/>
      </c>
      <c r="CD196" s="319" t="str">
        <f ca="true">+IF(OFFSET('Water Data'!$G$29,0,10*ROW('Water Data'!G190))="","",OFFSET('Water Data'!$G$29,0,10*ROW('Water Data'!G190)))</f>
        <v/>
      </c>
      <c r="CE196" s="319" t="str">
        <f ca="true">+IF(OFFSET('Water Data'!$H$27,0,10*ROW('Water Data'!H190))="","",OFFSET('Water Data'!$H$27,0,10*ROW('Water Data'!H190)))</f>
        <v/>
      </c>
      <c r="CF196" s="319" t="str">
        <f ca="true">+IF(OFFSET('Water Data'!$H$28,0,10*ROW('Water Data'!H190))="","",OFFSET('Water Data'!$H$28,0,10*ROW('Water Data'!H190)))</f>
        <v/>
      </c>
      <c r="CG196" s="319" t="str">
        <f ca="true">+IF(OFFSET('Water Data'!$H$29,0,10*ROW('Water Data'!H190))="","",OFFSET('Water Data'!$H$29,0,10*ROW('Water Data'!H190)))</f>
        <v/>
      </c>
      <c r="CH196" s="319" t="str">
        <f ca="true">+IF(OFFSET('Water Data'!$I$27,0,10*ROW('Water Data'!I190))="","",OFFSET('Water Data'!$I$27,0,10*ROW('Water Data'!I190)))</f>
        <v/>
      </c>
      <c r="CI196" s="319" t="str">
        <f ca="true">+IF(OFFSET('Water Data'!$I$28,0,10*ROW('Water Data'!I190))="","",OFFSET('Water Data'!$I$28,0,10*ROW('Water Data'!I190)))</f>
        <v/>
      </c>
      <c r="CJ196" s="319" t="str">
        <f ca="true">+IF(OFFSET('Water Data'!$I$29,0,10*ROW('Water Data'!I190))="","",OFFSET('Water Data'!$I$29,0,10*ROW('Water Data'!I190)))</f>
        <v/>
      </c>
      <c r="CK196" s="319" t="str">
        <f ca="true">+IF(OFFSET('Sanitation Data'!$D$28,0,10*ROW('Sanitation Data'!D190))="","",OFFSET('Sanitation Data'!$D$28,0,10*ROW('Sanitation Data'!D190)))</f>
        <v/>
      </c>
      <c r="CL196" s="319" t="str">
        <f ca="true">+IF(OFFSET('Sanitation Data'!$D$29,0,10*ROW('Sanitation Data'!D190))="","",OFFSET('Sanitation Data'!$D$29,0,10*ROW('Sanitation Data'!D190)))</f>
        <v/>
      </c>
      <c r="CM196" s="319" t="str">
        <f ca="true">+IF(OFFSET('Sanitation Data'!$D$30,0,10*ROW('Sanitation Data'!D190))="","",OFFSET('Sanitation Data'!$D$30,0,10*ROW('Sanitation Data'!D190)))</f>
        <v/>
      </c>
      <c r="CN196" s="319" t="str">
        <f ca="true">+IF(OFFSET('Sanitation Data'!$D$31,0,10*ROW('Sanitation Data'!D190))="","",OFFSET('Sanitation Data'!$D$31,0,10*ROW('Sanitation Data'!D190)))</f>
        <v/>
      </c>
      <c r="CO196" s="319" t="str">
        <f ca="true">+IF(OFFSET('Sanitation Data'!$D$32,0,10*ROW('Sanitation Data'!D190))="","",OFFSET('Sanitation Data'!$D$32,0,10*ROW('Sanitation Data'!D190)))</f>
        <v/>
      </c>
      <c r="CP196" s="319" t="str">
        <f ca="true">+IF(OFFSET('Sanitation Data'!$E$28,0,10*ROW('Sanitation Data'!E190))="","",OFFSET('Sanitation Data'!$E$28,0,10*ROW('Sanitation Data'!E190)))</f>
        <v/>
      </c>
      <c r="CQ196" s="319" t="str">
        <f ca="true">+IF(OFFSET('Sanitation Data'!$E$29,0,10*ROW('Sanitation Data'!E190))="","",OFFSET('Sanitation Data'!$E$29,0,10*ROW('Sanitation Data'!E190)))</f>
        <v/>
      </c>
      <c r="CR196" s="319" t="str">
        <f ca="true">+IF(OFFSET('Sanitation Data'!$E$30,0,10*ROW('Sanitation Data'!E190))="","",OFFSET('Sanitation Data'!$E$30,0,10*ROW('Sanitation Data'!E190)))</f>
        <v/>
      </c>
      <c r="CS196" s="319" t="str">
        <f ca="true">+IF(OFFSET('Sanitation Data'!$E$31,0,10*ROW('Sanitation Data'!E190))="","",OFFSET('Sanitation Data'!$E$31,0,10*ROW('Sanitation Data'!E190)))</f>
        <v/>
      </c>
      <c r="CT196" s="319" t="str">
        <f ca="true">+IF(OFFSET('Sanitation Data'!$E$32,0,10*ROW('Sanitation Data'!E190))="","",OFFSET('Sanitation Data'!$E$32,0,10*ROW('Sanitation Data'!E190)))</f>
        <v/>
      </c>
      <c r="CU196" s="319" t="str">
        <f ca="true">+IF(OFFSET('Sanitation Data'!$F$28,0,10*ROW('Sanitation Data'!F190))="","",OFFSET('Sanitation Data'!$F$28,0,10*ROW('Sanitation Data'!F190)))</f>
        <v/>
      </c>
      <c r="CV196" s="319" t="str">
        <f ca="true">+IF(OFFSET('Sanitation Data'!$F$29,0,10*ROW('Sanitation Data'!F190))="","",OFFSET('Sanitation Data'!$F$29,0,10*ROW('Sanitation Data'!F190)))</f>
        <v/>
      </c>
      <c r="CW196" s="319" t="str">
        <f ca="true">+IF(OFFSET('Sanitation Data'!$F$30,0,10*ROW('Sanitation Data'!F190))="","",OFFSET('Sanitation Data'!$F$30,0,10*ROW('Sanitation Data'!F190)))</f>
        <v/>
      </c>
      <c r="CX196" s="319" t="str">
        <f ca="true">+IF(OFFSET('Sanitation Data'!$F$31,0,10*ROW('Sanitation Data'!F190))="","",OFFSET('Sanitation Data'!$F$31,0,10*ROW('Sanitation Data'!F190)))</f>
        <v/>
      </c>
      <c r="CY196" s="319" t="str">
        <f ca="true">+IF(OFFSET('Sanitation Data'!$F$32,0,10*ROW('Sanitation Data'!F190))="","",OFFSET('Sanitation Data'!$F$32,0,10*ROW('Sanitation Data'!F190)))</f>
        <v/>
      </c>
      <c r="CZ196" s="319" t="str">
        <f ca="true">+IF(OFFSET('Sanitation Data'!$G$28,0,10*ROW('Sanitation Data'!G190))="","",OFFSET('Sanitation Data'!$G$28,0,10*ROW('Sanitation Data'!G190)))</f>
        <v/>
      </c>
      <c r="DA196" s="319" t="str">
        <f ca="true">+IF(OFFSET('Sanitation Data'!$G$29,0,10*ROW('Sanitation Data'!G190))="","",OFFSET('Sanitation Data'!$G$29,0,10*ROW('Sanitation Data'!G190)))</f>
        <v/>
      </c>
      <c r="DB196" s="319" t="str">
        <f ca="true">+IF(OFFSET('Sanitation Data'!$G$30,0,10*ROW('Sanitation Data'!G190))="","",OFFSET('Sanitation Data'!$G$30,0,10*ROW('Sanitation Data'!G190)))</f>
        <v/>
      </c>
      <c r="DC196" s="319" t="str">
        <f ca="true">+IF(OFFSET('Sanitation Data'!$G$31,0,10*ROW('Sanitation Data'!G190))="","",OFFSET('Sanitation Data'!$G$31,0,10*ROW('Sanitation Data'!G190)))</f>
        <v/>
      </c>
      <c r="DD196" s="319" t="str">
        <f ca="true">+IF(OFFSET('Sanitation Data'!$G$32,0,10*ROW('Sanitation Data'!G190))="","",OFFSET('Sanitation Data'!$G$32,0,10*ROW('Sanitation Data'!G190)))</f>
        <v/>
      </c>
      <c r="DE196" s="319" t="str">
        <f ca="true">+IF(OFFSET('Sanitation Data'!$H$28,0,10*ROW('Sanitation Data'!H190))="","",OFFSET('Sanitation Data'!$H$28,0,10*ROW('Sanitation Data'!H190)))</f>
        <v/>
      </c>
      <c r="DF196" s="319" t="str">
        <f ca="true">+IF(OFFSET('Sanitation Data'!$H$29,0,10*ROW('Sanitation Data'!H190))="","",OFFSET('Sanitation Data'!$H$29,0,10*ROW('Sanitation Data'!H190)))</f>
        <v/>
      </c>
      <c r="DG196" s="319" t="str">
        <f ca="true">+IF(OFFSET('Sanitation Data'!$H$30,0,10*ROW('Sanitation Data'!H190))="","",OFFSET('Sanitation Data'!$H$30,0,10*ROW('Sanitation Data'!H190)))</f>
        <v/>
      </c>
      <c r="DH196" s="319" t="str">
        <f ca="true">+IF(OFFSET('Sanitation Data'!$H$31,0,10*ROW('Sanitation Data'!H190))="","",OFFSET('Sanitation Data'!$H$31,0,10*ROW('Sanitation Data'!H190)))</f>
        <v/>
      </c>
      <c r="DI196" s="319" t="str">
        <f ca="true">+IF(OFFSET('Sanitation Data'!$H$32,0,10*ROW('Sanitation Data'!H190))="","",OFFSET('Sanitation Data'!$H$32,0,10*ROW('Sanitation Data'!H190)))</f>
        <v/>
      </c>
      <c r="DJ196" s="319" t="str">
        <f ca="true">+IF(OFFSET('Sanitation Data'!$I$28,0,10*ROW('Sanitation Data'!I190))="","",OFFSET('Sanitation Data'!$I$28,0,10*ROW('Sanitation Data'!I190)))</f>
        <v/>
      </c>
      <c r="DK196" s="319" t="str">
        <f ca="true">+IF(OFFSET('Sanitation Data'!$I$29,0,10*ROW('Sanitation Data'!I190))="","",OFFSET('Sanitation Data'!$I$29,0,10*ROW('Sanitation Data'!I190)))</f>
        <v/>
      </c>
      <c r="DL196" s="319" t="str">
        <f ca="true">+IF(OFFSET('Sanitation Data'!$I$30,0,10*ROW('Sanitation Data'!I190))="","",OFFSET('Sanitation Data'!$I$30,0,10*ROW('Sanitation Data'!I190)))</f>
        <v/>
      </c>
      <c r="DM196" s="319" t="str">
        <f ca="true">+IF(OFFSET('Sanitation Data'!$I$31,0,10*ROW('Sanitation Data'!I190))="","",OFFSET('Sanitation Data'!$I$31,0,10*ROW('Sanitation Data'!I190)))</f>
        <v/>
      </c>
      <c r="DN196" s="319" t="str">
        <f ca="true">+IF(OFFSET('Sanitation Data'!$I$32,0,10*ROW('Sanitation Data'!I190))="","",OFFSET('Sanitation Data'!$I$32,0,10*ROW('Sanitation Data'!I190)))</f>
        <v/>
      </c>
      <c r="DO196" s="319" t="str">
        <f ca="true">+IF(OFFSET('Hygiene Data'!$D$11,0,10*ROW('Hygiene Data'!D190))="","",OFFSET('Hygiene Data'!$D$11,0,10*ROW('Hygiene Data'!D190)))</f>
        <v/>
      </c>
      <c r="DP196" s="319" t="str">
        <f ca="true">+IF(OFFSET('Hygiene Data'!$D$12,0,10*ROW('Hygiene Data'!D190))="","",OFFSET('Hygiene Data'!$D$12,0,10*ROW('Hygiene Data'!D190)))</f>
        <v/>
      </c>
      <c r="DQ196" s="319" t="str">
        <f ca="true">+IF(OFFSET('Hygiene Data'!$D$13,0,10*ROW('Hygiene Data'!D190))="","",OFFSET('Hygiene Data'!$D$13,0,10*ROW('Hygiene Data'!D190)))</f>
        <v/>
      </c>
      <c r="DR196" s="319" t="str">
        <f ca="true">+IF(OFFSET('Hygiene Data'!$E$11,0,10*ROW('Hygiene Data'!E190))="","",OFFSET('Hygiene Data'!$E$11,0,10*ROW('Hygiene Data'!E190)))</f>
        <v/>
      </c>
      <c r="DS196" s="319" t="str">
        <f ca="true">+IF(OFFSET('Hygiene Data'!$E$12,0,10*ROW('Hygiene Data'!E190))="","",OFFSET('Hygiene Data'!$E$12,0,10*ROW('Hygiene Data'!E190)))</f>
        <v/>
      </c>
      <c r="DT196" s="319" t="str">
        <f ca="true">+IF(OFFSET('Hygiene Data'!$E$13,0,10*ROW('Hygiene Data'!E190))="","",OFFSET('Hygiene Data'!$E$13,0,10*ROW('Hygiene Data'!E190)))</f>
        <v/>
      </c>
      <c r="DU196" s="319" t="str">
        <f ca="true">+IF(OFFSET('Hygiene Data'!$F$11,0,10*ROW('Hygiene Data'!F190))="","",OFFSET('Hygiene Data'!$F$11,0,10*ROW('Hygiene Data'!F190)))</f>
        <v/>
      </c>
      <c r="DV196" s="319" t="str">
        <f ca="true">+IF(OFFSET('Hygiene Data'!$F$12,0,10*ROW('Hygiene Data'!F190))="","",OFFSET('Hygiene Data'!$F$12,0,10*ROW('Hygiene Data'!F190)))</f>
        <v/>
      </c>
      <c r="DW196" s="319" t="str">
        <f ca="true">+IF(OFFSET('Hygiene Data'!$F$13,0,10*ROW('Hygiene Data'!F190))="","",OFFSET('Hygiene Data'!$F$13,0,10*ROW('Hygiene Data'!F190)))</f>
        <v/>
      </c>
      <c r="DX196" s="319" t="str">
        <f ca="true">+IF(OFFSET('Hygiene Data'!$G$11,0,10*ROW('Hygiene Data'!G190))="","",OFFSET('Hygiene Data'!$G$11,0,10*ROW('Hygiene Data'!G190)))</f>
        <v/>
      </c>
      <c r="DY196" s="319" t="str">
        <f ca="true">+IF(OFFSET('Hygiene Data'!$G$12,0,10*ROW('Hygiene Data'!G190))="","",OFFSET('Hygiene Data'!$G$12,0,10*ROW('Hygiene Data'!G190)))</f>
        <v/>
      </c>
      <c r="DZ196" s="319" t="str">
        <f ca="true">+IF(OFFSET('Hygiene Data'!$G$13,0,10*ROW('Hygiene Data'!G190))="","",OFFSET('Hygiene Data'!$G$13,0,10*ROW('Hygiene Data'!G190)))</f>
        <v/>
      </c>
      <c r="EA196" s="319" t="str">
        <f ca="true">+IF(OFFSET('Hygiene Data'!$H$11,0,10*ROW('Hygiene Data'!H190))="","",OFFSET('Hygiene Data'!$H$11,0,10*ROW('Hygiene Data'!H190)))</f>
        <v/>
      </c>
      <c r="EB196" s="319" t="str">
        <f ca="true">+IF(OFFSET('Hygiene Data'!$H$12,0,10*ROW('Hygiene Data'!H190))="","",OFFSET('Hygiene Data'!$H$12,0,10*ROW('Hygiene Data'!H190)))</f>
        <v/>
      </c>
      <c r="EC196" s="319" t="str">
        <f ca="true">+IF(OFFSET('Hygiene Data'!$H$13,0,10*ROW('Hygiene Data'!H190))="","",OFFSET('Hygiene Data'!$H$13,0,10*ROW('Hygiene Data'!H190)))</f>
        <v/>
      </c>
      <c r="ED196" s="319" t="str">
        <f ca="true">+IF(OFFSET('Hygiene Data'!$I$11,0,10*ROW('Hygiene Data'!I190))="","",OFFSET('Hygiene Data'!$I$11,0,10*ROW('Hygiene Data'!I190)))</f>
        <v/>
      </c>
      <c r="EE196" s="319" t="str">
        <f ca="true">+IF(OFFSET('Hygiene Data'!$I$12,0,10*ROW('Hygiene Data'!I190))="","",OFFSET('Hygiene Data'!$I$12,0,10*ROW('Hygiene Data'!I190)))</f>
        <v/>
      </c>
      <c r="EF196" s="319"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75"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19"/>
      <c r="BS197" s="319" t="str">
        <f ca="true">+IF(OFFSET('Water Data'!$D$27,0,10*ROW('Water Data'!D191))="","",OFFSET('Water Data'!$D$27,0,10*ROW('Water Data'!D191)))</f>
        <v/>
      </c>
      <c r="BT197" s="319" t="str">
        <f ca="true">+IF(OFFSET('Water Data'!$D$28,0,10*ROW('Water Data'!D191))="","",OFFSET('Water Data'!$D$28,0,10*ROW('Water Data'!D191)))</f>
        <v/>
      </c>
      <c r="BU197" s="319" t="str">
        <f ca="true">+IF(OFFSET('Water Data'!$D$29,0,10*ROW('Water Data'!D191))="","",OFFSET('Water Data'!$D$29,0,10*ROW('Water Data'!D191)))</f>
        <v/>
      </c>
      <c r="BV197" s="319" t="str">
        <f ca="true">+IF(OFFSET('Water Data'!$E$27,0,10*ROW('Water Data'!E191))="","",OFFSET('Water Data'!$E$27,0,10*ROW('Water Data'!E191)))</f>
        <v/>
      </c>
      <c r="BW197" s="319" t="str">
        <f ca="true">+IF(OFFSET('Water Data'!$E$28,0,10*ROW('Water Data'!E191))="","",OFFSET('Water Data'!$E$28,0,10*ROW('Water Data'!E191)))</f>
        <v/>
      </c>
      <c r="BX197" s="319" t="str">
        <f ca="true">+IF(OFFSET('Water Data'!$E$29,0,10*ROW('Water Data'!E191))="","",OFFSET('Water Data'!$E$29,0,10*ROW('Water Data'!E191)))</f>
        <v/>
      </c>
      <c r="BY197" s="319" t="str">
        <f ca="true">+IF(OFFSET('Water Data'!$F$27,0,10*ROW('Water Data'!F191))="","",OFFSET('Water Data'!$F$27,0,10*ROW('Water Data'!F191)))</f>
        <v/>
      </c>
      <c r="BZ197" s="319" t="str">
        <f ca="true">+IF(OFFSET('Water Data'!$F$28,0,10*ROW('Water Data'!F191))="","",OFFSET('Water Data'!$F$28,0,10*ROW('Water Data'!F191)))</f>
        <v/>
      </c>
      <c r="CA197" s="319" t="str">
        <f ca="true">+IF(OFFSET('Water Data'!$F$29,0,10*ROW('Water Data'!F191))="","",OFFSET('Water Data'!$F$29,0,10*ROW('Water Data'!F191)))</f>
        <v/>
      </c>
      <c r="CB197" s="319" t="str">
        <f ca="true">+IF(OFFSET('Water Data'!$G$27,0,10*ROW('Water Data'!G191))="","",OFFSET('Water Data'!$G$27,0,10*ROW('Water Data'!G191)))</f>
        <v/>
      </c>
      <c r="CC197" s="319" t="str">
        <f ca="true">+IF(OFFSET('Water Data'!$G$28,0,10*ROW('Water Data'!G191))="","",OFFSET('Water Data'!$G$28,0,10*ROW('Water Data'!G191)))</f>
        <v/>
      </c>
      <c r="CD197" s="319" t="str">
        <f ca="true">+IF(OFFSET('Water Data'!$G$29,0,10*ROW('Water Data'!G191))="","",OFFSET('Water Data'!$G$29,0,10*ROW('Water Data'!G191)))</f>
        <v/>
      </c>
      <c r="CE197" s="319" t="str">
        <f ca="true">+IF(OFFSET('Water Data'!$H$27,0,10*ROW('Water Data'!H191))="","",OFFSET('Water Data'!$H$27,0,10*ROW('Water Data'!H191)))</f>
        <v/>
      </c>
      <c r="CF197" s="319" t="str">
        <f ca="true">+IF(OFFSET('Water Data'!$H$28,0,10*ROW('Water Data'!H191))="","",OFFSET('Water Data'!$H$28,0,10*ROW('Water Data'!H191)))</f>
        <v/>
      </c>
      <c r="CG197" s="319" t="str">
        <f ca="true">+IF(OFFSET('Water Data'!$H$29,0,10*ROW('Water Data'!H191))="","",OFFSET('Water Data'!$H$29,0,10*ROW('Water Data'!H191)))</f>
        <v/>
      </c>
      <c r="CH197" s="319" t="str">
        <f ca="true">+IF(OFFSET('Water Data'!$I$27,0,10*ROW('Water Data'!I191))="","",OFFSET('Water Data'!$I$27,0,10*ROW('Water Data'!I191)))</f>
        <v/>
      </c>
      <c r="CI197" s="319" t="str">
        <f ca="true">+IF(OFFSET('Water Data'!$I$28,0,10*ROW('Water Data'!I191))="","",OFFSET('Water Data'!$I$28,0,10*ROW('Water Data'!I191)))</f>
        <v/>
      </c>
      <c r="CJ197" s="319" t="str">
        <f ca="true">+IF(OFFSET('Water Data'!$I$29,0,10*ROW('Water Data'!I191))="","",OFFSET('Water Data'!$I$29,0,10*ROW('Water Data'!I191)))</f>
        <v/>
      </c>
      <c r="CK197" s="319" t="str">
        <f ca="true">+IF(OFFSET('Sanitation Data'!$D$28,0,10*ROW('Sanitation Data'!D191))="","",OFFSET('Sanitation Data'!$D$28,0,10*ROW('Sanitation Data'!D191)))</f>
        <v/>
      </c>
      <c r="CL197" s="319" t="str">
        <f ca="true">+IF(OFFSET('Sanitation Data'!$D$29,0,10*ROW('Sanitation Data'!D191))="","",OFFSET('Sanitation Data'!$D$29,0,10*ROW('Sanitation Data'!D191)))</f>
        <v/>
      </c>
      <c r="CM197" s="319" t="str">
        <f ca="true">+IF(OFFSET('Sanitation Data'!$D$30,0,10*ROW('Sanitation Data'!D191))="","",OFFSET('Sanitation Data'!$D$30,0,10*ROW('Sanitation Data'!D191)))</f>
        <v/>
      </c>
      <c r="CN197" s="319" t="str">
        <f ca="true">+IF(OFFSET('Sanitation Data'!$D$31,0,10*ROW('Sanitation Data'!D191))="","",OFFSET('Sanitation Data'!$D$31,0,10*ROW('Sanitation Data'!D191)))</f>
        <v/>
      </c>
      <c r="CO197" s="319" t="str">
        <f ca="true">+IF(OFFSET('Sanitation Data'!$D$32,0,10*ROW('Sanitation Data'!D191))="","",OFFSET('Sanitation Data'!$D$32,0,10*ROW('Sanitation Data'!D191)))</f>
        <v/>
      </c>
      <c r="CP197" s="319" t="str">
        <f ca="true">+IF(OFFSET('Sanitation Data'!$E$28,0,10*ROW('Sanitation Data'!E191))="","",OFFSET('Sanitation Data'!$E$28,0,10*ROW('Sanitation Data'!E191)))</f>
        <v/>
      </c>
      <c r="CQ197" s="319" t="str">
        <f ca="true">+IF(OFFSET('Sanitation Data'!$E$29,0,10*ROW('Sanitation Data'!E191))="","",OFFSET('Sanitation Data'!$E$29,0,10*ROW('Sanitation Data'!E191)))</f>
        <v/>
      </c>
      <c r="CR197" s="319" t="str">
        <f ca="true">+IF(OFFSET('Sanitation Data'!$E$30,0,10*ROW('Sanitation Data'!E191))="","",OFFSET('Sanitation Data'!$E$30,0,10*ROW('Sanitation Data'!E191)))</f>
        <v/>
      </c>
      <c r="CS197" s="319" t="str">
        <f ca="true">+IF(OFFSET('Sanitation Data'!$E$31,0,10*ROW('Sanitation Data'!E191))="","",OFFSET('Sanitation Data'!$E$31,0,10*ROW('Sanitation Data'!E191)))</f>
        <v/>
      </c>
      <c r="CT197" s="319" t="str">
        <f ca="true">+IF(OFFSET('Sanitation Data'!$E$32,0,10*ROW('Sanitation Data'!E191))="","",OFFSET('Sanitation Data'!$E$32,0,10*ROW('Sanitation Data'!E191)))</f>
        <v/>
      </c>
      <c r="CU197" s="319" t="str">
        <f ca="true">+IF(OFFSET('Sanitation Data'!$F$28,0,10*ROW('Sanitation Data'!F191))="","",OFFSET('Sanitation Data'!$F$28,0,10*ROW('Sanitation Data'!F191)))</f>
        <v/>
      </c>
      <c r="CV197" s="319" t="str">
        <f ca="true">+IF(OFFSET('Sanitation Data'!$F$29,0,10*ROW('Sanitation Data'!F191))="","",OFFSET('Sanitation Data'!$F$29,0,10*ROW('Sanitation Data'!F191)))</f>
        <v/>
      </c>
      <c r="CW197" s="319" t="str">
        <f ca="true">+IF(OFFSET('Sanitation Data'!$F$30,0,10*ROW('Sanitation Data'!F191))="","",OFFSET('Sanitation Data'!$F$30,0,10*ROW('Sanitation Data'!F191)))</f>
        <v/>
      </c>
      <c r="CX197" s="319" t="str">
        <f ca="true">+IF(OFFSET('Sanitation Data'!$F$31,0,10*ROW('Sanitation Data'!F191))="","",OFFSET('Sanitation Data'!$F$31,0,10*ROW('Sanitation Data'!F191)))</f>
        <v/>
      </c>
      <c r="CY197" s="319" t="str">
        <f ca="true">+IF(OFFSET('Sanitation Data'!$F$32,0,10*ROW('Sanitation Data'!F191))="","",OFFSET('Sanitation Data'!$F$32,0,10*ROW('Sanitation Data'!F191)))</f>
        <v/>
      </c>
      <c r="CZ197" s="319" t="str">
        <f ca="true">+IF(OFFSET('Sanitation Data'!$G$28,0,10*ROW('Sanitation Data'!G191))="","",OFFSET('Sanitation Data'!$G$28,0,10*ROW('Sanitation Data'!G191)))</f>
        <v/>
      </c>
      <c r="DA197" s="319" t="str">
        <f ca="true">+IF(OFFSET('Sanitation Data'!$G$29,0,10*ROW('Sanitation Data'!G191))="","",OFFSET('Sanitation Data'!$G$29,0,10*ROW('Sanitation Data'!G191)))</f>
        <v/>
      </c>
      <c r="DB197" s="319" t="str">
        <f ca="true">+IF(OFFSET('Sanitation Data'!$G$30,0,10*ROW('Sanitation Data'!G191))="","",OFFSET('Sanitation Data'!$G$30,0,10*ROW('Sanitation Data'!G191)))</f>
        <v/>
      </c>
      <c r="DC197" s="319" t="str">
        <f ca="true">+IF(OFFSET('Sanitation Data'!$G$31,0,10*ROW('Sanitation Data'!G191))="","",OFFSET('Sanitation Data'!$G$31,0,10*ROW('Sanitation Data'!G191)))</f>
        <v/>
      </c>
      <c r="DD197" s="319" t="str">
        <f ca="true">+IF(OFFSET('Sanitation Data'!$G$32,0,10*ROW('Sanitation Data'!G191))="","",OFFSET('Sanitation Data'!$G$32,0,10*ROW('Sanitation Data'!G191)))</f>
        <v/>
      </c>
      <c r="DE197" s="319" t="str">
        <f ca="true">+IF(OFFSET('Sanitation Data'!$H$28,0,10*ROW('Sanitation Data'!H191))="","",OFFSET('Sanitation Data'!$H$28,0,10*ROW('Sanitation Data'!H191)))</f>
        <v/>
      </c>
      <c r="DF197" s="319" t="str">
        <f ca="true">+IF(OFFSET('Sanitation Data'!$H$29,0,10*ROW('Sanitation Data'!H191))="","",OFFSET('Sanitation Data'!$H$29,0,10*ROW('Sanitation Data'!H191)))</f>
        <v/>
      </c>
      <c r="DG197" s="319" t="str">
        <f ca="true">+IF(OFFSET('Sanitation Data'!$H$30,0,10*ROW('Sanitation Data'!H191))="","",OFFSET('Sanitation Data'!$H$30,0,10*ROW('Sanitation Data'!H191)))</f>
        <v/>
      </c>
      <c r="DH197" s="319" t="str">
        <f ca="true">+IF(OFFSET('Sanitation Data'!$H$31,0,10*ROW('Sanitation Data'!H191))="","",OFFSET('Sanitation Data'!$H$31,0,10*ROW('Sanitation Data'!H191)))</f>
        <v/>
      </c>
      <c r="DI197" s="319" t="str">
        <f ca="true">+IF(OFFSET('Sanitation Data'!$H$32,0,10*ROW('Sanitation Data'!H191))="","",OFFSET('Sanitation Data'!$H$32,0,10*ROW('Sanitation Data'!H191)))</f>
        <v/>
      </c>
      <c r="DJ197" s="319" t="str">
        <f ca="true">+IF(OFFSET('Sanitation Data'!$I$28,0,10*ROW('Sanitation Data'!I191))="","",OFFSET('Sanitation Data'!$I$28,0,10*ROW('Sanitation Data'!I191)))</f>
        <v/>
      </c>
      <c r="DK197" s="319" t="str">
        <f ca="true">+IF(OFFSET('Sanitation Data'!$I$29,0,10*ROW('Sanitation Data'!I191))="","",OFFSET('Sanitation Data'!$I$29,0,10*ROW('Sanitation Data'!I191)))</f>
        <v/>
      </c>
      <c r="DL197" s="319" t="str">
        <f ca="true">+IF(OFFSET('Sanitation Data'!$I$30,0,10*ROW('Sanitation Data'!I191))="","",OFFSET('Sanitation Data'!$I$30,0,10*ROW('Sanitation Data'!I191)))</f>
        <v/>
      </c>
      <c r="DM197" s="319" t="str">
        <f ca="true">+IF(OFFSET('Sanitation Data'!$I$31,0,10*ROW('Sanitation Data'!I191))="","",OFFSET('Sanitation Data'!$I$31,0,10*ROW('Sanitation Data'!I191)))</f>
        <v/>
      </c>
      <c r="DN197" s="319" t="str">
        <f ca="true">+IF(OFFSET('Sanitation Data'!$I$32,0,10*ROW('Sanitation Data'!I191))="","",OFFSET('Sanitation Data'!$I$32,0,10*ROW('Sanitation Data'!I191)))</f>
        <v/>
      </c>
      <c r="DO197" s="319" t="str">
        <f ca="true">+IF(OFFSET('Hygiene Data'!$D$11,0,10*ROW('Hygiene Data'!D191))="","",OFFSET('Hygiene Data'!$D$11,0,10*ROW('Hygiene Data'!D191)))</f>
        <v/>
      </c>
      <c r="DP197" s="319" t="str">
        <f ca="true">+IF(OFFSET('Hygiene Data'!$D$12,0,10*ROW('Hygiene Data'!D191))="","",OFFSET('Hygiene Data'!$D$12,0,10*ROW('Hygiene Data'!D191)))</f>
        <v/>
      </c>
      <c r="DQ197" s="319" t="str">
        <f ca="true">+IF(OFFSET('Hygiene Data'!$D$13,0,10*ROW('Hygiene Data'!D191))="","",OFFSET('Hygiene Data'!$D$13,0,10*ROW('Hygiene Data'!D191)))</f>
        <v/>
      </c>
      <c r="DR197" s="319" t="str">
        <f ca="true">+IF(OFFSET('Hygiene Data'!$E$11,0,10*ROW('Hygiene Data'!E191))="","",OFFSET('Hygiene Data'!$E$11,0,10*ROW('Hygiene Data'!E191)))</f>
        <v/>
      </c>
      <c r="DS197" s="319" t="str">
        <f ca="true">+IF(OFFSET('Hygiene Data'!$E$12,0,10*ROW('Hygiene Data'!E191))="","",OFFSET('Hygiene Data'!$E$12,0,10*ROW('Hygiene Data'!E191)))</f>
        <v/>
      </c>
      <c r="DT197" s="319" t="str">
        <f ca="true">+IF(OFFSET('Hygiene Data'!$E$13,0,10*ROW('Hygiene Data'!E191))="","",OFFSET('Hygiene Data'!$E$13,0,10*ROW('Hygiene Data'!E191)))</f>
        <v/>
      </c>
      <c r="DU197" s="319" t="str">
        <f ca="true">+IF(OFFSET('Hygiene Data'!$F$11,0,10*ROW('Hygiene Data'!F191))="","",OFFSET('Hygiene Data'!$F$11,0,10*ROW('Hygiene Data'!F191)))</f>
        <v/>
      </c>
      <c r="DV197" s="319" t="str">
        <f ca="true">+IF(OFFSET('Hygiene Data'!$F$12,0,10*ROW('Hygiene Data'!F191))="","",OFFSET('Hygiene Data'!$F$12,0,10*ROW('Hygiene Data'!F191)))</f>
        <v/>
      </c>
      <c r="DW197" s="319" t="str">
        <f ca="true">+IF(OFFSET('Hygiene Data'!$F$13,0,10*ROW('Hygiene Data'!F191))="","",OFFSET('Hygiene Data'!$F$13,0,10*ROW('Hygiene Data'!F191)))</f>
        <v/>
      </c>
      <c r="DX197" s="319" t="str">
        <f ca="true">+IF(OFFSET('Hygiene Data'!$G$11,0,10*ROW('Hygiene Data'!G191))="","",OFFSET('Hygiene Data'!$G$11,0,10*ROW('Hygiene Data'!G191)))</f>
        <v/>
      </c>
      <c r="DY197" s="319" t="str">
        <f ca="true">+IF(OFFSET('Hygiene Data'!$G$12,0,10*ROW('Hygiene Data'!G191))="","",OFFSET('Hygiene Data'!$G$12,0,10*ROW('Hygiene Data'!G191)))</f>
        <v/>
      </c>
      <c r="DZ197" s="319" t="str">
        <f ca="true">+IF(OFFSET('Hygiene Data'!$G$13,0,10*ROW('Hygiene Data'!G191))="","",OFFSET('Hygiene Data'!$G$13,0,10*ROW('Hygiene Data'!G191)))</f>
        <v/>
      </c>
      <c r="EA197" s="319" t="str">
        <f ca="true">+IF(OFFSET('Hygiene Data'!$H$11,0,10*ROW('Hygiene Data'!H191))="","",OFFSET('Hygiene Data'!$H$11,0,10*ROW('Hygiene Data'!H191)))</f>
        <v/>
      </c>
      <c r="EB197" s="319" t="str">
        <f ca="true">+IF(OFFSET('Hygiene Data'!$H$12,0,10*ROW('Hygiene Data'!H191))="","",OFFSET('Hygiene Data'!$H$12,0,10*ROW('Hygiene Data'!H191)))</f>
        <v/>
      </c>
      <c r="EC197" s="319" t="str">
        <f ca="true">+IF(OFFSET('Hygiene Data'!$H$13,0,10*ROW('Hygiene Data'!H191))="","",OFFSET('Hygiene Data'!$H$13,0,10*ROW('Hygiene Data'!H191)))</f>
        <v/>
      </c>
      <c r="ED197" s="319" t="str">
        <f ca="true">+IF(OFFSET('Hygiene Data'!$I$11,0,10*ROW('Hygiene Data'!I191))="","",OFFSET('Hygiene Data'!$I$11,0,10*ROW('Hygiene Data'!I191)))</f>
        <v/>
      </c>
      <c r="EE197" s="319" t="str">
        <f ca="true">+IF(OFFSET('Hygiene Data'!$I$12,0,10*ROW('Hygiene Data'!I191))="","",OFFSET('Hygiene Data'!$I$12,0,10*ROW('Hygiene Data'!I191)))</f>
        <v/>
      </c>
      <c r="EF197" s="319"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75"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19"/>
      <c r="BS198" s="319" t="str">
        <f ca="true">+IF(OFFSET('Water Data'!$D$27,0,10*ROW('Water Data'!D192))="","",OFFSET('Water Data'!$D$27,0,10*ROW('Water Data'!D192)))</f>
        <v/>
      </c>
      <c r="BT198" s="319" t="str">
        <f ca="true">+IF(OFFSET('Water Data'!$D$28,0,10*ROW('Water Data'!D192))="","",OFFSET('Water Data'!$D$28,0,10*ROW('Water Data'!D192)))</f>
        <v/>
      </c>
      <c r="BU198" s="319" t="str">
        <f ca="true">+IF(OFFSET('Water Data'!$D$29,0,10*ROW('Water Data'!D192))="","",OFFSET('Water Data'!$D$29,0,10*ROW('Water Data'!D192)))</f>
        <v/>
      </c>
      <c r="BV198" s="319" t="str">
        <f ca="true">+IF(OFFSET('Water Data'!$E$27,0,10*ROW('Water Data'!E192))="","",OFFSET('Water Data'!$E$27,0,10*ROW('Water Data'!E192)))</f>
        <v/>
      </c>
      <c r="BW198" s="319" t="str">
        <f ca="true">+IF(OFFSET('Water Data'!$E$28,0,10*ROW('Water Data'!E192))="","",OFFSET('Water Data'!$E$28,0,10*ROW('Water Data'!E192)))</f>
        <v/>
      </c>
      <c r="BX198" s="319" t="str">
        <f ca="true">+IF(OFFSET('Water Data'!$E$29,0,10*ROW('Water Data'!E192))="","",OFFSET('Water Data'!$E$29,0,10*ROW('Water Data'!E192)))</f>
        <v/>
      </c>
      <c r="BY198" s="319" t="str">
        <f ca="true">+IF(OFFSET('Water Data'!$F$27,0,10*ROW('Water Data'!F192))="","",OFFSET('Water Data'!$F$27,0,10*ROW('Water Data'!F192)))</f>
        <v/>
      </c>
      <c r="BZ198" s="319" t="str">
        <f ca="true">+IF(OFFSET('Water Data'!$F$28,0,10*ROW('Water Data'!F192))="","",OFFSET('Water Data'!$F$28,0,10*ROW('Water Data'!F192)))</f>
        <v/>
      </c>
      <c r="CA198" s="319" t="str">
        <f ca="true">+IF(OFFSET('Water Data'!$F$29,0,10*ROW('Water Data'!F192))="","",OFFSET('Water Data'!$F$29,0,10*ROW('Water Data'!F192)))</f>
        <v/>
      </c>
      <c r="CB198" s="319" t="str">
        <f ca="true">+IF(OFFSET('Water Data'!$G$27,0,10*ROW('Water Data'!G192))="","",OFFSET('Water Data'!$G$27,0,10*ROW('Water Data'!G192)))</f>
        <v/>
      </c>
      <c r="CC198" s="319" t="str">
        <f ca="true">+IF(OFFSET('Water Data'!$G$28,0,10*ROW('Water Data'!G192))="","",OFFSET('Water Data'!$G$28,0,10*ROW('Water Data'!G192)))</f>
        <v/>
      </c>
      <c r="CD198" s="319" t="str">
        <f ca="true">+IF(OFFSET('Water Data'!$G$29,0,10*ROW('Water Data'!G192))="","",OFFSET('Water Data'!$G$29,0,10*ROW('Water Data'!G192)))</f>
        <v/>
      </c>
      <c r="CE198" s="319" t="str">
        <f ca="true">+IF(OFFSET('Water Data'!$H$27,0,10*ROW('Water Data'!H192))="","",OFFSET('Water Data'!$H$27,0,10*ROW('Water Data'!H192)))</f>
        <v/>
      </c>
      <c r="CF198" s="319" t="str">
        <f ca="true">+IF(OFFSET('Water Data'!$H$28,0,10*ROW('Water Data'!H192))="","",OFFSET('Water Data'!$H$28,0,10*ROW('Water Data'!H192)))</f>
        <v/>
      </c>
      <c r="CG198" s="319" t="str">
        <f ca="true">+IF(OFFSET('Water Data'!$H$29,0,10*ROW('Water Data'!H192))="","",OFFSET('Water Data'!$H$29,0,10*ROW('Water Data'!H192)))</f>
        <v/>
      </c>
      <c r="CH198" s="319" t="str">
        <f ca="true">+IF(OFFSET('Water Data'!$I$27,0,10*ROW('Water Data'!I192))="","",OFFSET('Water Data'!$I$27,0,10*ROW('Water Data'!I192)))</f>
        <v/>
      </c>
      <c r="CI198" s="319" t="str">
        <f ca="true">+IF(OFFSET('Water Data'!$I$28,0,10*ROW('Water Data'!I192))="","",OFFSET('Water Data'!$I$28,0,10*ROW('Water Data'!I192)))</f>
        <v/>
      </c>
      <c r="CJ198" s="319" t="str">
        <f ca="true">+IF(OFFSET('Water Data'!$I$29,0,10*ROW('Water Data'!I192))="","",OFFSET('Water Data'!$I$29,0,10*ROW('Water Data'!I192)))</f>
        <v/>
      </c>
      <c r="CK198" s="319" t="str">
        <f ca="true">+IF(OFFSET('Sanitation Data'!$D$28,0,10*ROW('Sanitation Data'!D192))="","",OFFSET('Sanitation Data'!$D$28,0,10*ROW('Sanitation Data'!D192)))</f>
        <v/>
      </c>
      <c r="CL198" s="319" t="str">
        <f ca="true">+IF(OFFSET('Sanitation Data'!$D$29,0,10*ROW('Sanitation Data'!D192))="","",OFFSET('Sanitation Data'!$D$29,0,10*ROW('Sanitation Data'!D192)))</f>
        <v/>
      </c>
      <c r="CM198" s="319" t="str">
        <f ca="true">+IF(OFFSET('Sanitation Data'!$D$30,0,10*ROW('Sanitation Data'!D192))="","",OFFSET('Sanitation Data'!$D$30,0,10*ROW('Sanitation Data'!D192)))</f>
        <v/>
      </c>
      <c r="CN198" s="319" t="str">
        <f ca="true">+IF(OFFSET('Sanitation Data'!$D$31,0,10*ROW('Sanitation Data'!D192))="","",OFFSET('Sanitation Data'!$D$31,0,10*ROW('Sanitation Data'!D192)))</f>
        <v/>
      </c>
      <c r="CO198" s="319" t="str">
        <f ca="true">+IF(OFFSET('Sanitation Data'!$D$32,0,10*ROW('Sanitation Data'!D192))="","",OFFSET('Sanitation Data'!$D$32,0,10*ROW('Sanitation Data'!D192)))</f>
        <v/>
      </c>
      <c r="CP198" s="319" t="str">
        <f ca="true">+IF(OFFSET('Sanitation Data'!$E$28,0,10*ROW('Sanitation Data'!E192))="","",OFFSET('Sanitation Data'!$E$28,0,10*ROW('Sanitation Data'!E192)))</f>
        <v/>
      </c>
      <c r="CQ198" s="319" t="str">
        <f ca="true">+IF(OFFSET('Sanitation Data'!$E$29,0,10*ROW('Sanitation Data'!E192))="","",OFFSET('Sanitation Data'!$E$29,0,10*ROW('Sanitation Data'!E192)))</f>
        <v/>
      </c>
      <c r="CR198" s="319" t="str">
        <f ca="true">+IF(OFFSET('Sanitation Data'!$E$30,0,10*ROW('Sanitation Data'!E192))="","",OFFSET('Sanitation Data'!$E$30,0,10*ROW('Sanitation Data'!E192)))</f>
        <v/>
      </c>
      <c r="CS198" s="319" t="str">
        <f ca="true">+IF(OFFSET('Sanitation Data'!$E$31,0,10*ROW('Sanitation Data'!E192))="","",OFFSET('Sanitation Data'!$E$31,0,10*ROW('Sanitation Data'!E192)))</f>
        <v/>
      </c>
      <c r="CT198" s="319" t="str">
        <f ca="true">+IF(OFFSET('Sanitation Data'!$E$32,0,10*ROW('Sanitation Data'!E192))="","",OFFSET('Sanitation Data'!$E$32,0,10*ROW('Sanitation Data'!E192)))</f>
        <v/>
      </c>
      <c r="CU198" s="319" t="str">
        <f ca="true">+IF(OFFSET('Sanitation Data'!$F$28,0,10*ROW('Sanitation Data'!F192))="","",OFFSET('Sanitation Data'!$F$28,0,10*ROW('Sanitation Data'!F192)))</f>
        <v/>
      </c>
      <c r="CV198" s="319" t="str">
        <f ca="true">+IF(OFFSET('Sanitation Data'!$F$29,0,10*ROW('Sanitation Data'!F192))="","",OFFSET('Sanitation Data'!$F$29,0,10*ROW('Sanitation Data'!F192)))</f>
        <v/>
      </c>
      <c r="CW198" s="319" t="str">
        <f ca="true">+IF(OFFSET('Sanitation Data'!$F$30,0,10*ROW('Sanitation Data'!F192))="","",OFFSET('Sanitation Data'!$F$30,0,10*ROW('Sanitation Data'!F192)))</f>
        <v/>
      </c>
      <c r="CX198" s="319" t="str">
        <f ca="true">+IF(OFFSET('Sanitation Data'!$F$31,0,10*ROW('Sanitation Data'!F192))="","",OFFSET('Sanitation Data'!$F$31,0,10*ROW('Sanitation Data'!F192)))</f>
        <v/>
      </c>
      <c r="CY198" s="319" t="str">
        <f ca="true">+IF(OFFSET('Sanitation Data'!$F$32,0,10*ROW('Sanitation Data'!F192))="","",OFFSET('Sanitation Data'!$F$32,0,10*ROW('Sanitation Data'!F192)))</f>
        <v/>
      </c>
      <c r="CZ198" s="319" t="str">
        <f ca="true">+IF(OFFSET('Sanitation Data'!$G$28,0,10*ROW('Sanitation Data'!G192))="","",OFFSET('Sanitation Data'!$G$28,0,10*ROW('Sanitation Data'!G192)))</f>
        <v/>
      </c>
      <c r="DA198" s="319" t="str">
        <f ca="true">+IF(OFFSET('Sanitation Data'!$G$29,0,10*ROW('Sanitation Data'!G192))="","",OFFSET('Sanitation Data'!$G$29,0,10*ROW('Sanitation Data'!G192)))</f>
        <v/>
      </c>
      <c r="DB198" s="319" t="str">
        <f ca="true">+IF(OFFSET('Sanitation Data'!$G$30,0,10*ROW('Sanitation Data'!G192))="","",OFFSET('Sanitation Data'!$G$30,0,10*ROW('Sanitation Data'!G192)))</f>
        <v/>
      </c>
      <c r="DC198" s="319" t="str">
        <f ca="true">+IF(OFFSET('Sanitation Data'!$G$31,0,10*ROW('Sanitation Data'!G192))="","",OFFSET('Sanitation Data'!$G$31,0,10*ROW('Sanitation Data'!G192)))</f>
        <v/>
      </c>
      <c r="DD198" s="319" t="str">
        <f ca="true">+IF(OFFSET('Sanitation Data'!$G$32,0,10*ROW('Sanitation Data'!G192))="","",OFFSET('Sanitation Data'!$G$32,0,10*ROW('Sanitation Data'!G192)))</f>
        <v/>
      </c>
      <c r="DE198" s="319" t="str">
        <f ca="true">+IF(OFFSET('Sanitation Data'!$H$28,0,10*ROW('Sanitation Data'!H192))="","",OFFSET('Sanitation Data'!$H$28,0,10*ROW('Sanitation Data'!H192)))</f>
        <v/>
      </c>
      <c r="DF198" s="319" t="str">
        <f ca="true">+IF(OFFSET('Sanitation Data'!$H$29,0,10*ROW('Sanitation Data'!H192))="","",OFFSET('Sanitation Data'!$H$29,0,10*ROW('Sanitation Data'!H192)))</f>
        <v/>
      </c>
      <c r="DG198" s="319" t="str">
        <f ca="true">+IF(OFFSET('Sanitation Data'!$H$30,0,10*ROW('Sanitation Data'!H192))="","",OFFSET('Sanitation Data'!$H$30,0,10*ROW('Sanitation Data'!H192)))</f>
        <v/>
      </c>
      <c r="DH198" s="319" t="str">
        <f ca="true">+IF(OFFSET('Sanitation Data'!$H$31,0,10*ROW('Sanitation Data'!H192))="","",OFFSET('Sanitation Data'!$H$31,0,10*ROW('Sanitation Data'!H192)))</f>
        <v/>
      </c>
      <c r="DI198" s="319" t="str">
        <f ca="true">+IF(OFFSET('Sanitation Data'!$H$32,0,10*ROW('Sanitation Data'!H192))="","",OFFSET('Sanitation Data'!$H$32,0,10*ROW('Sanitation Data'!H192)))</f>
        <v/>
      </c>
      <c r="DJ198" s="319" t="str">
        <f ca="true">+IF(OFFSET('Sanitation Data'!$I$28,0,10*ROW('Sanitation Data'!I192))="","",OFFSET('Sanitation Data'!$I$28,0,10*ROW('Sanitation Data'!I192)))</f>
        <v/>
      </c>
      <c r="DK198" s="319" t="str">
        <f ca="true">+IF(OFFSET('Sanitation Data'!$I$29,0,10*ROW('Sanitation Data'!I192))="","",OFFSET('Sanitation Data'!$I$29,0,10*ROW('Sanitation Data'!I192)))</f>
        <v/>
      </c>
      <c r="DL198" s="319" t="str">
        <f ca="true">+IF(OFFSET('Sanitation Data'!$I$30,0,10*ROW('Sanitation Data'!I192))="","",OFFSET('Sanitation Data'!$I$30,0,10*ROW('Sanitation Data'!I192)))</f>
        <v/>
      </c>
      <c r="DM198" s="319" t="str">
        <f ca="true">+IF(OFFSET('Sanitation Data'!$I$31,0,10*ROW('Sanitation Data'!I192))="","",OFFSET('Sanitation Data'!$I$31,0,10*ROW('Sanitation Data'!I192)))</f>
        <v/>
      </c>
      <c r="DN198" s="319" t="str">
        <f ca="true">+IF(OFFSET('Sanitation Data'!$I$32,0,10*ROW('Sanitation Data'!I192))="","",OFFSET('Sanitation Data'!$I$32,0,10*ROW('Sanitation Data'!I192)))</f>
        <v/>
      </c>
      <c r="DO198" s="319" t="str">
        <f ca="true">+IF(OFFSET('Hygiene Data'!$D$11,0,10*ROW('Hygiene Data'!D192))="","",OFFSET('Hygiene Data'!$D$11,0,10*ROW('Hygiene Data'!D192)))</f>
        <v/>
      </c>
      <c r="DP198" s="319" t="str">
        <f ca="true">+IF(OFFSET('Hygiene Data'!$D$12,0,10*ROW('Hygiene Data'!D192))="","",OFFSET('Hygiene Data'!$D$12,0,10*ROW('Hygiene Data'!D192)))</f>
        <v/>
      </c>
      <c r="DQ198" s="319" t="str">
        <f ca="true">+IF(OFFSET('Hygiene Data'!$D$13,0,10*ROW('Hygiene Data'!D192))="","",OFFSET('Hygiene Data'!$D$13,0,10*ROW('Hygiene Data'!D192)))</f>
        <v/>
      </c>
      <c r="DR198" s="319" t="str">
        <f ca="true">+IF(OFFSET('Hygiene Data'!$E$11,0,10*ROW('Hygiene Data'!E192))="","",OFFSET('Hygiene Data'!$E$11,0,10*ROW('Hygiene Data'!E192)))</f>
        <v/>
      </c>
      <c r="DS198" s="319" t="str">
        <f ca="true">+IF(OFFSET('Hygiene Data'!$E$12,0,10*ROW('Hygiene Data'!E192))="","",OFFSET('Hygiene Data'!$E$12,0,10*ROW('Hygiene Data'!E192)))</f>
        <v/>
      </c>
      <c r="DT198" s="319" t="str">
        <f ca="true">+IF(OFFSET('Hygiene Data'!$E$13,0,10*ROW('Hygiene Data'!E192))="","",OFFSET('Hygiene Data'!$E$13,0,10*ROW('Hygiene Data'!E192)))</f>
        <v/>
      </c>
      <c r="DU198" s="319" t="str">
        <f ca="true">+IF(OFFSET('Hygiene Data'!$F$11,0,10*ROW('Hygiene Data'!F192))="","",OFFSET('Hygiene Data'!$F$11,0,10*ROW('Hygiene Data'!F192)))</f>
        <v/>
      </c>
      <c r="DV198" s="319" t="str">
        <f ca="true">+IF(OFFSET('Hygiene Data'!$F$12,0,10*ROW('Hygiene Data'!F192))="","",OFFSET('Hygiene Data'!$F$12,0,10*ROW('Hygiene Data'!F192)))</f>
        <v/>
      </c>
      <c r="DW198" s="319" t="str">
        <f ca="true">+IF(OFFSET('Hygiene Data'!$F$13,0,10*ROW('Hygiene Data'!F192))="","",OFFSET('Hygiene Data'!$F$13,0,10*ROW('Hygiene Data'!F192)))</f>
        <v/>
      </c>
      <c r="DX198" s="319" t="str">
        <f ca="true">+IF(OFFSET('Hygiene Data'!$G$11,0,10*ROW('Hygiene Data'!G192))="","",OFFSET('Hygiene Data'!$G$11,0,10*ROW('Hygiene Data'!G192)))</f>
        <v/>
      </c>
      <c r="DY198" s="319" t="str">
        <f ca="true">+IF(OFFSET('Hygiene Data'!$G$12,0,10*ROW('Hygiene Data'!G192))="","",OFFSET('Hygiene Data'!$G$12,0,10*ROW('Hygiene Data'!G192)))</f>
        <v/>
      </c>
      <c r="DZ198" s="319" t="str">
        <f ca="true">+IF(OFFSET('Hygiene Data'!$G$13,0,10*ROW('Hygiene Data'!G192))="","",OFFSET('Hygiene Data'!$G$13,0,10*ROW('Hygiene Data'!G192)))</f>
        <v/>
      </c>
      <c r="EA198" s="319" t="str">
        <f ca="true">+IF(OFFSET('Hygiene Data'!$H$11,0,10*ROW('Hygiene Data'!H192))="","",OFFSET('Hygiene Data'!$H$11,0,10*ROW('Hygiene Data'!H192)))</f>
        <v/>
      </c>
      <c r="EB198" s="319" t="str">
        <f ca="true">+IF(OFFSET('Hygiene Data'!$H$12,0,10*ROW('Hygiene Data'!H192))="","",OFFSET('Hygiene Data'!$H$12,0,10*ROW('Hygiene Data'!H192)))</f>
        <v/>
      </c>
      <c r="EC198" s="319" t="str">
        <f ca="true">+IF(OFFSET('Hygiene Data'!$H$13,0,10*ROW('Hygiene Data'!H192))="","",OFFSET('Hygiene Data'!$H$13,0,10*ROW('Hygiene Data'!H192)))</f>
        <v/>
      </c>
      <c r="ED198" s="319" t="str">
        <f ca="true">+IF(OFFSET('Hygiene Data'!$I$11,0,10*ROW('Hygiene Data'!I192))="","",OFFSET('Hygiene Data'!$I$11,0,10*ROW('Hygiene Data'!I192)))</f>
        <v/>
      </c>
      <c r="EE198" s="319" t="str">
        <f ca="true">+IF(OFFSET('Hygiene Data'!$I$12,0,10*ROW('Hygiene Data'!I192))="","",OFFSET('Hygiene Data'!$I$12,0,10*ROW('Hygiene Data'!I192)))</f>
        <v/>
      </c>
      <c r="EF198" s="319"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75"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19"/>
      <c r="BS199" s="319" t="str">
        <f ca="true">+IF(OFFSET('Water Data'!$D$27,0,10*ROW('Water Data'!D193))="","",OFFSET('Water Data'!$D$27,0,10*ROW('Water Data'!D193)))</f>
        <v/>
      </c>
      <c r="BT199" s="319" t="str">
        <f ca="true">+IF(OFFSET('Water Data'!$D$28,0,10*ROW('Water Data'!D193))="","",OFFSET('Water Data'!$D$28,0,10*ROW('Water Data'!D193)))</f>
        <v/>
      </c>
      <c r="BU199" s="319" t="str">
        <f ca="true">+IF(OFFSET('Water Data'!$D$29,0,10*ROW('Water Data'!D193))="","",OFFSET('Water Data'!$D$29,0,10*ROW('Water Data'!D193)))</f>
        <v/>
      </c>
      <c r="BV199" s="319" t="str">
        <f ca="true">+IF(OFFSET('Water Data'!$E$27,0,10*ROW('Water Data'!E193))="","",OFFSET('Water Data'!$E$27,0,10*ROW('Water Data'!E193)))</f>
        <v/>
      </c>
      <c r="BW199" s="319" t="str">
        <f ca="true">+IF(OFFSET('Water Data'!$E$28,0,10*ROW('Water Data'!E193))="","",OFFSET('Water Data'!$E$28,0,10*ROW('Water Data'!E193)))</f>
        <v/>
      </c>
      <c r="BX199" s="319" t="str">
        <f ca="true">+IF(OFFSET('Water Data'!$E$29,0,10*ROW('Water Data'!E193))="","",OFFSET('Water Data'!$E$29,0,10*ROW('Water Data'!E193)))</f>
        <v/>
      </c>
      <c r="BY199" s="319" t="str">
        <f ca="true">+IF(OFFSET('Water Data'!$F$27,0,10*ROW('Water Data'!F193))="","",OFFSET('Water Data'!$F$27,0,10*ROW('Water Data'!F193)))</f>
        <v/>
      </c>
      <c r="BZ199" s="319" t="str">
        <f ca="true">+IF(OFFSET('Water Data'!$F$28,0,10*ROW('Water Data'!F193))="","",OFFSET('Water Data'!$F$28,0,10*ROW('Water Data'!F193)))</f>
        <v/>
      </c>
      <c r="CA199" s="319" t="str">
        <f ca="true">+IF(OFFSET('Water Data'!$F$29,0,10*ROW('Water Data'!F193))="","",OFFSET('Water Data'!$F$29,0,10*ROW('Water Data'!F193)))</f>
        <v/>
      </c>
      <c r="CB199" s="319" t="str">
        <f ca="true">+IF(OFFSET('Water Data'!$G$27,0,10*ROW('Water Data'!G193))="","",OFFSET('Water Data'!$G$27,0,10*ROW('Water Data'!G193)))</f>
        <v/>
      </c>
      <c r="CC199" s="319" t="str">
        <f ca="true">+IF(OFFSET('Water Data'!$G$28,0,10*ROW('Water Data'!G193))="","",OFFSET('Water Data'!$G$28,0,10*ROW('Water Data'!G193)))</f>
        <v/>
      </c>
      <c r="CD199" s="319" t="str">
        <f ca="true">+IF(OFFSET('Water Data'!$G$29,0,10*ROW('Water Data'!G193))="","",OFFSET('Water Data'!$G$29,0,10*ROW('Water Data'!G193)))</f>
        <v/>
      </c>
      <c r="CE199" s="319" t="str">
        <f ca="true">+IF(OFFSET('Water Data'!$H$27,0,10*ROW('Water Data'!H193))="","",OFFSET('Water Data'!$H$27,0,10*ROW('Water Data'!H193)))</f>
        <v/>
      </c>
      <c r="CF199" s="319" t="str">
        <f ca="true">+IF(OFFSET('Water Data'!$H$28,0,10*ROW('Water Data'!H193))="","",OFFSET('Water Data'!$H$28,0,10*ROW('Water Data'!H193)))</f>
        <v/>
      </c>
      <c r="CG199" s="319" t="str">
        <f ca="true">+IF(OFFSET('Water Data'!$H$29,0,10*ROW('Water Data'!H193))="","",OFFSET('Water Data'!$H$29,0,10*ROW('Water Data'!H193)))</f>
        <v/>
      </c>
      <c r="CH199" s="319" t="str">
        <f ca="true">+IF(OFFSET('Water Data'!$I$27,0,10*ROW('Water Data'!I193))="","",OFFSET('Water Data'!$I$27,0,10*ROW('Water Data'!I193)))</f>
        <v/>
      </c>
      <c r="CI199" s="319" t="str">
        <f ca="true">+IF(OFFSET('Water Data'!$I$28,0,10*ROW('Water Data'!I193))="","",OFFSET('Water Data'!$I$28,0,10*ROW('Water Data'!I193)))</f>
        <v/>
      </c>
      <c r="CJ199" s="319" t="str">
        <f ca="true">+IF(OFFSET('Water Data'!$I$29,0,10*ROW('Water Data'!I193))="","",OFFSET('Water Data'!$I$29,0,10*ROW('Water Data'!I193)))</f>
        <v/>
      </c>
      <c r="CK199" s="319" t="str">
        <f ca="true">+IF(OFFSET('Sanitation Data'!$D$28,0,10*ROW('Sanitation Data'!D193))="","",OFFSET('Sanitation Data'!$D$28,0,10*ROW('Sanitation Data'!D193)))</f>
        <v/>
      </c>
      <c r="CL199" s="319" t="str">
        <f ca="true">+IF(OFFSET('Sanitation Data'!$D$29,0,10*ROW('Sanitation Data'!D193))="","",OFFSET('Sanitation Data'!$D$29,0,10*ROW('Sanitation Data'!D193)))</f>
        <v/>
      </c>
      <c r="CM199" s="319" t="str">
        <f ca="true">+IF(OFFSET('Sanitation Data'!$D$30,0,10*ROW('Sanitation Data'!D193))="","",OFFSET('Sanitation Data'!$D$30,0,10*ROW('Sanitation Data'!D193)))</f>
        <v/>
      </c>
      <c r="CN199" s="319" t="str">
        <f ca="true">+IF(OFFSET('Sanitation Data'!$D$31,0,10*ROW('Sanitation Data'!D193))="","",OFFSET('Sanitation Data'!$D$31,0,10*ROW('Sanitation Data'!D193)))</f>
        <v/>
      </c>
      <c r="CO199" s="319" t="str">
        <f ca="true">+IF(OFFSET('Sanitation Data'!$D$32,0,10*ROW('Sanitation Data'!D193))="","",OFFSET('Sanitation Data'!$D$32,0,10*ROW('Sanitation Data'!D193)))</f>
        <v/>
      </c>
      <c r="CP199" s="319" t="str">
        <f ca="true">+IF(OFFSET('Sanitation Data'!$E$28,0,10*ROW('Sanitation Data'!E193))="","",OFFSET('Sanitation Data'!$E$28,0,10*ROW('Sanitation Data'!E193)))</f>
        <v/>
      </c>
      <c r="CQ199" s="319" t="str">
        <f ca="true">+IF(OFFSET('Sanitation Data'!$E$29,0,10*ROW('Sanitation Data'!E193))="","",OFFSET('Sanitation Data'!$E$29,0,10*ROW('Sanitation Data'!E193)))</f>
        <v/>
      </c>
      <c r="CR199" s="319" t="str">
        <f ca="true">+IF(OFFSET('Sanitation Data'!$E$30,0,10*ROW('Sanitation Data'!E193))="","",OFFSET('Sanitation Data'!$E$30,0,10*ROW('Sanitation Data'!E193)))</f>
        <v/>
      </c>
      <c r="CS199" s="319" t="str">
        <f ca="true">+IF(OFFSET('Sanitation Data'!$E$31,0,10*ROW('Sanitation Data'!E193))="","",OFFSET('Sanitation Data'!$E$31,0,10*ROW('Sanitation Data'!E193)))</f>
        <v/>
      </c>
      <c r="CT199" s="319" t="str">
        <f ca="true">+IF(OFFSET('Sanitation Data'!$E$32,0,10*ROW('Sanitation Data'!E193))="","",OFFSET('Sanitation Data'!$E$32,0,10*ROW('Sanitation Data'!E193)))</f>
        <v/>
      </c>
      <c r="CU199" s="319" t="str">
        <f ca="true">+IF(OFFSET('Sanitation Data'!$F$28,0,10*ROW('Sanitation Data'!F193))="","",OFFSET('Sanitation Data'!$F$28,0,10*ROW('Sanitation Data'!F193)))</f>
        <v/>
      </c>
      <c r="CV199" s="319" t="str">
        <f ca="true">+IF(OFFSET('Sanitation Data'!$F$29,0,10*ROW('Sanitation Data'!F193))="","",OFFSET('Sanitation Data'!$F$29,0,10*ROW('Sanitation Data'!F193)))</f>
        <v/>
      </c>
      <c r="CW199" s="319" t="str">
        <f ca="true">+IF(OFFSET('Sanitation Data'!$F$30,0,10*ROW('Sanitation Data'!F193))="","",OFFSET('Sanitation Data'!$F$30,0,10*ROW('Sanitation Data'!F193)))</f>
        <v/>
      </c>
      <c r="CX199" s="319" t="str">
        <f ca="true">+IF(OFFSET('Sanitation Data'!$F$31,0,10*ROW('Sanitation Data'!F193))="","",OFFSET('Sanitation Data'!$F$31,0,10*ROW('Sanitation Data'!F193)))</f>
        <v/>
      </c>
      <c r="CY199" s="319" t="str">
        <f ca="true">+IF(OFFSET('Sanitation Data'!$F$32,0,10*ROW('Sanitation Data'!F193))="","",OFFSET('Sanitation Data'!$F$32,0,10*ROW('Sanitation Data'!F193)))</f>
        <v/>
      </c>
      <c r="CZ199" s="319" t="str">
        <f ca="true">+IF(OFFSET('Sanitation Data'!$G$28,0,10*ROW('Sanitation Data'!G193))="","",OFFSET('Sanitation Data'!$G$28,0,10*ROW('Sanitation Data'!G193)))</f>
        <v/>
      </c>
      <c r="DA199" s="319" t="str">
        <f ca="true">+IF(OFFSET('Sanitation Data'!$G$29,0,10*ROW('Sanitation Data'!G193))="","",OFFSET('Sanitation Data'!$G$29,0,10*ROW('Sanitation Data'!G193)))</f>
        <v/>
      </c>
      <c r="DB199" s="319" t="str">
        <f ca="true">+IF(OFFSET('Sanitation Data'!$G$30,0,10*ROW('Sanitation Data'!G193))="","",OFFSET('Sanitation Data'!$G$30,0,10*ROW('Sanitation Data'!G193)))</f>
        <v/>
      </c>
      <c r="DC199" s="319" t="str">
        <f ca="true">+IF(OFFSET('Sanitation Data'!$G$31,0,10*ROW('Sanitation Data'!G193))="","",OFFSET('Sanitation Data'!$G$31,0,10*ROW('Sanitation Data'!G193)))</f>
        <v/>
      </c>
      <c r="DD199" s="319" t="str">
        <f ca="true">+IF(OFFSET('Sanitation Data'!$G$32,0,10*ROW('Sanitation Data'!G193))="","",OFFSET('Sanitation Data'!$G$32,0,10*ROW('Sanitation Data'!G193)))</f>
        <v/>
      </c>
      <c r="DE199" s="319" t="str">
        <f ca="true">+IF(OFFSET('Sanitation Data'!$H$28,0,10*ROW('Sanitation Data'!H193))="","",OFFSET('Sanitation Data'!$H$28,0,10*ROW('Sanitation Data'!H193)))</f>
        <v/>
      </c>
      <c r="DF199" s="319" t="str">
        <f ca="true">+IF(OFFSET('Sanitation Data'!$H$29,0,10*ROW('Sanitation Data'!H193))="","",OFFSET('Sanitation Data'!$H$29,0,10*ROW('Sanitation Data'!H193)))</f>
        <v/>
      </c>
      <c r="DG199" s="319" t="str">
        <f ca="true">+IF(OFFSET('Sanitation Data'!$H$30,0,10*ROW('Sanitation Data'!H193))="","",OFFSET('Sanitation Data'!$H$30,0,10*ROW('Sanitation Data'!H193)))</f>
        <v/>
      </c>
      <c r="DH199" s="319" t="str">
        <f ca="true">+IF(OFFSET('Sanitation Data'!$H$31,0,10*ROW('Sanitation Data'!H193))="","",OFFSET('Sanitation Data'!$H$31,0,10*ROW('Sanitation Data'!H193)))</f>
        <v/>
      </c>
      <c r="DI199" s="319" t="str">
        <f ca="true">+IF(OFFSET('Sanitation Data'!$H$32,0,10*ROW('Sanitation Data'!H193))="","",OFFSET('Sanitation Data'!$H$32,0,10*ROW('Sanitation Data'!H193)))</f>
        <v/>
      </c>
      <c r="DJ199" s="319" t="str">
        <f ca="true">+IF(OFFSET('Sanitation Data'!$I$28,0,10*ROW('Sanitation Data'!I193))="","",OFFSET('Sanitation Data'!$I$28,0,10*ROW('Sanitation Data'!I193)))</f>
        <v/>
      </c>
      <c r="DK199" s="319" t="str">
        <f ca="true">+IF(OFFSET('Sanitation Data'!$I$29,0,10*ROW('Sanitation Data'!I193))="","",OFFSET('Sanitation Data'!$I$29,0,10*ROW('Sanitation Data'!I193)))</f>
        <v/>
      </c>
      <c r="DL199" s="319" t="str">
        <f ca="true">+IF(OFFSET('Sanitation Data'!$I$30,0,10*ROW('Sanitation Data'!I193))="","",OFFSET('Sanitation Data'!$I$30,0,10*ROW('Sanitation Data'!I193)))</f>
        <v/>
      </c>
      <c r="DM199" s="319" t="str">
        <f ca="true">+IF(OFFSET('Sanitation Data'!$I$31,0,10*ROW('Sanitation Data'!I193))="","",OFFSET('Sanitation Data'!$I$31,0,10*ROW('Sanitation Data'!I193)))</f>
        <v/>
      </c>
      <c r="DN199" s="319" t="str">
        <f ca="true">+IF(OFFSET('Sanitation Data'!$I$32,0,10*ROW('Sanitation Data'!I193))="","",OFFSET('Sanitation Data'!$I$32,0,10*ROW('Sanitation Data'!I193)))</f>
        <v/>
      </c>
      <c r="DO199" s="319" t="str">
        <f ca="true">+IF(OFFSET('Hygiene Data'!$D$11,0,10*ROW('Hygiene Data'!D193))="","",OFFSET('Hygiene Data'!$D$11,0,10*ROW('Hygiene Data'!D193)))</f>
        <v/>
      </c>
      <c r="DP199" s="319" t="str">
        <f ca="true">+IF(OFFSET('Hygiene Data'!$D$12,0,10*ROW('Hygiene Data'!D193))="","",OFFSET('Hygiene Data'!$D$12,0,10*ROW('Hygiene Data'!D193)))</f>
        <v/>
      </c>
      <c r="DQ199" s="319" t="str">
        <f ca="true">+IF(OFFSET('Hygiene Data'!$D$13,0,10*ROW('Hygiene Data'!D193))="","",OFFSET('Hygiene Data'!$D$13,0,10*ROW('Hygiene Data'!D193)))</f>
        <v/>
      </c>
      <c r="DR199" s="319" t="str">
        <f ca="true">+IF(OFFSET('Hygiene Data'!$E$11,0,10*ROW('Hygiene Data'!E193))="","",OFFSET('Hygiene Data'!$E$11,0,10*ROW('Hygiene Data'!E193)))</f>
        <v/>
      </c>
      <c r="DS199" s="319" t="str">
        <f ca="true">+IF(OFFSET('Hygiene Data'!$E$12,0,10*ROW('Hygiene Data'!E193))="","",OFFSET('Hygiene Data'!$E$12,0,10*ROW('Hygiene Data'!E193)))</f>
        <v/>
      </c>
      <c r="DT199" s="319" t="str">
        <f ca="true">+IF(OFFSET('Hygiene Data'!$E$13,0,10*ROW('Hygiene Data'!E193))="","",OFFSET('Hygiene Data'!$E$13,0,10*ROW('Hygiene Data'!E193)))</f>
        <v/>
      </c>
      <c r="DU199" s="319" t="str">
        <f ca="true">+IF(OFFSET('Hygiene Data'!$F$11,0,10*ROW('Hygiene Data'!F193))="","",OFFSET('Hygiene Data'!$F$11,0,10*ROW('Hygiene Data'!F193)))</f>
        <v/>
      </c>
      <c r="DV199" s="319" t="str">
        <f ca="true">+IF(OFFSET('Hygiene Data'!$F$12,0,10*ROW('Hygiene Data'!F193))="","",OFFSET('Hygiene Data'!$F$12,0,10*ROW('Hygiene Data'!F193)))</f>
        <v/>
      </c>
      <c r="DW199" s="319" t="str">
        <f ca="true">+IF(OFFSET('Hygiene Data'!$F$13,0,10*ROW('Hygiene Data'!F193))="","",OFFSET('Hygiene Data'!$F$13,0,10*ROW('Hygiene Data'!F193)))</f>
        <v/>
      </c>
      <c r="DX199" s="319" t="str">
        <f ca="true">+IF(OFFSET('Hygiene Data'!$G$11,0,10*ROW('Hygiene Data'!G193))="","",OFFSET('Hygiene Data'!$G$11,0,10*ROW('Hygiene Data'!G193)))</f>
        <v/>
      </c>
      <c r="DY199" s="319" t="str">
        <f ca="true">+IF(OFFSET('Hygiene Data'!$G$12,0,10*ROW('Hygiene Data'!G193))="","",OFFSET('Hygiene Data'!$G$12,0,10*ROW('Hygiene Data'!G193)))</f>
        <v/>
      </c>
      <c r="DZ199" s="319" t="str">
        <f ca="true">+IF(OFFSET('Hygiene Data'!$G$13,0,10*ROW('Hygiene Data'!G193))="","",OFFSET('Hygiene Data'!$G$13,0,10*ROW('Hygiene Data'!G193)))</f>
        <v/>
      </c>
      <c r="EA199" s="319" t="str">
        <f ca="true">+IF(OFFSET('Hygiene Data'!$H$11,0,10*ROW('Hygiene Data'!H193))="","",OFFSET('Hygiene Data'!$H$11,0,10*ROW('Hygiene Data'!H193)))</f>
        <v/>
      </c>
      <c r="EB199" s="319" t="str">
        <f ca="true">+IF(OFFSET('Hygiene Data'!$H$12,0,10*ROW('Hygiene Data'!H193))="","",OFFSET('Hygiene Data'!$H$12,0,10*ROW('Hygiene Data'!H193)))</f>
        <v/>
      </c>
      <c r="EC199" s="319" t="str">
        <f ca="true">+IF(OFFSET('Hygiene Data'!$H$13,0,10*ROW('Hygiene Data'!H193))="","",OFFSET('Hygiene Data'!$H$13,0,10*ROW('Hygiene Data'!H193)))</f>
        <v/>
      </c>
      <c r="ED199" s="319" t="str">
        <f ca="true">+IF(OFFSET('Hygiene Data'!$I$11,0,10*ROW('Hygiene Data'!I193))="","",OFFSET('Hygiene Data'!$I$11,0,10*ROW('Hygiene Data'!I193)))</f>
        <v/>
      </c>
      <c r="EE199" s="319" t="str">
        <f ca="true">+IF(OFFSET('Hygiene Data'!$I$12,0,10*ROW('Hygiene Data'!I193))="","",OFFSET('Hygiene Data'!$I$12,0,10*ROW('Hygiene Data'!I193)))</f>
        <v/>
      </c>
      <c r="EF199" s="319"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75"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19"/>
      <c r="BS200" s="319" t="str">
        <f ca="true">+IF(OFFSET('Water Data'!$D$27,0,10*ROW('Water Data'!D194))="","",OFFSET('Water Data'!$D$27,0,10*ROW('Water Data'!D194)))</f>
        <v/>
      </c>
      <c r="BT200" s="319" t="str">
        <f ca="true">+IF(OFFSET('Water Data'!$D$28,0,10*ROW('Water Data'!D194))="","",OFFSET('Water Data'!$D$28,0,10*ROW('Water Data'!D194)))</f>
        <v/>
      </c>
      <c r="BU200" s="319" t="str">
        <f ca="true">+IF(OFFSET('Water Data'!$D$29,0,10*ROW('Water Data'!D194))="","",OFFSET('Water Data'!$D$29,0,10*ROW('Water Data'!D194)))</f>
        <v/>
      </c>
      <c r="BV200" s="319" t="str">
        <f ca="true">+IF(OFFSET('Water Data'!$E$27,0,10*ROW('Water Data'!E194))="","",OFFSET('Water Data'!$E$27,0,10*ROW('Water Data'!E194)))</f>
        <v/>
      </c>
      <c r="BW200" s="319" t="str">
        <f ca="true">+IF(OFFSET('Water Data'!$E$28,0,10*ROW('Water Data'!E194))="","",OFFSET('Water Data'!$E$28,0,10*ROW('Water Data'!E194)))</f>
        <v/>
      </c>
      <c r="BX200" s="319" t="str">
        <f ca="true">+IF(OFFSET('Water Data'!$E$29,0,10*ROW('Water Data'!E194))="","",OFFSET('Water Data'!$E$29,0,10*ROW('Water Data'!E194)))</f>
        <v/>
      </c>
      <c r="BY200" s="319" t="str">
        <f ca="true">+IF(OFFSET('Water Data'!$F$27,0,10*ROW('Water Data'!F194))="","",OFFSET('Water Data'!$F$27,0,10*ROW('Water Data'!F194)))</f>
        <v/>
      </c>
      <c r="BZ200" s="319" t="str">
        <f ca="true">+IF(OFFSET('Water Data'!$F$28,0,10*ROW('Water Data'!F194))="","",OFFSET('Water Data'!$F$28,0,10*ROW('Water Data'!F194)))</f>
        <v/>
      </c>
      <c r="CA200" s="319" t="str">
        <f ca="true">+IF(OFFSET('Water Data'!$F$29,0,10*ROW('Water Data'!F194))="","",OFFSET('Water Data'!$F$29,0,10*ROW('Water Data'!F194)))</f>
        <v/>
      </c>
      <c r="CB200" s="319" t="str">
        <f ca="true">+IF(OFFSET('Water Data'!$G$27,0,10*ROW('Water Data'!G194))="","",OFFSET('Water Data'!$G$27,0,10*ROW('Water Data'!G194)))</f>
        <v/>
      </c>
      <c r="CC200" s="319" t="str">
        <f ca="true">+IF(OFFSET('Water Data'!$G$28,0,10*ROW('Water Data'!G194))="","",OFFSET('Water Data'!$G$28,0,10*ROW('Water Data'!G194)))</f>
        <v/>
      </c>
      <c r="CD200" s="319" t="str">
        <f ca="true">+IF(OFFSET('Water Data'!$G$29,0,10*ROW('Water Data'!G194))="","",OFFSET('Water Data'!$G$29,0,10*ROW('Water Data'!G194)))</f>
        <v/>
      </c>
      <c r="CE200" s="319" t="str">
        <f ca="true">+IF(OFFSET('Water Data'!$H$27,0,10*ROW('Water Data'!H194))="","",OFFSET('Water Data'!$H$27,0,10*ROW('Water Data'!H194)))</f>
        <v/>
      </c>
      <c r="CF200" s="319" t="str">
        <f ca="true">+IF(OFFSET('Water Data'!$H$28,0,10*ROW('Water Data'!H194))="","",OFFSET('Water Data'!$H$28,0,10*ROW('Water Data'!H194)))</f>
        <v/>
      </c>
      <c r="CG200" s="319" t="str">
        <f ca="true">+IF(OFFSET('Water Data'!$H$29,0,10*ROW('Water Data'!H194))="","",OFFSET('Water Data'!$H$29,0,10*ROW('Water Data'!H194)))</f>
        <v/>
      </c>
      <c r="CH200" s="319" t="str">
        <f ca="true">+IF(OFFSET('Water Data'!$I$27,0,10*ROW('Water Data'!I194))="","",OFFSET('Water Data'!$I$27,0,10*ROW('Water Data'!I194)))</f>
        <v/>
      </c>
      <c r="CI200" s="319" t="str">
        <f ca="true">+IF(OFFSET('Water Data'!$I$28,0,10*ROW('Water Data'!I194))="","",OFFSET('Water Data'!$I$28,0,10*ROW('Water Data'!I194)))</f>
        <v/>
      </c>
      <c r="CJ200" s="319" t="str">
        <f ca="true">+IF(OFFSET('Water Data'!$I$29,0,10*ROW('Water Data'!I194))="","",OFFSET('Water Data'!$I$29,0,10*ROW('Water Data'!I194)))</f>
        <v/>
      </c>
      <c r="CK200" s="319" t="str">
        <f ca="true">+IF(OFFSET('Sanitation Data'!$D$28,0,10*ROW('Sanitation Data'!D194))="","",OFFSET('Sanitation Data'!$D$28,0,10*ROW('Sanitation Data'!D194)))</f>
        <v/>
      </c>
      <c r="CL200" s="319" t="str">
        <f ca="true">+IF(OFFSET('Sanitation Data'!$D$29,0,10*ROW('Sanitation Data'!D194))="","",OFFSET('Sanitation Data'!$D$29,0,10*ROW('Sanitation Data'!D194)))</f>
        <v/>
      </c>
      <c r="CM200" s="319" t="str">
        <f ca="true">+IF(OFFSET('Sanitation Data'!$D$30,0,10*ROW('Sanitation Data'!D194))="","",OFFSET('Sanitation Data'!$D$30,0,10*ROW('Sanitation Data'!D194)))</f>
        <v/>
      </c>
      <c r="CN200" s="319" t="str">
        <f ca="true">+IF(OFFSET('Sanitation Data'!$D$31,0,10*ROW('Sanitation Data'!D194))="","",OFFSET('Sanitation Data'!$D$31,0,10*ROW('Sanitation Data'!D194)))</f>
        <v/>
      </c>
      <c r="CO200" s="319" t="str">
        <f ca="true">+IF(OFFSET('Sanitation Data'!$D$32,0,10*ROW('Sanitation Data'!D194))="","",OFFSET('Sanitation Data'!$D$32,0,10*ROW('Sanitation Data'!D194)))</f>
        <v/>
      </c>
      <c r="CP200" s="319" t="str">
        <f ca="true">+IF(OFFSET('Sanitation Data'!$E$28,0,10*ROW('Sanitation Data'!E194))="","",OFFSET('Sanitation Data'!$E$28,0,10*ROW('Sanitation Data'!E194)))</f>
        <v/>
      </c>
      <c r="CQ200" s="319" t="str">
        <f ca="true">+IF(OFFSET('Sanitation Data'!$E$29,0,10*ROW('Sanitation Data'!E194))="","",OFFSET('Sanitation Data'!$E$29,0,10*ROW('Sanitation Data'!E194)))</f>
        <v/>
      </c>
      <c r="CR200" s="319" t="str">
        <f ca="true">+IF(OFFSET('Sanitation Data'!$E$30,0,10*ROW('Sanitation Data'!E194))="","",OFFSET('Sanitation Data'!$E$30,0,10*ROW('Sanitation Data'!E194)))</f>
        <v/>
      </c>
      <c r="CS200" s="319" t="str">
        <f ca="true">+IF(OFFSET('Sanitation Data'!$E$31,0,10*ROW('Sanitation Data'!E194))="","",OFFSET('Sanitation Data'!$E$31,0,10*ROW('Sanitation Data'!E194)))</f>
        <v/>
      </c>
      <c r="CT200" s="319" t="str">
        <f ca="true">+IF(OFFSET('Sanitation Data'!$E$32,0,10*ROW('Sanitation Data'!E194))="","",OFFSET('Sanitation Data'!$E$32,0,10*ROW('Sanitation Data'!E194)))</f>
        <v/>
      </c>
      <c r="CU200" s="319" t="str">
        <f ca="true">+IF(OFFSET('Sanitation Data'!$F$28,0,10*ROW('Sanitation Data'!F194))="","",OFFSET('Sanitation Data'!$F$28,0,10*ROW('Sanitation Data'!F194)))</f>
        <v/>
      </c>
      <c r="CV200" s="319" t="str">
        <f ca="true">+IF(OFFSET('Sanitation Data'!$F$29,0,10*ROW('Sanitation Data'!F194))="","",OFFSET('Sanitation Data'!$F$29,0,10*ROW('Sanitation Data'!F194)))</f>
        <v/>
      </c>
      <c r="CW200" s="319" t="str">
        <f ca="true">+IF(OFFSET('Sanitation Data'!$F$30,0,10*ROW('Sanitation Data'!F194))="","",OFFSET('Sanitation Data'!$F$30,0,10*ROW('Sanitation Data'!F194)))</f>
        <v/>
      </c>
      <c r="CX200" s="319" t="str">
        <f ca="true">+IF(OFFSET('Sanitation Data'!$F$31,0,10*ROW('Sanitation Data'!F194))="","",OFFSET('Sanitation Data'!$F$31,0,10*ROW('Sanitation Data'!F194)))</f>
        <v/>
      </c>
      <c r="CY200" s="319" t="str">
        <f ca="true">+IF(OFFSET('Sanitation Data'!$F$32,0,10*ROW('Sanitation Data'!F194))="","",OFFSET('Sanitation Data'!$F$32,0,10*ROW('Sanitation Data'!F194)))</f>
        <v/>
      </c>
      <c r="CZ200" s="319" t="str">
        <f ca="true">+IF(OFFSET('Sanitation Data'!$G$28,0,10*ROW('Sanitation Data'!G194))="","",OFFSET('Sanitation Data'!$G$28,0,10*ROW('Sanitation Data'!G194)))</f>
        <v/>
      </c>
      <c r="DA200" s="319" t="str">
        <f ca="true">+IF(OFFSET('Sanitation Data'!$G$29,0,10*ROW('Sanitation Data'!G194))="","",OFFSET('Sanitation Data'!$G$29,0,10*ROW('Sanitation Data'!G194)))</f>
        <v/>
      </c>
      <c r="DB200" s="319" t="str">
        <f ca="true">+IF(OFFSET('Sanitation Data'!$G$30,0,10*ROW('Sanitation Data'!G194))="","",OFFSET('Sanitation Data'!$G$30,0,10*ROW('Sanitation Data'!G194)))</f>
        <v/>
      </c>
      <c r="DC200" s="319" t="str">
        <f ca="true">+IF(OFFSET('Sanitation Data'!$G$31,0,10*ROW('Sanitation Data'!G194))="","",OFFSET('Sanitation Data'!$G$31,0,10*ROW('Sanitation Data'!G194)))</f>
        <v/>
      </c>
      <c r="DD200" s="319" t="str">
        <f ca="true">+IF(OFFSET('Sanitation Data'!$G$32,0,10*ROW('Sanitation Data'!G194))="","",OFFSET('Sanitation Data'!$G$32,0,10*ROW('Sanitation Data'!G194)))</f>
        <v/>
      </c>
      <c r="DE200" s="319" t="str">
        <f ca="true">+IF(OFFSET('Sanitation Data'!$H$28,0,10*ROW('Sanitation Data'!H194))="","",OFFSET('Sanitation Data'!$H$28,0,10*ROW('Sanitation Data'!H194)))</f>
        <v/>
      </c>
      <c r="DF200" s="319" t="str">
        <f ca="true">+IF(OFFSET('Sanitation Data'!$H$29,0,10*ROW('Sanitation Data'!H194))="","",OFFSET('Sanitation Data'!$H$29,0,10*ROW('Sanitation Data'!H194)))</f>
        <v/>
      </c>
      <c r="DG200" s="319" t="str">
        <f ca="true">+IF(OFFSET('Sanitation Data'!$H$30,0,10*ROW('Sanitation Data'!H194))="","",OFFSET('Sanitation Data'!$H$30,0,10*ROW('Sanitation Data'!H194)))</f>
        <v/>
      </c>
      <c r="DH200" s="319" t="str">
        <f ca="true">+IF(OFFSET('Sanitation Data'!$H$31,0,10*ROW('Sanitation Data'!H194))="","",OFFSET('Sanitation Data'!$H$31,0,10*ROW('Sanitation Data'!H194)))</f>
        <v/>
      </c>
      <c r="DI200" s="319" t="str">
        <f ca="true">+IF(OFFSET('Sanitation Data'!$H$32,0,10*ROW('Sanitation Data'!H194))="","",OFFSET('Sanitation Data'!$H$32,0,10*ROW('Sanitation Data'!H194)))</f>
        <v/>
      </c>
      <c r="DJ200" s="319" t="str">
        <f ca="true">+IF(OFFSET('Sanitation Data'!$I$28,0,10*ROW('Sanitation Data'!I194))="","",OFFSET('Sanitation Data'!$I$28,0,10*ROW('Sanitation Data'!I194)))</f>
        <v/>
      </c>
      <c r="DK200" s="319" t="str">
        <f ca="true">+IF(OFFSET('Sanitation Data'!$I$29,0,10*ROW('Sanitation Data'!I194))="","",OFFSET('Sanitation Data'!$I$29,0,10*ROW('Sanitation Data'!I194)))</f>
        <v/>
      </c>
      <c r="DL200" s="319" t="str">
        <f ca="true">+IF(OFFSET('Sanitation Data'!$I$30,0,10*ROW('Sanitation Data'!I194))="","",OFFSET('Sanitation Data'!$I$30,0,10*ROW('Sanitation Data'!I194)))</f>
        <v/>
      </c>
      <c r="DM200" s="319" t="str">
        <f ca="true">+IF(OFFSET('Sanitation Data'!$I$31,0,10*ROW('Sanitation Data'!I194))="","",OFFSET('Sanitation Data'!$I$31,0,10*ROW('Sanitation Data'!I194)))</f>
        <v/>
      </c>
      <c r="DN200" s="319" t="str">
        <f ca="true">+IF(OFFSET('Sanitation Data'!$I$32,0,10*ROW('Sanitation Data'!I194))="","",OFFSET('Sanitation Data'!$I$32,0,10*ROW('Sanitation Data'!I194)))</f>
        <v/>
      </c>
      <c r="DO200" s="319" t="str">
        <f ca="true">+IF(OFFSET('Hygiene Data'!$D$11,0,10*ROW('Hygiene Data'!D194))="","",OFFSET('Hygiene Data'!$D$11,0,10*ROW('Hygiene Data'!D194)))</f>
        <v/>
      </c>
      <c r="DP200" s="319" t="str">
        <f ca="true">+IF(OFFSET('Hygiene Data'!$D$12,0,10*ROW('Hygiene Data'!D194))="","",OFFSET('Hygiene Data'!$D$12,0,10*ROW('Hygiene Data'!D194)))</f>
        <v/>
      </c>
      <c r="DQ200" s="319" t="str">
        <f ca="true">+IF(OFFSET('Hygiene Data'!$D$13,0,10*ROW('Hygiene Data'!D194))="","",OFFSET('Hygiene Data'!$D$13,0,10*ROW('Hygiene Data'!D194)))</f>
        <v/>
      </c>
      <c r="DR200" s="319" t="str">
        <f ca="true">+IF(OFFSET('Hygiene Data'!$E$11,0,10*ROW('Hygiene Data'!E194))="","",OFFSET('Hygiene Data'!$E$11,0,10*ROW('Hygiene Data'!E194)))</f>
        <v/>
      </c>
      <c r="DS200" s="319" t="str">
        <f ca="true">+IF(OFFSET('Hygiene Data'!$E$12,0,10*ROW('Hygiene Data'!E194))="","",OFFSET('Hygiene Data'!$E$12,0,10*ROW('Hygiene Data'!E194)))</f>
        <v/>
      </c>
      <c r="DT200" s="319" t="str">
        <f ca="true">+IF(OFFSET('Hygiene Data'!$E$13,0,10*ROW('Hygiene Data'!E194))="","",OFFSET('Hygiene Data'!$E$13,0,10*ROW('Hygiene Data'!E194)))</f>
        <v/>
      </c>
      <c r="DU200" s="319" t="str">
        <f ca="true">+IF(OFFSET('Hygiene Data'!$F$11,0,10*ROW('Hygiene Data'!F194))="","",OFFSET('Hygiene Data'!$F$11,0,10*ROW('Hygiene Data'!F194)))</f>
        <v/>
      </c>
      <c r="DV200" s="319" t="str">
        <f ca="true">+IF(OFFSET('Hygiene Data'!$F$12,0,10*ROW('Hygiene Data'!F194))="","",OFFSET('Hygiene Data'!$F$12,0,10*ROW('Hygiene Data'!F194)))</f>
        <v/>
      </c>
      <c r="DW200" s="319" t="str">
        <f ca="true">+IF(OFFSET('Hygiene Data'!$F$13,0,10*ROW('Hygiene Data'!F194))="","",OFFSET('Hygiene Data'!$F$13,0,10*ROW('Hygiene Data'!F194)))</f>
        <v/>
      </c>
      <c r="DX200" s="319" t="str">
        <f ca="true">+IF(OFFSET('Hygiene Data'!$G$11,0,10*ROW('Hygiene Data'!G194))="","",OFFSET('Hygiene Data'!$G$11,0,10*ROW('Hygiene Data'!G194)))</f>
        <v/>
      </c>
      <c r="DY200" s="319" t="str">
        <f ca="true">+IF(OFFSET('Hygiene Data'!$G$12,0,10*ROW('Hygiene Data'!G194))="","",OFFSET('Hygiene Data'!$G$12,0,10*ROW('Hygiene Data'!G194)))</f>
        <v/>
      </c>
      <c r="DZ200" s="319" t="str">
        <f ca="true">+IF(OFFSET('Hygiene Data'!$G$13,0,10*ROW('Hygiene Data'!G194))="","",OFFSET('Hygiene Data'!$G$13,0,10*ROW('Hygiene Data'!G194)))</f>
        <v/>
      </c>
      <c r="EA200" s="319" t="str">
        <f ca="true">+IF(OFFSET('Hygiene Data'!$H$11,0,10*ROW('Hygiene Data'!H194))="","",OFFSET('Hygiene Data'!$H$11,0,10*ROW('Hygiene Data'!H194)))</f>
        <v/>
      </c>
      <c r="EB200" s="319" t="str">
        <f ca="true">+IF(OFFSET('Hygiene Data'!$H$12,0,10*ROW('Hygiene Data'!H194))="","",OFFSET('Hygiene Data'!$H$12,0,10*ROW('Hygiene Data'!H194)))</f>
        <v/>
      </c>
      <c r="EC200" s="319" t="str">
        <f ca="true">+IF(OFFSET('Hygiene Data'!$H$13,0,10*ROW('Hygiene Data'!H194))="","",OFFSET('Hygiene Data'!$H$13,0,10*ROW('Hygiene Data'!H194)))</f>
        <v/>
      </c>
      <c r="ED200" s="319" t="str">
        <f ca="true">+IF(OFFSET('Hygiene Data'!$I$11,0,10*ROW('Hygiene Data'!I194))="","",OFFSET('Hygiene Data'!$I$11,0,10*ROW('Hygiene Data'!I194)))</f>
        <v/>
      </c>
      <c r="EE200" s="319" t="str">
        <f ca="true">+IF(OFFSET('Hygiene Data'!$I$12,0,10*ROW('Hygiene Data'!I194))="","",OFFSET('Hygiene Data'!$I$12,0,10*ROW('Hygiene Data'!I194)))</f>
        <v/>
      </c>
      <c r="EF200" s="319"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75"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19"/>
      <c r="BS201" s="319" t="str">
        <f ca="true">+IF(OFFSET('Water Data'!$D$27,0,10*ROW('Water Data'!D195))="","",OFFSET('Water Data'!$D$27,0,10*ROW('Water Data'!D195)))</f>
        <v/>
      </c>
      <c r="BT201" s="319" t="str">
        <f ca="true">+IF(OFFSET('Water Data'!$D$28,0,10*ROW('Water Data'!D195))="","",OFFSET('Water Data'!$D$28,0,10*ROW('Water Data'!D195)))</f>
        <v/>
      </c>
      <c r="BU201" s="319" t="str">
        <f ca="true">+IF(OFFSET('Water Data'!$D$29,0,10*ROW('Water Data'!D195))="","",OFFSET('Water Data'!$D$29,0,10*ROW('Water Data'!D195)))</f>
        <v/>
      </c>
      <c r="BV201" s="319" t="str">
        <f ca="true">+IF(OFFSET('Water Data'!$E$27,0,10*ROW('Water Data'!E195))="","",OFFSET('Water Data'!$E$27,0,10*ROW('Water Data'!E195)))</f>
        <v/>
      </c>
      <c r="BW201" s="319" t="str">
        <f ca="true">+IF(OFFSET('Water Data'!$E$28,0,10*ROW('Water Data'!E195))="","",OFFSET('Water Data'!$E$28,0,10*ROW('Water Data'!E195)))</f>
        <v/>
      </c>
      <c r="BX201" s="319" t="str">
        <f ca="true">+IF(OFFSET('Water Data'!$E$29,0,10*ROW('Water Data'!E195))="","",OFFSET('Water Data'!$E$29,0,10*ROW('Water Data'!E195)))</f>
        <v/>
      </c>
      <c r="BY201" s="319" t="str">
        <f ca="true">+IF(OFFSET('Water Data'!$F$27,0,10*ROW('Water Data'!F195))="","",OFFSET('Water Data'!$F$27,0,10*ROW('Water Data'!F195)))</f>
        <v/>
      </c>
      <c r="BZ201" s="319" t="str">
        <f ca="true">+IF(OFFSET('Water Data'!$F$28,0,10*ROW('Water Data'!F195))="","",OFFSET('Water Data'!$F$28,0,10*ROW('Water Data'!F195)))</f>
        <v/>
      </c>
      <c r="CA201" s="319" t="str">
        <f ca="true">+IF(OFFSET('Water Data'!$F$29,0,10*ROW('Water Data'!F195))="","",OFFSET('Water Data'!$F$29,0,10*ROW('Water Data'!F195)))</f>
        <v/>
      </c>
      <c r="CB201" s="319" t="str">
        <f ca="true">+IF(OFFSET('Water Data'!$G$27,0,10*ROW('Water Data'!G195))="","",OFFSET('Water Data'!$G$27,0,10*ROW('Water Data'!G195)))</f>
        <v/>
      </c>
      <c r="CC201" s="319" t="str">
        <f ca="true">+IF(OFFSET('Water Data'!$G$28,0,10*ROW('Water Data'!G195))="","",OFFSET('Water Data'!$G$28,0,10*ROW('Water Data'!G195)))</f>
        <v/>
      </c>
      <c r="CD201" s="319" t="str">
        <f ca="true">+IF(OFFSET('Water Data'!$G$29,0,10*ROW('Water Data'!G195))="","",OFFSET('Water Data'!$G$29,0,10*ROW('Water Data'!G195)))</f>
        <v/>
      </c>
      <c r="CE201" s="319" t="str">
        <f ca="true">+IF(OFFSET('Water Data'!$H$27,0,10*ROW('Water Data'!H195))="","",OFFSET('Water Data'!$H$27,0,10*ROW('Water Data'!H195)))</f>
        <v/>
      </c>
      <c r="CF201" s="319" t="str">
        <f ca="true">+IF(OFFSET('Water Data'!$H$28,0,10*ROW('Water Data'!H195))="","",OFFSET('Water Data'!$H$28,0,10*ROW('Water Data'!H195)))</f>
        <v/>
      </c>
      <c r="CG201" s="319" t="str">
        <f ca="true">+IF(OFFSET('Water Data'!$H$29,0,10*ROW('Water Data'!H195))="","",OFFSET('Water Data'!$H$29,0,10*ROW('Water Data'!H195)))</f>
        <v/>
      </c>
      <c r="CH201" s="319" t="str">
        <f ca="true">+IF(OFFSET('Water Data'!$I$27,0,10*ROW('Water Data'!I195))="","",OFFSET('Water Data'!$I$27,0,10*ROW('Water Data'!I195)))</f>
        <v/>
      </c>
      <c r="CI201" s="319" t="str">
        <f ca="true">+IF(OFFSET('Water Data'!$I$28,0,10*ROW('Water Data'!I195))="","",OFFSET('Water Data'!$I$28,0,10*ROW('Water Data'!I195)))</f>
        <v/>
      </c>
      <c r="CJ201" s="319" t="str">
        <f ca="true">+IF(OFFSET('Water Data'!$I$29,0,10*ROW('Water Data'!I195))="","",OFFSET('Water Data'!$I$29,0,10*ROW('Water Data'!I195)))</f>
        <v/>
      </c>
      <c r="CK201" s="319" t="str">
        <f ca="true">+IF(OFFSET('Sanitation Data'!$D$28,0,10*ROW('Sanitation Data'!D195))="","",OFFSET('Sanitation Data'!$D$28,0,10*ROW('Sanitation Data'!D195)))</f>
        <v/>
      </c>
      <c r="CL201" s="319" t="str">
        <f ca="true">+IF(OFFSET('Sanitation Data'!$D$29,0,10*ROW('Sanitation Data'!D195))="","",OFFSET('Sanitation Data'!$D$29,0,10*ROW('Sanitation Data'!D195)))</f>
        <v/>
      </c>
      <c r="CM201" s="319" t="str">
        <f ca="true">+IF(OFFSET('Sanitation Data'!$D$30,0,10*ROW('Sanitation Data'!D195))="","",OFFSET('Sanitation Data'!$D$30,0,10*ROW('Sanitation Data'!D195)))</f>
        <v/>
      </c>
      <c r="CN201" s="319" t="str">
        <f ca="true">+IF(OFFSET('Sanitation Data'!$D$31,0,10*ROW('Sanitation Data'!D195))="","",OFFSET('Sanitation Data'!$D$31,0,10*ROW('Sanitation Data'!D195)))</f>
        <v/>
      </c>
      <c r="CO201" s="319" t="str">
        <f ca="true">+IF(OFFSET('Sanitation Data'!$D$32,0,10*ROW('Sanitation Data'!D195))="","",OFFSET('Sanitation Data'!$D$32,0,10*ROW('Sanitation Data'!D195)))</f>
        <v/>
      </c>
      <c r="CP201" s="319" t="str">
        <f ca="true">+IF(OFFSET('Sanitation Data'!$E$28,0,10*ROW('Sanitation Data'!E195))="","",OFFSET('Sanitation Data'!$E$28,0,10*ROW('Sanitation Data'!E195)))</f>
        <v/>
      </c>
      <c r="CQ201" s="319" t="str">
        <f ca="true">+IF(OFFSET('Sanitation Data'!$E$29,0,10*ROW('Sanitation Data'!E195))="","",OFFSET('Sanitation Data'!$E$29,0,10*ROW('Sanitation Data'!E195)))</f>
        <v/>
      </c>
      <c r="CR201" s="319" t="str">
        <f ca="true">+IF(OFFSET('Sanitation Data'!$E$30,0,10*ROW('Sanitation Data'!E195))="","",OFFSET('Sanitation Data'!$E$30,0,10*ROW('Sanitation Data'!E195)))</f>
        <v/>
      </c>
      <c r="CS201" s="319" t="str">
        <f ca="true">+IF(OFFSET('Sanitation Data'!$E$31,0,10*ROW('Sanitation Data'!E195))="","",OFFSET('Sanitation Data'!$E$31,0,10*ROW('Sanitation Data'!E195)))</f>
        <v/>
      </c>
      <c r="CT201" s="319" t="str">
        <f ca="true">+IF(OFFSET('Sanitation Data'!$E$32,0,10*ROW('Sanitation Data'!E195))="","",OFFSET('Sanitation Data'!$E$32,0,10*ROW('Sanitation Data'!E195)))</f>
        <v/>
      </c>
      <c r="CU201" s="319" t="str">
        <f ca="true">+IF(OFFSET('Sanitation Data'!$F$28,0,10*ROW('Sanitation Data'!F195))="","",OFFSET('Sanitation Data'!$F$28,0,10*ROW('Sanitation Data'!F195)))</f>
        <v/>
      </c>
      <c r="CV201" s="319" t="str">
        <f ca="true">+IF(OFFSET('Sanitation Data'!$F$29,0,10*ROW('Sanitation Data'!F195))="","",OFFSET('Sanitation Data'!$F$29,0,10*ROW('Sanitation Data'!F195)))</f>
        <v/>
      </c>
      <c r="CW201" s="319" t="str">
        <f ca="true">+IF(OFFSET('Sanitation Data'!$F$30,0,10*ROW('Sanitation Data'!F195))="","",OFFSET('Sanitation Data'!$F$30,0,10*ROW('Sanitation Data'!F195)))</f>
        <v/>
      </c>
      <c r="CX201" s="319" t="str">
        <f ca="true">+IF(OFFSET('Sanitation Data'!$F$31,0,10*ROW('Sanitation Data'!F195))="","",OFFSET('Sanitation Data'!$F$31,0,10*ROW('Sanitation Data'!F195)))</f>
        <v/>
      </c>
      <c r="CY201" s="319" t="str">
        <f ca="true">+IF(OFFSET('Sanitation Data'!$F$32,0,10*ROW('Sanitation Data'!F195))="","",OFFSET('Sanitation Data'!$F$32,0,10*ROW('Sanitation Data'!F195)))</f>
        <v/>
      </c>
      <c r="CZ201" s="319" t="str">
        <f ca="true">+IF(OFFSET('Sanitation Data'!$G$28,0,10*ROW('Sanitation Data'!G195))="","",OFFSET('Sanitation Data'!$G$28,0,10*ROW('Sanitation Data'!G195)))</f>
        <v/>
      </c>
      <c r="DA201" s="319" t="str">
        <f ca="true">+IF(OFFSET('Sanitation Data'!$G$29,0,10*ROW('Sanitation Data'!G195))="","",OFFSET('Sanitation Data'!$G$29,0,10*ROW('Sanitation Data'!G195)))</f>
        <v/>
      </c>
      <c r="DB201" s="319" t="str">
        <f ca="true">+IF(OFFSET('Sanitation Data'!$G$30,0,10*ROW('Sanitation Data'!G195))="","",OFFSET('Sanitation Data'!$G$30,0,10*ROW('Sanitation Data'!G195)))</f>
        <v/>
      </c>
      <c r="DC201" s="319" t="str">
        <f ca="true">+IF(OFFSET('Sanitation Data'!$G$31,0,10*ROW('Sanitation Data'!G195))="","",OFFSET('Sanitation Data'!$G$31,0,10*ROW('Sanitation Data'!G195)))</f>
        <v/>
      </c>
      <c r="DD201" s="319" t="str">
        <f ca="true">+IF(OFFSET('Sanitation Data'!$G$32,0,10*ROW('Sanitation Data'!G195))="","",OFFSET('Sanitation Data'!$G$32,0,10*ROW('Sanitation Data'!G195)))</f>
        <v/>
      </c>
      <c r="DE201" s="319" t="str">
        <f ca="true">+IF(OFFSET('Sanitation Data'!$H$28,0,10*ROW('Sanitation Data'!H195))="","",OFFSET('Sanitation Data'!$H$28,0,10*ROW('Sanitation Data'!H195)))</f>
        <v/>
      </c>
      <c r="DF201" s="319" t="str">
        <f ca="true">+IF(OFFSET('Sanitation Data'!$H$29,0,10*ROW('Sanitation Data'!H195))="","",OFFSET('Sanitation Data'!$H$29,0,10*ROW('Sanitation Data'!H195)))</f>
        <v/>
      </c>
      <c r="DG201" s="319" t="str">
        <f ca="true">+IF(OFFSET('Sanitation Data'!$H$30,0,10*ROW('Sanitation Data'!H195))="","",OFFSET('Sanitation Data'!$H$30,0,10*ROW('Sanitation Data'!H195)))</f>
        <v/>
      </c>
      <c r="DH201" s="319" t="str">
        <f ca="true">+IF(OFFSET('Sanitation Data'!$H$31,0,10*ROW('Sanitation Data'!H195))="","",OFFSET('Sanitation Data'!$H$31,0,10*ROW('Sanitation Data'!H195)))</f>
        <v/>
      </c>
      <c r="DI201" s="319" t="str">
        <f ca="true">+IF(OFFSET('Sanitation Data'!$H$32,0,10*ROW('Sanitation Data'!H195))="","",OFFSET('Sanitation Data'!$H$32,0,10*ROW('Sanitation Data'!H195)))</f>
        <v/>
      </c>
      <c r="DJ201" s="319" t="str">
        <f ca="true">+IF(OFFSET('Sanitation Data'!$I$28,0,10*ROW('Sanitation Data'!I195))="","",OFFSET('Sanitation Data'!$I$28,0,10*ROW('Sanitation Data'!I195)))</f>
        <v/>
      </c>
      <c r="DK201" s="319" t="str">
        <f ca="true">+IF(OFFSET('Sanitation Data'!$I$29,0,10*ROW('Sanitation Data'!I195))="","",OFFSET('Sanitation Data'!$I$29,0,10*ROW('Sanitation Data'!I195)))</f>
        <v/>
      </c>
      <c r="DL201" s="319" t="str">
        <f ca="true">+IF(OFFSET('Sanitation Data'!$I$30,0,10*ROW('Sanitation Data'!I195))="","",OFFSET('Sanitation Data'!$I$30,0,10*ROW('Sanitation Data'!I195)))</f>
        <v/>
      </c>
      <c r="DM201" s="319" t="str">
        <f ca="true">+IF(OFFSET('Sanitation Data'!$I$31,0,10*ROW('Sanitation Data'!I195))="","",OFFSET('Sanitation Data'!$I$31,0,10*ROW('Sanitation Data'!I195)))</f>
        <v/>
      </c>
      <c r="DN201" s="319" t="str">
        <f ca="true">+IF(OFFSET('Sanitation Data'!$I$32,0,10*ROW('Sanitation Data'!I195))="","",OFFSET('Sanitation Data'!$I$32,0,10*ROW('Sanitation Data'!I195)))</f>
        <v/>
      </c>
      <c r="DO201" s="319" t="str">
        <f ca="true">+IF(OFFSET('Hygiene Data'!$D$11,0,10*ROW('Hygiene Data'!D195))="","",OFFSET('Hygiene Data'!$D$11,0,10*ROW('Hygiene Data'!D195)))</f>
        <v/>
      </c>
      <c r="DP201" s="319" t="str">
        <f ca="true">+IF(OFFSET('Hygiene Data'!$D$12,0,10*ROW('Hygiene Data'!D195))="","",OFFSET('Hygiene Data'!$D$12,0,10*ROW('Hygiene Data'!D195)))</f>
        <v/>
      </c>
      <c r="DQ201" s="319" t="str">
        <f ca="true">+IF(OFFSET('Hygiene Data'!$D$13,0,10*ROW('Hygiene Data'!D195))="","",OFFSET('Hygiene Data'!$D$13,0,10*ROW('Hygiene Data'!D195)))</f>
        <v/>
      </c>
      <c r="DR201" s="319" t="str">
        <f ca="true">+IF(OFFSET('Hygiene Data'!$E$11,0,10*ROW('Hygiene Data'!E195))="","",OFFSET('Hygiene Data'!$E$11,0,10*ROW('Hygiene Data'!E195)))</f>
        <v/>
      </c>
      <c r="DS201" s="319" t="str">
        <f ca="true">+IF(OFFSET('Hygiene Data'!$E$12,0,10*ROW('Hygiene Data'!E195))="","",OFFSET('Hygiene Data'!$E$12,0,10*ROW('Hygiene Data'!E195)))</f>
        <v/>
      </c>
      <c r="DT201" s="319" t="str">
        <f ca="true">+IF(OFFSET('Hygiene Data'!$E$13,0,10*ROW('Hygiene Data'!E195))="","",OFFSET('Hygiene Data'!$E$13,0,10*ROW('Hygiene Data'!E195)))</f>
        <v/>
      </c>
      <c r="DU201" s="319" t="str">
        <f ca="true">+IF(OFFSET('Hygiene Data'!$F$11,0,10*ROW('Hygiene Data'!F195))="","",OFFSET('Hygiene Data'!$F$11,0,10*ROW('Hygiene Data'!F195)))</f>
        <v/>
      </c>
      <c r="DV201" s="319" t="str">
        <f ca="true">+IF(OFFSET('Hygiene Data'!$F$12,0,10*ROW('Hygiene Data'!F195))="","",OFFSET('Hygiene Data'!$F$12,0,10*ROW('Hygiene Data'!F195)))</f>
        <v/>
      </c>
      <c r="DW201" s="319" t="str">
        <f ca="true">+IF(OFFSET('Hygiene Data'!$F$13,0,10*ROW('Hygiene Data'!F195))="","",OFFSET('Hygiene Data'!$F$13,0,10*ROW('Hygiene Data'!F195)))</f>
        <v/>
      </c>
      <c r="DX201" s="319" t="str">
        <f ca="true">+IF(OFFSET('Hygiene Data'!$G$11,0,10*ROW('Hygiene Data'!G195))="","",OFFSET('Hygiene Data'!$G$11,0,10*ROW('Hygiene Data'!G195)))</f>
        <v/>
      </c>
      <c r="DY201" s="319" t="str">
        <f ca="true">+IF(OFFSET('Hygiene Data'!$G$12,0,10*ROW('Hygiene Data'!G195))="","",OFFSET('Hygiene Data'!$G$12,0,10*ROW('Hygiene Data'!G195)))</f>
        <v/>
      </c>
      <c r="DZ201" s="319" t="str">
        <f ca="true">+IF(OFFSET('Hygiene Data'!$G$13,0,10*ROW('Hygiene Data'!G195))="","",OFFSET('Hygiene Data'!$G$13,0,10*ROW('Hygiene Data'!G195)))</f>
        <v/>
      </c>
      <c r="EA201" s="319" t="str">
        <f ca="true">+IF(OFFSET('Hygiene Data'!$H$11,0,10*ROW('Hygiene Data'!H195))="","",OFFSET('Hygiene Data'!$H$11,0,10*ROW('Hygiene Data'!H195)))</f>
        <v/>
      </c>
      <c r="EB201" s="319" t="str">
        <f ca="true">+IF(OFFSET('Hygiene Data'!$H$12,0,10*ROW('Hygiene Data'!H195))="","",OFFSET('Hygiene Data'!$H$12,0,10*ROW('Hygiene Data'!H195)))</f>
        <v/>
      </c>
      <c r="EC201" s="319" t="str">
        <f ca="true">+IF(OFFSET('Hygiene Data'!$H$13,0,10*ROW('Hygiene Data'!H195))="","",OFFSET('Hygiene Data'!$H$13,0,10*ROW('Hygiene Data'!H195)))</f>
        <v/>
      </c>
      <c r="ED201" s="319" t="str">
        <f ca="true">+IF(OFFSET('Hygiene Data'!$I$11,0,10*ROW('Hygiene Data'!I195))="","",OFFSET('Hygiene Data'!$I$11,0,10*ROW('Hygiene Data'!I195)))</f>
        <v/>
      </c>
      <c r="EE201" s="319" t="str">
        <f ca="true">+IF(OFFSET('Hygiene Data'!$I$12,0,10*ROW('Hygiene Data'!I195))="","",OFFSET('Hygiene Data'!$I$12,0,10*ROW('Hygiene Data'!I195)))</f>
        <v/>
      </c>
      <c r="EF201" s="319"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75"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19"/>
      <c r="BS202" s="319" t="str">
        <f ca="true">+IF(OFFSET('Water Data'!$D$27,0,10*ROW('Water Data'!D196))="","",OFFSET('Water Data'!$D$27,0,10*ROW('Water Data'!D196)))</f>
        <v/>
      </c>
      <c r="BT202" s="319" t="str">
        <f ca="true">+IF(OFFSET('Water Data'!$D$28,0,10*ROW('Water Data'!D196))="","",OFFSET('Water Data'!$D$28,0,10*ROW('Water Data'!D196)))</f>
        <v/>
      </c>
      <c r="BU202" s="319" t="str">
        <f ca="true">+IF(OFFSET('Water Data'!$D$29,0,10*ROW('Water Data'!D196))="","",OFFSET('Water Data'!$D$29,0,10*ROW('Water Data'!D196)))</f>
        <v/>
      </c>
      <c r="BV202" s="319" t="str">
        <f ca="true">+IF(OFFSET('Water Data'!$E$27,0,10*ROW('Water Data'!E196))="","",OFFSET('Water Data'!$E$27,0,10*ROW('Water Data'!E196)))</f>
        <v/>
      </c>
      <c r="BW202" s="319" t="str">
        <f ca="true">+IF(OFFSET('Water Data'!$E$28,0,10*ROW('Water Data'!E196))="","",OFFSET('Water Data'!$E$28,0,10*ROW('Water Data'!E196)))</f>
        <v/>
      </c>
      <c r="BX202" s="319" t="str">
        <f ca="true">+IF(OFFSET('Water Data'!$E$29,0,10*ROW('Water Data'!E196))="","",OFFSET('Water Data'!$E$29,0,10*ROW('Water Data'!E196)))</f>
        <v/>
      </c>
      <c r="BY202" s="319" t="str">
        <f ca="true">+IF(OFFSET('Water Data'!$F$27,0,10*ROW('Water Data'!F196))="","",OFFSET('Water Data'!$F$27,0,10*ROW('Water Data'!F196)))</f>
        <v/>
      </c>
      <c r="BZ202" s="319" t="str">
        <f ca="true">+IF(OFFSET('Water Data'!$F$28,0,10*ROW('Water Data'!F196))="","",OFFSET('Water Data'!$F$28,0,10*ROW('Water Data'!F196)))</f>
        <v/>
      </c>
      <c r="CA202" s="319" t="str">
        <f ca="true">+IF(OFFSET('Water Data'!$F$29,0,10*ROW('Water Data'!F196))="","",OFFSET('Water Data'!$F$29,0,10*ROW('Water Data'!F196)))</f>
        <v/>
      </c>
      <c r="CB202" s="319" t="str">
        <f ca="true">+IF(OFFSET('Water Data'!$G$27,0,10*ROW('Water Data'!G196))="","",OFFSET('Water Data'!$G$27,0,10*ROW('Water Data'!G196)))</f>
        <v/>
      </c>
      <c r="CC202" s="319" t="str">
        <f ca="true">+IF(OFFSET('Water Data'!$G$28,0,10*ROW('Water Data'!G196))="","",OFFSET('Water Data'!$G$28,0,10*ROW('Water Data'!G196)))</f>
        <v/>
      </c>
      <c r="CD202" s="319" t="str">
        <f ca="true">+IF(OFFSET('Water Data'!$G$29,0,10*ROW('Water Data'!G196))="","",OFFSET('Water Data'!$G$29,0,10*ROW('Water Data'!G196)))</f>
        <v/>
      </c>
      <c r="CE202" s="319" t="str">
        <f ca="true">+IF(OFFSET('Water Data'!$H$27,0,10*ROW('Water Data'!H196))="","",OFFSET('Water Data'!$H$27,0,10*ROW('Water Data'!H196)))</f>
        <v/>
      </c>
      <c r="CF202" s="319" t="str">
        <f ca="true">+IF(OFFSET('Water Data'!$H$28,0,10*ROW('Water Data'!H196))="","",OFFSET('Water Data'!$H$28,0,10*ROW('Water Data'!H196)))</f>
        <v/>
      </c>
      <c r="CG202" s="319" t="str">
        <f ca="true">+IF(OFFSET('Water Data'!$H$29,0,10*ROW('Water Data'!H196))="","",OFFSET('Water Data'!$H$29,0,10*ROW('Water Data'!H196)))</f>
        <v/>
      </c>
      <c r="CH202" s="319" t="str">
        <f ca="true">+IF(OFFSET('Water Data'!$I$27,0,10*ROW('Water Data'!I196))="","",OFFSET('Water Data'!$I$27,0,10*ROW('Water Data'!I196)))</f>
        <v/>
      </c>
      <c r="CI202" s="319" t="str">
        <f ca="true">+IF(OFFSET('Water Data'!$I$28,0,10*ROW('Water Data'!I196))="","",OFFSET('Water Data'!$I$28,0,10*ROW('Water Data'!I196)))</f>
        <v/>
      </c>
      <c r="CJ202" s="319" t="str">
        <f ca="true">+IF(OFFSET('Water Data'!$I$29,0,10*ROW('Water Data'!I196))="","",OFFSET('Water Data'!$I$29,0,10*ROW('Water Data'!I196)))</f>
        <v/>
      </c>
      <c r="CK202" s="319" t="str">
        <f ca="true">+IF(OFFSET('Sanitation Data'!$D$28,0,10*ROW('Sanitation Data'!D196))="","",OFFSET('Sanitation Data'!$D$28,0,10*ROW('Sanitation Data'!D196)))</f>
        <v/>
      </c>
      <c r="CL202" s="319" t="str">
        <f ca="true">+IF(OFFSET('Sanitation Data'!$D$29,0,10*ROW('Sanitation Data'!D196))="","",OFFSET('Sanitation Data'!$D$29,0,10*ROW('Sanitation Data'!D196)))</f>
        <v/>
      </c>
      <c r="CM202" s="319" t="str">
        <f ca="true">+IF(OFFSET('Sanitation Data'!$D$30,0,10*ROW('Sanitation Data'!D196))="","",OFFSET('Sanitation Data'!$D$30,0,10*ROW('Sanitation Data'!D196)))</f>
        <v/>
      </c>
      <c r="CN202" s="319" t="str">
        <f ca="true">+IF(OFFSET('Sanitation Data'!$D$31,0,10*ROW('Sanitation Data'!D196))="","",OFFSET('Sanitation Data'!$D$31,0,10*ROW('Sanitation Data'!D196)))</f>
        <v/>
      </c>
      <c r="CO202" s="319" t="str">
        <f ca="true">+IF(OFFSET('Sanitation Data'!$D$32,0,10*ROW('Sanitation Data'!D196))="","",OFFSET('Sanitation Data'!$D$32,0,10*ROW('Sanitation Data'!D196)))</f>
        <v/>
      </c>
      <c r="CP202" s="319" t="str">
        <f ca="true">+IF(OFFSET('Sanitation Data'!$E$28,0,10*ROW('Sanitation Data'!E196))="","",OFFSET('Sanitation Data'!$E$28,0,10*ROW('Sanitation Data'!E196)))</f>
        <v/>
      </c>
      <c r="CQ202" s="319" t="str">
        <f ca="true">+IF(OFFSET('Sanitation Data'!$E$29,0,10*ROW('Sanitation Data'!E196))="","",OFFSET('Sanitation Data'!$E$29,0,10*ROW('Sanitation Data'!E196)))</f>
        <v/>
      </c>
      <c r="CR202" s="319" t="str">
        <f ca="true">+IF(OFFSET('Sanitation Data'!$E$30,0,10*ROW('Sanitation Data'!E196))="","",OFFSET('Sanitation Data'!$E$30,0,10*ROW('Sanitation Data'!E196)))</f>
        <v/>
      </c>
      <c r="CS202" s="319" t="str">
        <f ca="true">+IF(OFFSET('Sanitation Data'!$E$31,0,10*ROW('Sanitation Data'!E196))="","",OFFSET('Sanitation Data'!$E$31,0,10*ROW('Sanitation Data'!E196)))</f>
        <v/>
      </c>
      <c r="CT202" s="319" t="str">
        <f ca="true">+IF(OFFSET('Sanitation Data'!$E$32,0,10*ROW('Sanitation Data'!E196))="","",OFFSET('Sanitation Data'!$E$32,0,10*ROW('Sanitation Data'!E196)))</f>
        <v/>
      </c>
      <c r="CU202" s="319" t="str">
        <f ca="true">+IF(OFFSET('Sanitation Data'!$F$28,0,10*ROW('Sanitation Data'!F196))="","",OFFSET('Sanitation Data'!$F$28,0,10*ROW('Sanitation Data'!F196)))</f>
        <v/>
      </c>
      <c r="CV202" s="319" t="str">
        <f ca="true">+IF(OFFSET('Sanitation Data'!$F$29,0,10*ROW('Sanitation Data'!F196))="","",OFFSET('Sanitation Data'!$F$29,0,10*ROW('Sanitation Data'!F196)))</f>
        <v/>
      </c>
      <c r="CW202" s="319" t="str">
        <f ca="true">+IF(OFFSET('Sanitation Data'!$F$30,0,10*ROW('Sanitation Data'!F196))="","",OFFSET('Sanitation Data'!$F$30,0,10*ROW('Sanitation Data'!F196)))</f>
        <v/>
      </c>
      <c r="CX202" s="319" t="str">
        <f ca="true">+IF(OFFSET('Sanitation Data'!$F$31,0,10*ROW('Sanitation Data'!F196))="","",OFFSET('Sanitation Data'!$F$31,0,10*ROW('Sanitation Data'!F196)))</f>
        <v/>
      </c>
      <c r="CY202" s="319" t="str">
        <f ca="true">+IF(OFFSET('Sanitation Data'!$F$32,0,10*ROW('Sanitation Data'!F196))="","",OFFSET('Sanitation Data'!$F$32,0,10*ROW('Sanitation Data'!F196)))</f>
        <v/>
      </c>
      <c r="CZ202" s="319" t="str">
        <f ca="true">+IF(OFFSET('Sanitation Data'!$G$28,0,10*ROW('Sanitation Data'!G196))="","",OFFSET('Sanitation Data'!$G$28,0,10*ROW('Sanitation Data'!G196)))</f>
        <v/>
      </c>
      <c r="DA202" s="319" t="str">
        <f ca="true">+IF(OFFSET('Sanitation Data'!$G$29,0,10*ROW('Sanitation Data'!G196))="","",OFFSET('Sanitation Data'!$G$29,0,10*ROW('Sanitation Data'!G196)))</f>
        <v/>
      </c>
      <c r="DB202" s="319" t="str">
        <f ca="true">+IF(OFFSET('Sanitation Data'!$G$30,0,10*ROW('Sanitation Data'!G196))="","",OFFSET('Sanitation Data'!$G$30,0,10*ROW('Sanitation Data'!G196)))</f>
        <v/>
      </c>
      <c r="DC202" s="319" t="str">
        <f ca="true">+IF(OFFSET('Sanitation Data'!$G$31,0,10*ROW('Sanitation Data'!G196))="","",OFFSET('Sanitation Data'!$G$31,0,10*ROW('Sanitation Data'!G196)))</f>
        <v/>
      </c>
      <c r="DD202" s="319" t="str">
        <f ca="true">+IF(OFFSET('Sanitation Data'!$G$32,0,10*ROW('Sanitation Data'!G196))="","",OFFSET('Sanitation Data'!$G$32,0,10*ROW('Sanitation Data'!G196)))</f>
        <v/>
      </c>
      <c r="DE202" s="319" t="str">
        <f ca="true">+IF(OFFSET('Sanitation Data'!$H$28,0,10*ROW('Sanitation Data'!H196))="","",OFFSET('Sanitation Data'!$H$28,0,10*ROW('Sanitation Data'!H196)))</f>
        <v/>
      </c>
      <c r="DF202" s="319" t="str">
        <f ca="true">+IF(OFFSET('Sanitation Data'!$H$29,0,10*ROW('Sanitation Data'!H196))="","",OFFSET('Sanitation Data'!$H$29,0,10*ROW('Sanitation Data'!H196)))</f>
        <v/>
      </c>
      <c r="DG202" s="319" t="str">
        <f ca="true">+IF(OFFSET('Sanitation Data'!$H$30,0,10*ROW('Sanitation Data'!H196))="","",OFFSET('Sanitation Data'!$H$30,0,10*ROW('Sanitation Data'!H196)))</f>
        <v/>
      </c>
      <c r="DH202" s="319" t="str">
        <f ca="true">+IF(OFFSET('Sanitation Data'!$H$31,0,10*ROW('Sanitation Data'!H196))="","",OFFSET('Sanitation Data'!$H$31,0,10*ROW('Sanitation Data'!H196)))</f>
        <v/>
      </c>
      <c r="DI202" s="319" t="str">
        <f ca="true">+IF(OFFSET('Sanitation Data'!$H$32,0,10*ROW('Sanitation Data'!H196))="","",OFFSET('Sanitation Data'!$H$32,0,10*ROW('Sanitation Data'!H196)))</f>
        <v/>
      </c>
      <c r="DJ202" s="319" t="str">
        <f ca="true">+IF(OFFSET('Sanitation Data'!$I$28,0,10*ROW('Sanitation Data'!I196))="","",OFFSET('Sanitation Data'!$I$28,0,10*ROW('Sanitation Data'!I196)))</f>
        <v/>
      </c>
      <c r="DK202" s="319" t="str">
        <f ca="true">+IF(OFFSET('Sanitation Data'!$I$29,0,10*ROW('Sanitation Data'!I196))="","",OFFSET('Sanitation Data'!$I$29,0,10*ROW('Sanitation Data'!I196)))</f>
        <v/>
      </c>
      <c r="DL202" s="319" t="str">
        <f ca="true">+IF(OFFSET('Sanitation Data'!$I$30,0,10*ROW('Sanitation Data'!I196))="","",OFFSET('Sanitation Data'!$I$30,0,10*ROW('Sanitation Data'!I196)))</f>
        <v/>
      </c>
      <c r="DM202" s="319" t="str">
        <f ca="true">+IF(OFFSET('Sanitation Data'!$I$31,0,10*ROW('Sanitation Data'!I196))="","",OFFSET('Sanitation Data'!$I$31,0,10*ROW('Sanitation Data'!I196)))</f>
        <v/>
      </c>
      <c r="DN202" s="319" t="str">
        <f ca="true">+IF(OFFSET('Sanitation Data'!$I$32,0,10*ROW('Sanitation Data'!I196))="","",OFFSET('Sanitation Data'!$I$32,0,10*ROW('Sanitation Data'!I196)))</f>
        <v/>
      </c>
      <c r="DO202" s="319" t="str">
        <f ca="true">+IF(OFFSET('Hygiene Data'!$D$11,0,10*ROW('Hygiene Data'!D196))="","",OFFSET('Hygiene Data'!$D$11,0,10*ROW('Hygiene Data'!D196)))</f>
        <v/>
      </c>
      <c r="DP202" s="319" t="str">
        <f ca="true">+IF(OFFSET('Hygiene Data'!$D$12,0,10*ROW('Hygiene Data'!D196))="","",OFFSET('Hygiene Data'!$D$12,0,10*ROW('Hygiene Data'!D196)))</f>
        <v/>
      </c>
      <c r="DQ202" s="319" t="str">
        <f ca="true">+IF(OFFSET('Hygiene Data'!$D$13,0,10*ROW('Hygiene Data'!D196))="","",OFFSET('Hygiene Data'!$D$13,0,10*ROW('Hygiene Data'!D196)))</f>
        <v/>
      </c>
      <c r="DR202" s="319" t="str">
        <f ca="true">+IF(OFFSET('Hygiene Data'!$E$11,0,10*ROW('Hygiene Data'!E196))="","",OFFSET('Hygiene Data'!$E$11,0,10*ROW('Hygiene Data'!E196)))</f>
        <v/>
      </c>
      <c r="DS202" s="319" t="str">
        <f ca="true">+IF(OFFSET('Hygiene Data'!$E$12,0,10*ROW('Hygiene Data'!E196))="","",OFFSET('Hygiene Data'!$E$12,0,10*ROW('Hygiene Data'!E196)))</f>
        <v/>
      </c>
      <c r="DT202" s="319" t="str">
        <f ca="true">+IF(OFFSET('Hygiene Data'!$E$13,0,10*ROW('Hygiene Data'!E196))="","",OFFSET('Hygiene Data'!$E$13,0,10*ROW('Hygiene Data'!E196)))</f>
        <v/>
      </c>
      <c r="DU202" s="319" t="str">
        <f ca="true">+IF(OFFSET('Hygiene Data'!$F$11,0,10*ROW('Hygiene Data'!F196))="","",OFFSET('Hygiene Data'!$F$11,0,10*ROW('Hygiene Data'!F196)))</f>
        <v/>
      </c>
      <c r="DV202" s="319" t="str">
        <f ca="true">+IF(OFFSET('Hygiene Data'!$F$12,0,10*ROW('Hygiene Data'!F196))="","",OFFSET('Hygiene Data'!$F$12,0,10*ROW('Hygiene Data'!F196)))</f>
        <v/>
      </c>
      <c r="DW202" s="319" t="str">
        <f ca="true">+IF(OFFSET('Hygiene Data'!$F$13,0,10*ROW('Hygiene Data'!F196))="","",OFFSET('Hygiene Data'!$F$13,0,10*ROW('Hygiene Data'!F196)))</f>
        <v/>
      </c>
      <c r="DX202" s="319" t="str">
        <f ca="true">+IF(OFFSET('Hygiene Data'!$G$11,0,10*ROW('Hygiene Data'!G196))="","",OFFSET('Hygiene Data'!$G$11,0,10*ROW('Hygiene Data'!G196)))</f>
        <v/>
      </c>
      <c r="DY202" s="319" t="str">
        <f ca="true">+IF(OFFSET('Hygiene Data'!$G$12,0,10*ROW('Hygiene Data'!G196))="","",OFFSET('Hygiene Data'!$G$12,0,10*ROW('Hygiene Data'!G196)))</f>
        <v/>
      </c>
      <c r="DZ202" s="319" t="str">
        <f ca="true">+IF(OFFSET('Hygiene Data'!$G$13,0,10*ROW('Hygiene Data'!G196))="","",OFFSET('Hygiene Data'!$G$13,0,10*ROW('Hygiene Data'!G196)))</f>
        <v/>
      </c>
      <c r="EA202" s="319" t="str">
        <f ca="true">+IF(OFFSET('Hygiene Data'!$H$11,0,10*ROW('Hygiene Data'!H196))="","",OFFSET('Hygiene Data'!$H$11,0,10*ROW('Hygiene Data'!H196)))</f>
        <v/>
      </c>
      <c r="EB202" s="319" t="str">
        <f ca="true">+IF(OFFSET('Hygiene Data'!$H$12,0,10*ROW('Hygiene Data'!H196))="","",OFFSET('Hygiene Data'!$H$12,0,10*ROW('Hygiene Data'!H196)))</f>
        <v/>
      </c>
      <c r="EC202" s="319" t="str">
        <f ca="true">+IF(OFFSET('Hygiene Data'!$H$13,0,10*ROW('Hygiene Data'!H196))="","",OFFSET('Hygiene Data'!$H$13,0,10*ROW('Hygiene Data'!H196)))</f>
        <v/>
      </c>
      <c r="ED202" s="319" t="str">
        <f ca="true">+IF(OFFSET('Hygiene Data'!$I$11,0,10*ROW('Hygiene Data'!I196))="","",OFFSET('Hygiene Data'!$I$11,0,10*ROW('Hygiene Data'!I196)))</f>
        <v/>
      </c>
      <c r="EE202" s="319" t="str">
        <f ca="true">+IF(OFFSET('Hygiene Data'!$I$12,0,10*ROW('Hygiene Data'!I196))="","",OFFSET('Hygiene Data'!$I$12,0,10*ROW('Hygiene Data'!I196)))</f>
        <v/>
      </c>
      <c r="EF202" s="319"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75"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19"/>
      <c r="BS203" s="319" t="str">
        <f ca="true">+IF(OFFSET('Water Data'!$D$27,0,10*ROW('Water Data'!D197))="","",OFFSET('Water Data'!$D$27,0,10*ROW('Water Data'!D197)))</f>
        <v/>
      </c>
      <c r="BT203" s="319" t="str">
        <f ca="true">+IF(OFFSET('Water Data'!$D$28,0,10*ROW('Water Data'!D197))="","",OFFSET('Water Data'!$D$28,0,10*ROW('Water Data'!D197)))</f>
        <v/>
      </c>
      <c r="BU203" s="319" t="str">
        <f ca="true">+IF(OFFSET('Water Data'!$D$29,0,10*ROW('Water Data'!D197))="","",OFFSET('Water Data'!$D$29,0,10*ROW('Water Data'!D197)))</f>
        <v/>
      </c>
      <c r="BV203" s="319" t="str">
        <f ca="true">+IF(OFFSET('Water Data'!$E$27,0,10*ROW('Water Data'!E197))="","",OFFSET('Water Data'!$E$27,0,10*ROW('Water Data'!E197)))</f>
        <v/>
      </c>
      <c r="BW203" s="319" t="str">
        <f ca="true">+IF(OFFSET('Water Data'!$E$28,0,10*ROW('Water Data'!E197))="","",OFFSET('Water Data'!$E$28,0,10*ROW('Water Data'!E197)))</f>
        <v/>
      </c>
      <c r="BX203" s="319" t="str">
        <f ca="true">+IF(OFFSET('Water Data'!$E$29,0,10*ROW('Water Data'!E197))="","",OFFSET('Water Data'!$E$29,0,10*ROW('Water Data'!E197)))</f>
        <v/>
      </c>
      <c r="BY203" s="319" t="str">
        <f ca="true">+IF(OFFSET('Water Data'!$F$27,0,10*ROW('Water Data'!F197))="","",OFFSET('Water Data'!$F$27,0,10*ROW('Water Data'!F197)))</f>
        <v/>
      </c>
      <c r="BZ203" s="319" t="str">
        <f ca="true">+IF(OFFSET('Water Data'!$F$28,0,10*ROW('Water Data'!F197))="","",OFFSET('Water Data'!$F$28,0,10*ROW('Water Data'!F197)))</f>
        <v/>
      </c>
      <c r="CA203" s="319" t="str">
        <f ca="true">+IF(OFFSET('Water Data'!$F$29,0,10*ROW('Water Data'!F197))="","",OFFSET('Water Data'!$F$29,0,10*ROW('Water Data'!F197)))</f>
        <v/>
      </c>
      <c r="CB203" s="319" t="str">
        <f ca="true">+IF(OFFSET('Water Data'!$G$27,0,10*ROW('Water Data'!G197))="","",OFFSET('Water Data'!$G$27,0,10*ROW('Water Data'!G197)))</f>
        <v/>
      </c>
      <c r="CC203" s="319" t="str">
        <f ca="true">+IF(OFFSET('Water Data'!$G$28,0,10*ROW('Water Data'!G197))="","",OFFSET('Water Data'!$G$28,0,10*ROW('Water Data'!G197)))</f>
        <v/>
      </c>
      <c r="CD203" s="319" t="str">
        <f ca="true">+IF(OFFSET('Water Data'!$G$29,0,10*ROW('Water Data'!G197))="","",OFFSET('Water Data'!$G$29,0,10*ROW('Water Data'!G197)))</f>
        <v/>
      </c>
      <c r="CE203" s="319" t="str">
        <f ca="true">+IF(OFFSET('Water Data'!$H$27,0,10*ROW('Water Data'!H197))="","",OFFSET('Water Data'!$H$27,0,10*ROW('Water Data'!H197)))</f>
        <v/>
      </c>
      <c r="CF203" s="319" t="str">
        <f ca="true">+IF(OFFSET('Water Data'!$H$28,0,10*ROW('Water Data'!H197))="","",OFFSET('Water Data'!$H$28,0,10*ROW('Water Data'!H197)))</f>
        <v/>
      </c>
      <c r="CG203" s="319" t="str">
        <f ca="true">+IF(OFFSET('Water Data'!$H$29,0,10*ROW('Water Data'!H197))="","",OFFSET('Water Data'!$H$29,0,10*ROW('Water Data'!H197)))</f>
        <v/>
      </c>
      <c r="CH203" s="319" t="str">
        <f ca="true">+IF(OFFSET('Water Data'!$I$27,0,10*ROW('Water Data'!I197))="","",OFFSET('Water Data'!$I$27,0,10*ROW('Water Data'!I197)))</f>
        <v/>
      </c>
      <c r="CI203" s="319" t="str">
        <f ca="true">+IF(OFFSET('Water Data'!$I$28,0,10*ROW('Water Data'!I197))="","",OFFSET('Water Data'!$I$28,0,10*ROW('Water Data'!I197)))</f>
        <v/>
      </c>
      <c r="CJ203" s="319" t="str">
        <f ca="true">+IF(OFFSET('Water Data'!$I$29,0,10*ROW('Water Data'!I197))="","",OFFSET('Water Data'!$I$29,0,10*ROW('Water Data'!I197)))</f>
        <v/>
      </c>
      <c r="CK203" s="319" t="str">
        <f ca="true">+IF(OFFSET('Sanitation Data'!$D$28,0,10*ROW('Sanitation Data'!D197))="","",OFFSET('Sanitation Data'!$D$28,0,10*ROW('Sanitation Data'!D197)))</f>
        <v/>
      </c>
      <c r="CL203" s="319" t="str">
        <f ca="true">+IF(OFFSET('Sanitation Data'!$D$29,0,10*ROW('Sanitation Data'!D197))="","",OFFSET('Sanitation Data'!$D$29,0,10*ROW('Sanitation Data'!D197)))</f>
        <v/>
      </c>
      <c r="CM203" s="319" t="str">
        <f ca="true">+IF(OFFSET('Sanitation Data'!$D$30,0,10*ROW('Sanitation Data'!D197))="","",OFFSET('Sanitation Data'!$D$30,0,10*ROW('Sanitation Data'!D197)))</f>
        <v/>
      </c>
      <c r="CN203" s="319" t="str">
        <f ca="true">+IF(OFFSET('Sanitation Data'!$D$31,0,10*ROW('Sanitation Data'!D197))="","",OFFSET('Sanitation Data'!$D$31,0,10*ROW('Sanitation Data'!D197)))</f>
        <v/>
      </c>
      <c r="CO203" s="319" t="str">
        <f ca="true">+IF(OFFSET('Sanitation Data'!$D$32,0,10*ROW('Sanitation Data'!D197))="","",OFFSET('Sanitation Data'!$D$32,0,10*ROW('Sanitation Data'!D197)))</f>
        <v/>
      </c>
      <c r="CP203" s="319" t="str">
        <f ca="true">+IF(OFFSET('Sanitation Data'!$E$28,0,10*ROW('Sanitation Data'!E197))="","",OFFSET('Sanitation Data'!$E$28,0,10*ROW('Sanitation Data'!E197)))</f>
        <v/>
      </c>
      <c r="CQ203" s="319" t="str">
        <f ca="true">+IF(OFFSET('Sanitation Data'!$E$29,0,10*ROW('Sanitation Data'!E197))="","",OFFSET('Sanitation Data'!$E$29,0,10*ROW('Sanitation Data'!E197)))</f>
        <v/>
      </c>
      <c r="CR203" s="319" t="str">
        <f ca="true">+IF(OFFSET('Sanitation Data'!$E$30,0,10*ROW('Sanitation Data'!E197))="","",OFFSET('Sanitation Data'!$E$30,0,10*ROW('Sanitation Data'!E197)))</f>
        <v/>
      </c>
      <c r="CS203" s="319" t="str">
        <f ca="true">+IF(OFFSET('Sanitation Data'!$E$31,0,10*ROW('Sanitation Data'!E197))="","",OFFSET('Sanitation Data'!$E$31,0,10*ROW('Sanitation Data'!E197)))</f>
        <v/>
      </c>
      <c r="CT203" s="319" t="str">
        <f ca="true">+IF(OFFSET('Sanitation Data'!$E$32,0,10*ROW('Sanitation Data'!E197))="","",OFFSET('Sanitation Data'!$E$32,0,10*ROW('Sanitation Data'!E197)))</f>
        <v/>
      </c>
      <c r="CU203" s="319" t="str">
        <f ca="true">+IF(OFFSET('Sanitation Data'!$F$28,0,10*ROW('Sanitation Data'!F197))="","",OFFSET('Sanitation Data'!$F$28,0,10*ROW('Sanitation Data'!F197)))</f>
        <v/>
      </c>
      <c r="CV203" s="319" t="str">
        <f ca="true">+IF(OFFSET('Sanitation Data'!$F$29,0,10*ROW('Sanitation Data'!F197))="","",OFFSET('Sanitation Data'!$F$29,0,10*ROW('Sanitation Data'!F197)))</f>
        <v/>
      </c>
      <c r="CW203" s="319" t="str">
        <f ca="true">+IF(OFFSET('Sanitation Data'!$F$30,0,10*ROW('Sanitation Data'!F197))="","",OFFSET('Sanitation Data'!$F$30,0,10*ROW('Sanitation Data'!F197)))</f>
        <v/>
      </c>
      <c r="CX203" s="319" t="str">
        <f ca="true">+IF(OFFSET('Sanitation Data'!$F$31,0,10*ROW('Sanitation Data'!F197))="","",OFFSET('Sanitation Data'!$F$31,0,10*ROW('Sanitation Data'!F197)))</f>
        <v/>
      </c>
      <c r="CY203" s="319" t="str">
        <f ca="true">+IF(OFFSET('Sanitation Data'!$F$32,0,10*ROW('Sanitation Data'!F197))="","",OFFSET('Sanitation Data'!$F$32,0,10*ROW('Sanitation Data'!F197)))</f>
        <v/>
      </c>
      <c r="CZ203" s="319" t="str">
        <f ca="true">+IF(OFFSET('Sanitation Data'!$G$28,0,10*ROW('Sanitation Data'!G197))="","",OFFSET('Sanitation Data'!$G$28,0,10*ROW('Sanitation Data'!G197)))</f>
        <v/>
      </c>
      <c r="DA203" s="319" t="str">
        <f ca="true">+IF(OFFSET('Sanitation Data'!$G$29,0,10*ROW('Sanitation Data'!G197))="","",OFFSET('Sanitation Data'!$G$29,0,10*ROW('Sanitation Data'!G197)))</f>
        <v/>
      </c>
      <c r="DB203" s="319" t="str">
        <f ca="true">+IF(OFFSET('Sanitation Data'!$G$30,0,10*ROW('Sanitation Data'!G197))="","",OFFSET('Sanitation Data'!$G$30,0,10*ROW('Sanitation Data'!G197)))</f>
        <v/>
      </c>
      <c r="DC203" s="319" t="str">
        <f ca="true">+IF(OFFSET('Sanitation Data'!$G$31,0,10*ROW('Sanitation Data'!G197))="","",OFFSET('Sanitation Data'!$G$31,0,10*ROW('Sanitation Data'!G197)))</f>
        <v/>
      </c>
      <c r="DD203" s="319" t="str">
        <f ca="true">+IF(OFFSET('Sanitation Data'!$G$32,0,10*ROW('Sanitation Data'!G197))="","",OFFSET('Sanitation Data'!$G$32,0,10*ROW('Sanitation Data'!G197)))</f>
        <v/>
      </c>
      <c r="DE203" s="319" t="str">
        <f ca="true">+IF(OFFSET('Sanitation Data'!$H$28,0,10*ROW('Sanitation Data'!H197))="","",OFFSET('Sanitation Data'!$H$28,0,10*ROW('Sanitation Data'!H197)))</f>
        <v/>
      </c>
      <c r="DF203" s="319" t="str">
        <f ca="true">+IF(OFFSET('Sanitation Data'!$H$29,0,10*ROW('Sanitation Data'!H197))="","",OFFSET('Sanitation Data'!$H$29,0,10*ROW('Sanitation Data'!H197)))</f>
        <v/>
      </c>
      <c r="DG203" s="319" t="str">
        <f ca="true">+IF(OFFSET('Sanitation Data'!$H$30,0,10*ROW('Sanitation Data'!H197))="","",OFFSET('Sanitation Data'!$H$30,0,10*ROW('Sanitation Data'!H197)))</f>
        <v/>
      </c>
      <c r="DH203" s="319" t="str">
        <f ca="true">+IF(OFFSET('Sanitation Data'!$H$31,0,10*ROW('Sanitation Data'!H197))="","",OFFSET('Sanitation Data'!$H$31,0,10*ROW('Sanitation Data'!H197)))</f>
        <v/>
      </c>
      <c r="DI203" s="319" t="str">
        <f ca="true">+IF(OFFSET('Sanitation Data'!$H$32,0,10*ROW('Sanitation Data'!H197))="","",OFFSET('Sanitation Data'!$H$32,0,10*ROW('Sanitation Data'!H197)))</f>
        <v/>
      </c>
      <c r="DJ203" s="319" t="str">
        <f ca="true">+IF(OFFSET('Sanitation Data'!$I$28,0,10*ROW('Sanitation Data'!I197))="","",OFFSET('Sanitation Data'!$I$28,0,10*ROW('Sanitation Data'!I197)))</f>
        <v/>
      </c>
      <c r="DK203" s="319" t="str">
        <f ca="true">+IF(OFFSET('Sanitation Data'!$I$29,0,10*ROW('Sanitation Data'!I197))="","",OFFSET('Sanitation Data'!$I$29,0,10*ROW('Sanitation Data'!I197)))</f>
        <v/>
      </c>
      <c r="DL203" s="319" t="str">
        <f ca="true">+IF(OFFSET('Sanitation Data'!$I$30,0,10*ROW('Sanitation Data'!I197))="","",OFFSET('Sanitation Data'!$I$30,0,10*ROW('Sanitation Data'!I197)))</f>
        <v/>
      </c>
      <c r="DM203" s="319" t="str">
        <f ca="true">+IF(OFFSET('Sanitation Data'!$I$31,0,10*ROW('Sanitation Data'!I197))="","",OFFSET('Sanitation Data'!$I$31,0,10*ROW('Sanitation Data'!I197)))</f>
        <v/>
      </c>
      <c r="DN203" s="319" t="str">
        <f ca="true">+IF(OFFSET('Sanitation Data'!$I$32,0,10*ROW('Sanitation Data'!I197))="","",OFFSET('Sanitation Data'!$I$32,0,10*ROW('Sanitation Data'!I197)))</f>
        <v/>
      </c>
      <c r="DO203" s="319" t="str">
        <f ca="true">+IF(OFFSET('Hygiene Data'!$D$11,0,10*ROW('Hygiene Data'!D197))="","",OFFSET('Hygiene Data'!$D$11,0,10*ROW('Hygiene Data'!D197)))</f>
        <v/>
      </c>
      <c r="DP203" s="319" t="str">
        <f ca="true">+IF(OFFSET('Hygiene Data'!$D$12,0,10*ROW('Hygiene Data'!D197))="","",OFFSET('Hygiene Data'!$D$12,0,10*ROW('Hygiene Data'!D197)))</f>
        <v/>
      </c>
      <c r="DQ203" s="319" t="str">
        <f ca="true">+IF(OFFSET('Hygiene Data'!$D$13,0,10*ROW('Hygiene Data'!D197))="","",OFFSET('Hygiene Data'!$D$13,0,10*ROW('Hygiene Data'!D197)))</f>
        <v/>
      </c>
      <c r="DR203" s="319" t="str">
        <f ca="true">+IF(OFFSET('Hygiene Data'!$E$11,0,10*ROW('Hygiene Data'!E197))="","",OFFSET('Hygiene Data'!$E$11,0,10*ROW('Hygiene Data'!E197)))</f>
        <v/>
      </c>
      <c r="DS203" s="319" t="str">
        <f ca="true">+IF(OFFSET('Hygiene Data'!$E$12,0,10*ROW('Hygiene Data'!E197))="","",OFFSET('Hygiene Data'!$E$12,0,10*ROW('Hygiene Data'!E197)))</f>
        <v/>
      </c>
      <c r="DT203" s="319" t="str">
        <f ca="true">+IF(OFFSET('Hygiene Data'!$E$13,0,10*ROW('Hygiene Data'!E197))="","",OFFSET('Hygiene Data'!$E$13,0,10*ROW('Hygiene Data'!E197)))</f>
        <v/>
      </c>
      <c r="DU203" s="319" t="str">
        <f ca="true">+IF(OFFSET('Hygiene Data'!$F$11,0,10*ROW('Hygiene Data'!F197))="","",OFFSET('Hygiene Data'!$F$11,0,10*ROW('Hygiene Data'!F197)))</f>
        <v/>
      </c>
      <c r="DV203" s="319" t="str">
        <f ca="true">+IF(OFFSET('Hygiene Data'!$F$12,0,10*ROW('Hygiene Data'!F197))="","",OFFSET('Hygiene Data'!$F$12,0,10*ROW('Hygiene Data'!F197)))</f>
        <v/>
      </c>
      <c r="DW203" s="319" t="str">
        <f ca="true">+IF(OFFSET('Hygiene Data'!$F$13,0,10*ROW('Hygiene Data'!F197))="","",OFFSET('Hygiene Data'!$F$13,0,10*ROW('Hygiene Data'!F197)))</f>
        <v/>
      </c>
      <c r="DX203" s="319" t="str">
        <f ca="true">+IF(OFFSET('Hygiene Data'!$G$11,0,10*ROW('Hygiene Data'!G197))="","",OFFSET('Hygiene Data'!$G$11,0,10*ROW('Hygiene Data'!G197)))</f>
        <v/>
      </c>
      <c r="DY203" s="319" t="str">
        <f ca="true">+IF(OFFSET('Hygiene Data'!$G$12,0,10*ROW('Hygiene Data'!G197))="","",OFFSET('Hygiene Data'!$G$12,0,10*ROW('Hygiene Data'!G197)))</f>
        <v/>
      </c>
      <c r="DZ203" s="319" t="str">
        <f ca="true">+IF(OFFSET('Hygiene Data'!$G$13,0,10*ROW('Hygiene Data'!G197))="","",OFFSET('Hygiene Data'!$G$13,0,10*ROW('Hygiene Data'!G197)))</f>
        <v/>
      </c>
      <c r="EA203" s="319" t="str">
        <f ca="true">+IF(OFFSET('Hygiene Data'!$H$11,0,10*ROW('Hygiene Data'!H197))="","",OFFSET('Hygiene Data'!$H$11,0,10*ROW('Hygiene Data'!H197)))</f>
        <v/>
      </c>
      <c r="EB203" s="319" t="str">
        <f ca="true">+IF(OFFSET('Hygiene Data'!$H$12,0,10*ROW('Hygiene Data'!H197))="","",OFFSET('Hygiene Data'!$H$12,0,10*ROW('Hygiene Data'!H197)))</f>
        <v/>
      </c>
      <c r="EC203" s="319" t="str">
        <f ca="true">+IF(OFFSET('Hygiene Data'!$H$13,0,10*ROW('Hygiene Data'!H197))="","",OFFSET('Hygiene Data'!$H$13,0,10*ROW('Hygiene Data'!H197)))</f>
        <v/>
      </c>
      <c r="ED203" s="319" t="str">
        <f ca="true">+IF(OFFSET('Hygiene Data'!$I$11,0,10*ROW('Hygiene Data'!I197))="","",OFFSET('Hygiene Data'!$I$11,0,10*ROW('Hygiene Data'!I197)))</f>
        <v/>
      </c>
      <c r="EE203" s="319" t="str">
        <f ca="true">+IF(OFFSET('Hygiene Data'!$I$12,0,10*ROW('Hygiene Data'!I197))="","",OFFSET('Hygiene Data'!$I$12,0,10*ROW('Hygiene Data'!I197)))</f>
        <v/>
      </c>
      <c r="EF203" s="319"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75"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19"/>
      <c r="BS204" s="319" t="str">
        <f ca="true">+IF(OFFSET('Water Data'!$D$27,0,10*ROW('Water Data'!D198))="","",OFFSET('Water Data'!$D$27,0,10*ROW('Water Data'!D198)))</f>
        <v/>
      </c>
      <c r="BT204" s="319" t="str">
        <f ca="true">+IF(OFFSET('Water Data'!$D$28,0,10*ROW('Water Data'!D198))="","",OFFSET('Water Data'!$D$28,0,10*ROW('Water Data'!D198)))</f>
        <v/>
      </c>
      <c r="BU204" s="319" t="str">
        <f ca="true">+IF(OFFSET('Water Data'!$D$29,0,10*ROW('Water Data'!D198))="","",OFFSET('Water Data'!$D$29,0,10*ROW('Water Data'!D198)))</f>
        <v/>
      </c>
      <c r="BV204" s="319" t="str">
        <f ca="true">+IF(OFFSET('Water Data'!$E$27,0,10*ROW('Water Data'!E198))="","",OFFSET('Water Data'!$E$27,0,10*ROW('Water Data'!E198)))</f>
        <v/>
      </c>
      <c r="BW204" s="319" t="str">
        <f ca="true">+IF(OFFSET('Water Data'!$E$28,0,10*ROW('Water Data'!E198))="","",OFFSET('Water Data'!$E$28,0,10*ROW('Water Data'!E198)))</f>
        <v/>
      </c>
      <c r="BX204" s="319" t="str">
        <f ca="true">+IF(OFFSET('Water Data'!$E$29,0,10*ROW('Water Data'!E198))="","",OFFSET('Water Data'!$E$29,0,10*ROW('Water Data'!E198)))</f>
        <v/>
      </c>
      <c r="BY204" s="319" t="str">
        <f ca="true">+IF(OFFSET('Water Data'!$F$27,0,10*ROW('Water Data'!F198))="","",OFFSET('Water Data'!$F$27,0,10*ROW('Water Data'!F198)))</f>
        <v/>
      </c>
      <c r="BZ204" s="319" t="str">
        <f ca="true">+IF(OFFSET('Water Data'!$F$28,0,10*ROW('Water Data'!F198))="","",OFFSET('Water Data'!$F$28,0,10*ROW('Water Data'!F198)))</f>
        <v/>
      </c>
      <c r="CA204" s="319" t="str">
        <f ca="true">+IF(OFFSET('Water Data'!$F$29,0,10*ROW('Water Data'!F198))="","",OFFSET('Water Data'!$F$29,0,10*ROW('Water Data'!F198)))</f>
        <v/>
      </c>
      <c r="CB204" s="319" t="str">
        <f ca="true">+IF(OFFSET('Water Data'!$G$27,0,10*ROW('Water Data'!G198))="","",OFFSET('Water Data'!$G$27,0,10*ROW('Water Data'!G198)))</f>
        <v/>
      </c>
      <c r="CC204" s="319" t="str">
        <f ca="true">+IF(OFFSET('Water Data'!$G$28,0,10*ROW('Water Data'!G198))="","",OFFSET('Water Data'!$G$28,0,10*ROW('Water Data'!G198)))</f>
        <v/>
      </c>
      <c r="CD204" s="319" t="str">
        <f ca="true">+IF(OFFSET('Water Data'!$G$29,0,10*ROW('Water Data'!G198))="","",OFFSET('Water Data'!$G$29,0,10*ROW('Water Data'!G198)))</f>
        <v/>
      </c>
      <c r="CE204" s="319" t="str">
        <f ca="true">+IF(OFFSET('Water Data'!$H$27,0,10*ROW('Water Data'!H198))="","",OFFSET('Water Data'!$H$27,0,10*ROW('Water Data'!H198)))</f>
        <v/>
      </c>
      <c r="CF204" s="319" t="str">
        <f ca="true">+IF(OFFSET('Water Data'!$H$28,0,10*ROW('Water Data'!H198))="","",OFFSET('Water Data'!$H$28,0,10*ROW('Water Data'!H198)))</f>
        <v/>
      </c>
      <c r="CG204" s="319" t="str">
        <f ca="true">+IF(OFFSET('Water Data'!$H$29,0,10*ROW('Water Data'!H198))="","",OFFSET('Water Data'!$H$29,0,10*ROW('Water Data'!H198)))</f>
        <v/>
      </c>
      <c r="CH204" s="319" t="str">
        <f ca="true">+IF(OFFSET('Water Data'!$I$27,0,10*ROW('Water Data'!I198))="","",OFFSET('Water Data'!$I$27,0,10*ROW('Water Data'!I198)))</f>
        <v/>
      </c>
      <c r="CI204" s="319" t="str">
        <f ca="true">+IF(OFFSET('Water Data'!$I$28,0,10*ROW('Water Data'!I198))="","",OFFSET('Water Data'!$I$28,0,10*ROW('Water Data'!I198)))</f>
        <v/>
      </c>
      <c r="CJ204" s="319" t="str">
        <f ca="true">+IF(OFFSET('Water Data'!$I$29,0,10*ROW('Water Data'!I198))="","",OFFSET('Water Data'!$I$29,0,10*ROW('Water Data'!I198)))</f>
        <v/>
      </c>
      <c r="CK204" s="319" t="str">
        <f ca="true">+IF(OFFSET('Sanitation Data'!$D$28,0,10*ROW('Sanitation Data'!D198))="","",OFFSET('Sanitation Data'!$D$28,0,10*ROW('Sanitation Data'!D198)))</f>
        <v/>
      </c>
      <c r="CL204" s="319" t="str">
        <f ca="true">+IF(OFFSET('Sanitation Data'!$D$29,0,10*ROW('Sanitation Data'!D198))="","",OFFSET('Sanitation Data'!$D$29,0,10*ROW('Sanitation Data'!D198)))</f>
        <v/>
      </c>
      <c r="CM204" s="319" t="str">
        <f ca="true">+IF(OFFSET('Sanitation Data'!$D$30,0,10*ROW('Sanitation Data'!D198))="","",OFFSET('Sanitation Data'!$D$30,0,10*ROW('Sanitation Data'!D198)))</f>
        <v/>
      </c>
      <c r="CN204" s="319" t="str">
        <f ca="true">+IF(OFFSET('Sanitation Data'!$D$31,0,10*ROW('Sanitation Data'!D198))="","",OFFSET('Sanitation Data'!$D$31,0,10*ROW('Sanitation Data'!D198)))</f>
        <v/>
      </c>
      <c r="CO204" s="319" t="str">
        <f ca="true">+IF(OFFSET('Sanitation Data'!$D$32,0,10*ROW('Sanitation Data'!D198))="","",OFFSET('Sanitation Data'!$D$32,0,10*ROW('Sanitation Data'!D198)))</f>
        <v/>
      </c>
      <c r="CP204" s="319" t="str">
        <f ca="true">+IF(OFFSET('Sanitation Data'!$E$28,0,10*ROW('Sanitation Data'!E198))="","",OFFSET('Sanitation Data'!$E$28,0,10*ROW('Sanitation Data'!E198)))</f>
        <v/>
      </c>
      <c r="CQ204" s="319" t="str">
        <f ca="true">+IF(OFFSET('Sanitation Data'!$E$29,0,10*ROW('Sanitation Data'!E198))="","",OFFSET('Sanitation Data'!$E$29,0,10*ROW('Sanitation Data'!E198)))</f>
        <v/>
      </c>
      <c r="CR204" s="319" t="str">
        <f ca="true">+IF(OFFSET('Sanitation Data'!$E$30,0,10*ROW('Sanitation Data'!E198))="","",OFFSET('Sanitation Data'!$E$30,0,10*ROW('Sanitation Data'!E198)))</f>
        <v/>
      </c>
      <c r="CS204" s="319" t="str">
        <f ca="true">+IF(OFFSET('Sanitation Data'!$E$31,0,10*ROW('Sanitation Data'!E198))="","",OFFSET('Sanitation Data'!$E$31,0,10*ROW('Sanitation Data'!E198)))</f>
        <v/>
      </c>
      <c r="CT204" s="319" t="str">
        <f ca="true">+IF(OFFSET('Sanitation Data'!$E$32,0,10*ROW('Sanitation Data'!E198))="","",OFFSET('Sanitation Data'!$E$32,0,10*ROW('Sanitation Data'!E198)))</f>
        <v/>
      </c>
      <c r="CU204" s="319" t="str">
        <f ca="true">+IF(OFFSET('Sanitation Data'!$F$28,0,10*ROW('Sanitation Data'!F198))="","",OFFSET('Sanitation Data'!$F$28,0,10*ROW('Sanitation Data'!F198)))</f>
        <v/>
      </c>
      <c r="CV204" s="319" t="str">
        <f ca="true">+IF(OFFSET('Sanitation Data'!$F$29,0,10*ROW('Sanitation Data'!F198))="","",OFFSET('Sanitation Data'!$F$29,0,10*ROW('Sanitation Data'!F198)))</f>
        <v/>
      </c>
      <c r="CW204" s="319" t="str">
        <f ca="true">+IF(OFFSET('Sanitation Data'!$F$30,0,10*ROW('Sanitation Data'!F198))="","",OFFSET('Sanitation Data'!$F$30,0,10*ROW('Sanitation Data'!F198)))</f>
        <v/>
      </c>
      <c r="CX204" s="319" t="str">
        <f ca="true">+IF(OFFSET('Sanitation Data'!$F$31,0,10*ROW('Sanitation Data'!F198))="","",OFFSET('Sanitation Data'!$F$31,0,10*ROW('Sanitation Data'!F198)))</f>
        <v/>
      </c>
      <c r="CY204" s="319" t="str">
        <f ca="true">+IF(OFFSET('Sanitation Data'!$F$32,0,10*ROW('Sanitation Data'!F198))="","",OFFSET('Sanitation Data'!$F$32,0,10*ROW('Sanitation Data'!F198)))</f>
        <v/>
      </c>
      <c r="CZ204" s="319" t="str">
        <f ca="true">+IF(OFFSET('Sanitation Data'!$G$28,0,10*ROW('Sanitation Data'!G198))="","",OFFSET('Sanitation Data'!$G$28,0,10*ROW('Sanitation Data'!G198)))</f>
        <v/>
      </c>
      <c r="DA204" s="319" t="str">
        <f ca="true">+IF(OFFSET('Sanitation Data'!$G$29,0,10*ROW('Sanitation Data'!G198))="","",OFFSET('Sanitation Data'!$G$29,0,10*ROW('Sanitation Data'!G198)))</f>
        <v/>
      </c>
      <c r="DB204" s="319" t="str">
        <f ca="true">+IF(OFFSET('Sanitation Data'!$G$30,0,10*ROW('Sanitation Data'!G198))="","",OFFSET('Sanitation Data'!$G$30,0,10*ROW('Sanitation Data'!G198)))</f>
        <v/>
      </c>
      <c r="DC204" s="319" t="str">
        <f ca="true">+IF(OFFSET('Sanitation Data'!$G$31,0,10*ROW('Sanitation Data'!G198))="","",OFFSET('Sanitation Data'!$G$31,0,10*ROW('Sanitation Data'!G198)))</f>
        <v/>
      </c>
      <c r="DD204" s="319" t="str">
        <f ca="true">+IF(OFFSET('Sanitation Data'!$G$32,0,10*ROW('Sanitation Data'!G198))="","",OFFSET('Sanitation Data'!$G$32,0,10*ROW('Sanitation Data'!G198)))</f>
        <v/>
      </c>
      <c r="DE204" s="319" t="str">
        <f ca="true">+IF(OFFSET('Sanitation Data'!$H$28,0,10*ROW('Sanitation Data'!H198))="","",OFFSET('Sanitation Data'!$H$28,0,10*ROW('Sanitation Data'!H198)))</f>
        <v/>
      </c>
      <c r="DF204" s="319" t="str">
        <f ca="true">+IF(OFFSET('Sanitation Data'!$H$29,0,10*ROW('Sanitation Data'!H198))="","",OFFSET('Sanitation Data'!$H$29,0,10*ROW('Sanitation Data'!H198)))</f>
        <v/>
      </c>
      <c r="DG204" s="319" t="str">
        <f ca="true">+IF(OFFSET('Sanitation Data'!$H$30,0,10*ROW('Sanitation Data'!H198))="","",OFFSET('Sanitation Data'!$H$30,0,10*ROW('Sanitation Data'!H198)))</f>
        <v/>
      </c>
      <c r="DH204" s="319" t="str">
        <f ca="true">+IF(OFFSET('Sanitation Data'!$H$31,0,10*ROW('Sanitation Data'!H198))="","",OFFSET('Sanitation Data'!$H$31,0,10*ROW('Sanitation Data'!H198)))</f>
        <v/>
      </c>
      <c r="DI204" s="319" t="str">
        <f ca="true">+IF(OFFSET('Sanitation Data'!$H$32,0,10*ROW('Sanitation Data'!H198))="","",OFFSET('Sanitation Data'!$H$32,0,10*ROW('Sanitation Data'!H198)))</f>
        <v/>
      </c>
      <c r="DJ204" s="319" t="str">
        <f ca="true">+IF(OFFSET('Sanitation Data'!$I$28,0,10*ROW('Sanitation Data'!I198))="","",OFFSET('Sanitation Data'!$I$28,0,10*ROW('Sanitation Data'!I198)))</f>
        <v/>
      </c>
      <c r="DK204" s="319" t="str">
        <f ca="true">+IF(OFFSET('Sanitation Data'!$I$29,0,10*ROW('Sanitation Data'!I198))="","",OFFSET('Sanitation Data'!$I$29,0,10*ROW('Sanitation Data'!I198)))</f>
        <v/>
      </c>
      <c r="DL204" s="319" t="str">
        <f ca="true">+IF(OFFSET('Sanitation Data'!$I$30,0,10*ROW('Sanitation Data'!I198))="","",OFFSET('Sanitation Data'!$I$30,0,10*ROW('Sanitation Data'!I198)))</f>
        <v/>
      </c>
      <c r="DM204" s="319" t="str">
        <f ca="true">+IF(OFFSET('Sanitation Data'!$I$31,0,10*ROW('Sanitation Data'!I198))="","",OFFSET('Sanitation Data'!$I$31,0,10*ROW('Sanitation Data'!I198)))</f>
        <v/>
      </c>
      <c r="DN204" s="319" t="str">
        <f ca="true">+IF(OFFSET('Sanitation Data'!$I$32,0,10*ROW('Sanitation Data'!I198))="","",OFFSET('Sanitation Data'!$I$32,0,10*ROW('Sanitation Data'!I198)))</f>
        <v/>
      </c>
      <c r="DO204" s="319" t="str">
        <f ca="true">+IF(OFFSET('Hygiene Data'!$D$11,0,10*ROW('Hygiene Data'!D198))="","",OFFSET('Hygiene Data'!$D$11,0,10*ROW('Hygiene Data'!D198)))</f>
        <v/>
      </c>
      <c r="DP204" s="319" t="str">
        <f ca="true">+IF(OFFSET('Hygiene Data'!$D$12,0,10*ROW('Hygiene Data'!D198))="","",OFFSET('Hygiene Data'!$D$12,0,10*ROW('Hygiene Data'!D198)))</f>
        <v/>
      </c>
      <c r="DQ204" s="319" t="str">
        <f ca="true">+IF(OFFSET('Hygiene Data'!$D$13,0,10*ROW('Hygiene Data'!D198))="","",OFFSET('Hygiene Data'!$D$13,0,10*ROW('Hygiene Data'!D198)))</f>
        <v/>
      </c>
      <c r="DR204" s="319" t="str">
        <f ca="true">+IF(OFFSET('Hygiene Data'!$E$11,0,10*ROW('Hygiene Data'!E198))="","",OFFSET('Hygiene Data'!$E$11,0,10*ROW('Hygiene Data'!E198)))</f>
        <v/>
      </c>
      <c r="DS204" s="319" t="str">
        <f ca="true">+IF(OFFSET('Hygiene Data'!$E$12,0,10*ROW('Hygiene Data'!E198))="","",OFFSET('Hygiene Data'!$E$12,0,10*ROW('Hygiene Data'!E198)))</f>
        <v/>
      </c>
      <c r="DT204" s="319" t="str">
        <f ca="true">+IF(OFFSET('Hygiene Data'!$E$13,0,10*ROW('Hygiene Data'!E198))="","",OFFSET('Hygiene Data'!$E$13,0,10*ROW('Hygiene Data'!E198)))</f>
        <v/>
      </c>
      <c r="DU204" s="319" t="str">
        <f ca="true">+IF(OFFSET('Hygiene Data'!$F$11,0,10*ROW('Hygiene Data'!F198))="","",OFFSET('Hygiene Data'!$F$11,0,10*ROW('Hygiene Data'!F198)))</f>
        <v/>
      </c>
      <c r="DV204" s="319" t="str">
        <f ca="true">+IF(OFFSET('Hygiene Data'!$F$12,0,10*ROW('Hygiene Data'!F198))="","",OFFSET('Hygiene Data'!$F$12,0,10*ROW('Hygiene Data'!F198)))</f>
        <v/>
      </c>
      <c r="DW204" s="319" t="str">
        <f ca="true">+IF(OFFSET('Hygiene Data'!$F$13,0,10*ROW('Hygiene Data'!F198))="","",OFFSET('Hygiene Data'!$F$13,0,10*ROW('Hygiene Data'!F198)))</f>
        <v/>
      </c>
      <c r="DX204" s="319" t="str">
        <f ca="true">+IF(OFFSET('Hygiene Data'!$G$11,0,10*ROW('Hygiene Data'!G198))="","",OFFSET('Hygiene Data'!$G$11,0,10*ROW('Hygiene Data'!G198)))</f>
        <v/>
      </c>
      <c r="DY204" s="319" t="str">
        <f ca="true">+IF(OFFSET('Hygiene Data'!$G$12,0,10*ROW('Hygiene Data'!G198))="","",OFFSET('Hygiene Data'!$G$12,0,10*ROW('Hygiene Data'!G198)))</f>
        <v/>
      </c>
      <c r="DZ204" s="319" t="str">
        <f ca="true">+IF(OFFSET('Hygiene Data'!$G$13,0,10*ROW('Hygiene Data'!G198))="","",OFFSET('Hygiene Data'!$G$13,0,10*ROW('Hygiene Data'!G198)))</f>
        <v/>
      </c>
      <c r="EA204" s="319" t="str">
        <f ca="true">+IF(OFFSET('Hygiene Data'!$H$11,0,10*ROW('Hygiene Data'!H198))="","",OFFSET('Hygiene Data'!$H$11,0,10*ROW('Hygiene Data'!H198)))</f>
        <v/>
      </c>
      <c r="EB204" s="319" t="str">
        <f ca="true">+IF(OFFSET('Hygiene Data'!$H$12,0,10*ROW('Hygiene Data'!H198))="","",OFFSET('Hygiene Data'!$H$12,0,10*ROW('Hygiene Data'!H198)))</f>
        <v/>
      </c>
      <c r="EC204" s="319" t="str">
        <f ca="true">+IF(OFFSET('Hygiene Data'!$H$13,0,10*ROW('Hygiene Data'!H198))="","",OFFSET('Hygiene Data'!$H$13,0,10*ROW('Hygiene Data'!H198)))</f>
        <v/>
      </c>
      <c r="ED204" s="319" t="str">
        <f ca="true">+IF(OFFSET('Hygiene Data'!$I$11,0,10*ROW('Hygiene Data'!I198))="","",OFFSET('Hygiene Data'!$I$11,0,10*ROW('Hygiene Data'!I198)))</f>
        <v/>
      </c>
      <c r="EE204" s="319" t="str">
        <f ca="true">+IF(OFFSET('Hygiene Data'!$I$12,0,10*ROW('Hygiene Data'!I198))="","",OFFSET('Hygiene Data'!$I$12,0,10*ROW('Hygiene Data'!I198)))</f>
        <v/>
      </c>
      <c r="EF204" s="319"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75"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19"/>
      <c r="BS205" s="319" t="str">
        <f ca="true">+IF(OFFSET('Water Data'!$D$27,0,10*ROW('Water Data'!D199))="","",OFFSET('Water Data'!$D$27,0,10*ROW('Water Data'!D199)))</f>
        <v/>
      </c>
      <c r="BT205" s="319" t="str">
        <f ca="true">+IF(OFFSET('Water Data'!$D$28,0,10*ROW('Water Data'!D199))="","",OFFSET('Water Data'!$D$28,0,10*ROW('Water Data'!D199)))</f>
        <v/>
      </c>
      <c r="BU205" s="319" t="str">
        <f ca="true">+IF(OFFSET('Water Data'!$D$29,0,10*ROW('Water Data'!D199))="","",OFFSET('Water Data'!$D$29,0,10*ROW('Water Data'!D199)))</f>
        <v/>
      </c>
      <c r="BV205" s="319" t="str">
        <f ca="true">+IF(OFFSET('Water Data'!$E$27,0,10*ROW('Water Data'!E199))="","",OFFSET('Water Data'!$E$27,0,10*ROW('Water Data'!E199)))</f>
        <v/>
      </c>
      <c r="BW205" s="319" t="str">
        <f ca="true">+IF(OFFSET('Water Data'!$E$28,0,10*ROW('Water Data'!E199))="","",OFFSET('Water Data'!$E$28,0,10*ROW('Water Data'!E199)))</f>
        <v/>
      </c>
      <c r="BX205" s="319" t="str">
        <f ca="true">+IF(OFFSET('Water Data'!$E$29,0,10*ROW('Water Data'!E199))="","",OFFSET('Water Data'!$E$29,0,10*ROW('Water Data'!E199)))</f>
        <v/>
      </c>
      <c r="BY205" s="319" t="str">
        <f ca="true">+IF(OFFSET('Water Data'!$F$27,0,10*ROW('Water Data'!F199))="","",OFFSET('Water Data'!$F$27,0,10*ROW('Water Data'!F199)))</f>
        <v/>
      </c>
      <c r="BZ205" s="319" t="str">
        <f ca="true">+IF(OFFSET('Water Data'!$F$28,0,10*ROW('Water Data'!F199))="","",OFFSET('Water Data'!$F$28,0,10*ROW('Water Data'!F199)))</f>
        <v/>
      </c>
      <c r="CA205" s="319" t="str">
        <f ca="true">+IF(OFFSET('Water Data'!$F$29,0,10*ROW('Water Data'!F199))="","",OFFSET('Water Data'!$F$29,0,10*ROW('Water Data'!F199)))</f>
        <v/>
      </c>
      <c r="CB205" s="319" t="str">
        <f ca="true">+IF(OFFSET('Water Data'!$G$27,0,10*ROW('Water Data'!G199))="","",OFFSET('Water Data'!$G$27,0,10*ROW('Water Data'!G199)))</f>
        <v/>
      </c>
      <c r="CC205" s="319" t="str">
        <f ca="true">+IF(OFFSET('Water Data'!$G$28,0,10*ROW('Water Data'!G199))="","",OFFSET('Water Data'!$G$28,0,10*ROW('Water Data'!G199)))</f>
        <v/>
      </c>
      <c r="CD205" s="319" t="str">
        <f ca="true">+IF(OFFSET('Water Data'!$G$29,0,10*ROW('Water Data'!G199))="","",OFFSET('Water Data'!$G$29,0,10*ROW('Water Data'!G199)))</f>
        <v/>
      </c>
      <c r="CE205" s="319" t="str">
        <f ca="true">+IF(OFFSET('Water Data'!$H$27,0,10*ROW('Water Data'!H199))="","",OFFSET('Water Data'!$H$27,0,10*ROW('Water Data'!H199)))</f>
        <v/>
      </c>
      <c r="CF205" s="319" t="str">
        <f ca="true">+IF(OFFSET('Water Data'!$H$28,0,10*ROW('Water Data'!H199))="","",OFFSET('Water Data'!$H$28,0,10*ROW('Water Data'!H199)))</f>
        <v/>
      </c>
      <c r="CG205" s="319" t="str">
        <f ca="true">+IF(OFFSET('Water Data'!$H$29,0,10*ROW('Water Data'!H199))="","",OFFSET('Water Data'!$H$29,0,10*ROW('Water Data'!H199)))</f>
        <v/>
      </c>
      <c r="CH205" s="319" t="str">
        <f ca="true">+IF(OFFSET('Water Data'!$I$27,0,10*ROW('Water Data'!I199))="","",OFFSET('Water Data'!$I$27,0,10*ROW('Water Data'!I199)))</f>
        <v/>
      </c>
      <c r="CI205" s="319" t="str">
        <f ca="true">+IF(OFFSET('Water Data'!$I$28,0,10*ROW('Water Data'!I199))="","",OFFSET('Water Data'!$I$28,0,10*ROW('Water Data'!I199)))</f>
        <v/>
      </c>
      <c r="CJ205" s="319" t="str">
        <f ca="true">+IF(OFFSET('Water Data'!$I$29,0,10*ROW('Water Data'!I199))="","",OFFSET('Water Data'!$I$29,0,10*ROW('Water Data'!I199)))</f>
        <v/>
      </c>
      <c r="CK205" s="319" t="str">
        <f ca="true">+IF(OFFSET('Sanitation Data'!$D$28,0,10*ROW('Sanitation Data'!D199))="","",OFFSET('Sanitation Data'!$D$28,0,10*ROW('Sanitation Data'!D199)))</f>
        <v/>
      </c>
      <c r="CL205" s="319" t="str">
        <f ca="true">+IF(OFFSET('Sanitation Data'!$D$29,0,10*ROW('Sanitation Data'!D199))="","",OFFSET('Sanitation Data'!$D$29,0,10*ROW('Sanitation Data'!D199)))</f>
        <v/>
      </c>
      <c r="CM205" s="319" t="str">
        <f ca="true">+IF(OFFSET('Sanitation Data'!$D$30,0,10*ROW('Sanitation Data'!D199))="","",OFFSET('Sanitation Data'!$D$30,0,10*ROW('Sanitation Data'!D199)))</f>
        <v/>
      </c>
      <c r="CN205" s="319" t="str">
        <f ca="true">+IF(OFFSET('Sanitation Data'!$D$31,0,10*ROW('Sanitation Data'!D199))="","",OFFSET('Sanitation Data'!$D$31,0,10*ROW('Sanitation Data'!D199)))</f>
        <v/>
      </c>
      <c r="CO205" s="319" t="str">
        <f ca="true">+IF(OFFSET('Sanitation Data'!$D$32,0,10*ROW('Sanitation Data'!D199))="","",OFFSET('Sanitation Data'!$D$32,0,10*ROW('Sanitation Data'!D199)))</f>
        <v/>
      </c>
      <c r="CP205" s="319" t="str">
        <f ca="true">+IF(OFFSET('Sanitation Data'!$E$28,0,10*ROW('Sanitation Data'!E199))="","",OFFSET('Sanitation Data'!$E$28,0,10*ROW('Sanitation Data'!E199)))</f>
        <v/>
      </c>
      <c r="CQ205" s="319" t="str">
        <f ca="true">+IF(OFFSET('Sanitation Data'!$E$29,0,10*ROW('Sanitation Data'!E199))="","",OFFSET('Sanitation Data'!$E$29,0,10*ROW('Sanitation Data'!E199)))</f>
        <v/>
      </c>
      <c r="CR205" s="319" t="str">
        <f ca="true">+IF(OFFSET('Sanitation Data'!$E$30,0,10*ROW('Sanitation Data'!E199))="","",OFFSET('Sanitation Data'!$E$30,0,10*ROW('Sanitation Data'!E199)))</f>
        <v/>
      </c>
      <c r="CS205" s="319" t="str">
        <f ca="true">+IF(OFFSET('Sanitation Data'!$E$31,0,10*ROW('Sanitation Data'!E199))="","",OFFSET('Sanitation Data'!$E$31,0,10*ROW('Sanitation Data'!E199)))</f>
        <v/>
      </c>
      <c r="CT205" s="319" t="str">
        <f ca="true">+IF(OFFSET('Sanitation Data'!$E$32,0,10*ROW('Sanitation Data'!E199))="","",OFFSET('Sanitation Data'!$E$32,0,10*ROW('Sanitation Data'!E199)))</f>
        <v/>
      </c>
      <c r="CU205" s="319" t="str">
        <f ca="true">+IF(OFFSET('Sanitation Data'!$F$28,0,10*ROW('Sanitation Data'!F199))="","",OFFSET('Sanitation Data'!$F$28,0,10*ROW('Sanitation Data'!F199)))</f>
        <v/>
      </c>
      <c r="CV205" s="319" t="str">
        <f ca="true">+IF(OFFSET('Sanitation Data'!$F$29,0,10*ROW('Sanitation Data'!F199))="","",OFFSET('Sanitation Data'!$F$29,0,10*ROW('Sanitation Data'!F199)))</f>
        <v/>
      </c>
      <c r="CW205" s="319" t="str">
        <f ca="true">+IF(OFFSET('Sanitation Data'!$F$30,0,10*ROW('Sanitation Data'!F199))="","",OFFSET('Sanitation Data'!$F$30,0,10*ROW('Sanitation Data'!F199)))</f>
        <v/>
      </c>
      <c r="CX205" s="319" t="str">
        <f ca="true">+IF(OFFSET('Sanitation Data'!$F$31,0,10*ROW('Sanitation Data'!F199))="","",OFFSET('Sanitation Data'!$F$31,0,10*ROW('Sanitation Data'!F199)))</f>
        <v/>
      </c>
      <c r="CY205" s="319" t="str">
        <f ca="true">+IF(OFFSET('Sanitation Data'!$F$32,0,10*ROW('Sanitation Data'!F199))="","",OFFSET('Sanitation Data'!$F$32,0,10*ROW('Sanitation Data'!F199)))</f>
        <v/>
      </c>
      <c r="CZ205" s="319" t="str">
        <f ca="true">+IF(OFFSET('Sanitation Data'!$G$28,0,10*ROW('Sanitation Data'!G199))="","",OFFSET('Sanitation Data'!$G$28,0,10*ROW('Sanitation Data'!G199)))</f>
        <v/>
      </c>
      <c r="DA205" s="319" t="str">
        <f ca="true">+IF(OFFSET('Sanitation Data'!$G$29,0,10*ROW('Sanitation Data'!G199))="","",OFFSET('Sanitation Data'!$G$29,0,10*ROW('Sanitation Data'!G199)))</f>
        <v/>
      </c>
      <c r="DB205" s="319" t="str">
        <f ca="true">+IF(OFFSET('Sanitation Data'!$G$30,0,10*ROW('Sanitation Data'!G199))="","",OFFSET('Sanitation Data'!$G$30,0,10*ROW('Sanitation Data'!G199)))</f>
        <v/>
      </c>
      <c r="DC205" s="319" t="str">
        <f ca="true">+IF(OFFSET('Sanitation Data'!$G$31,0,10*ROW('Sanitation Data'!G199))="","",OFFSET('Sanitation Data'!$G$31,0,10*ROW('Sanitation Data'!G199)))</f>
        <v/>
      </c>
      <c r="DD205" s="319" t="str">
        <f ca="true">+IF(OFFSET('Sanitation Data'!$G$32,0,10*ROW('Sanitation Data'!G199))="","",OFFSET('Sanitation Data'!$G$32,0,10*ROW('Sanitation Data'!G199)))</f>
        <v/>
      </c>
      <c r="DE205" s="319" t="str">
        <f ca="true">+IF(OFFSET('Sanitation Data'!$H$28,0,10*ROW('Sanitation Data'!H199))="","",OFFSET('Sanitation Data'!$H$28,0,10*ROW('Sanitation Data'!H199)))</f>
        <v/>
      </c>
      <c r="DF205" s="319" t="str">
        <f ca="true">+IF(OFFSET('Sanitation Data'!$H$29,0,10*ROW('Sanitation Data'!H199))="","",OFFSET('Sanitation Data'!$H$29,0,10*ROW('Sanitation Data'!H199)))</f>
        <v/>
      </c>
      <c r="DG205" s="319" t="str">
        <f ca="true">+IF(OFFSET('Sanitation Data'!$H$30,0,10*ROW('Sanitation Data'!H199))="","",OFFSET('Sanitation Data'!$H$30,0,10*ROW('Sanitation Data'!H199)))</f>
        <v/>
      </c>
      <c r="DH205" s="319" t="str">
        <f ca="true">+IF(OFFSET('Sanitation Data'!$H$31,0,10*ROW('Sanitation Data'!H199))="","",OFFSET('Sanitation Data'!$H$31,0,10*ROW('Sanitation Data'!H199)))</f>
        <v/>
      </c>
      <c r="DI205" s="319" t="str">
        <f ca="true">+IF(OFFSET('Sanitation Data'!$H$32,0,10*ROW('Sanitation Data'!H199))="","",OFFSET('Sanitation Data'!$H$32,0,10*ROW('Sanitation Data'!H199)))</f>
        <v/>
      </c>
      <c r="DJ205" s="319" t="str">
        <f ca="true">+IF(OFFSET('Sanitation Data'!$I$28,0,10*ROW('Sanitation Data'!I199))="","",OFFSET('Sanitation Data'!$I$28,0,10*ROW('Sanitation Data'!I199)))</f>
        <v/>
      </c>
      <c r="DK205" s="319" t="str">
        <f ca="true">+IF(OFFSET('Sanitation Data'!$I$29,0,10*ROW('Sanitation Data'!I199))="","",OFFSET('Sanitation Data'!$I$29,0,10*ROW('Sanitation Data'!I199)))</f>
        <v/>
      </c>
      <c r="DL205" s="319" t="str">
        <f ca="true">+IF(OFFSET('Sanitation Data'!$I$30,0,10*ROW('Sanitation Data'!I199))="","",OFFSET('Sanitation Data'!$I$30,0,10*ROW('Sanitation Data'!I199)))</f>
        <v/>
      </c>
      <c r="DM205" s="319" t="str">
        <f ca="true">+IF(OFFSET('Sanitation Data'!$I$31,0,10*ROW('Sanitation Data'!I199))="","",OFFSET('Sanitation Data'!$I$31,0,10*ROW('Sanitation Data'!I199)))</f>
        <v/>
      </c>
      <c r="DN205" s="319" t="str">
        <f ca="true">+IF(OFFSET('Sanitation Data'!$I$32,0,10*ROW('Sanitation Data'!I199))="","",OFFSET('Sanitation Data'!$I$32,0,10*ROW('Sanitation Data'!I199)))</f>
        <v/>
      </c>
      <c r="DO205" s="319" t="str">
        <f ca="true">+IF(OFFSET('Hygiene Data'!$D$11,0,10*ROW('Hygiene Data'!D199))="","",OFFSET('Hygiene Data'!$D$11,0,10*ROW('Hygiene Data'!D199)))</f>
        <v/>
      </c>
      <c r="DP205" s="319" t="str">
        <f ca="true">+IF(OFFSET('Hygiene Data'!$D$12,0,10*ROW('Hygiene Data'!D199))="","",OFFSET('Hygiene Data'!$D$12,0,10*ROW('Hygiene Data'!D199)))</f>
        <v/>
      </c>
      <c r="DQ205" s="319" t="str">
        <f ca="true">+IF(OFFSET('Hygiene Data'!$D$13,0,10*ROW('Hygiene Data'!D199))="","",OFFSET('Hygiene Data'!$D$13,0,10*ROW('Hygiene Data'!D199)))</f>
        <v/>
      </c>
      <c r="DR205" s="319" t="str">
        <f ca="true">+IF(OFFSET('Hygiene Data'!$E$11,0,10*ROW('Hygiene Data'!E199))="","",OFFSET('Hygiene Data'!$E$11,0,10*ROW('Hygiene Data'!E199)))</f>
        <v/>
      </c>
      <c r="DS205" s="319" t="str">
        <f ca="true">+IF(OFFSET('Hygiene Data'!$E$12,0,10*ROW('Hygiene Data'!E199))="","",OFFSET('Hygiene Data'!$E$12,0,10*ROW('Hygiene Data'!E199)))</f>
        <v/>
      </c>
      <c r="DT205" s="319" t="str">
        <f ca="true">+IF(OFFSET('Hygiene Data'!$E$13,0,10*ROW('Hygiene Data'!E199))="","",OFFSET('Hygiene Data'!$E$13,0,10*ROW('Hygiene Data'!E199)))</f>
        <v/>
      </c>
      <c r="DU205" s="319" t="str">
        <f ca="true">+IF(OFFSET('Hygiene Data'!$F$11,0,10*ROW('Hygiene Data'!F199))="","",OFFSET('Hygiene Data'!$F$11,0,10*ROW('Hygiene Data'!F199)))</f>
        <v/>
      </c>
      <c r="DV205" s="319" t="str">
        <f ca="true">+IF(OFFSET('Hygiene Data'!$F$12,0,10*ROW('Hygiene Data'!F199))="","",OFFSET('Hygiene Data'!$F$12,0,10*ROW('Hygiene Data'!F199)))</f>
        <v/>
      </c>
      <c r="DW205" s="319" t="str">
        <f ca="true">+IF(OFFSET('Hygiene Data'!$F$13,0,10*ROW('Hygiene Data'!F199))="","",OFFSET('Hygiene Data'!$F$13,0,10*ROW('Hygiene Data'!F199)))</f>
        <v/>
      </c>
      <c r="DX205" s="319" t="str">
        <f ca="true">+IF(OFFSET('Hygiene Data'!$G$11,0,10*ROW('Hygiene Data'!G199))="","",OFFSET('Hygiene Data'!$G$11,0,10*ROW('Hygiene Data'!G199)))</f>
        <v/>
      </c>
      <c r="DY205" s="319" t="str">
        <f ca="true">+IF(OFFSET('Hygiene Data'!$G$12,0,10*ROW('Hygiene Data'!G199))="","",OFFSET('Hygiene Data'!$G$12,0,10*ROW('Hygiene Data'!G199)))</f>
        <v/>
      </c>
      <c r="DZ205" s="319" t="str">
        <f ca="true">+IF(OFFSET('Hygiene Data'!$G$13,0,10*ROW('Hygiene Data'!G199))="","",OFFSET('Hygiene Data'!$G$13,0,10*ROW('Hygiene Data'!G199)))</f>
        <v/>
      </c>
      <c r="EA205" s="319" t="str">
        <f ca="true">+IF(OFFSET('Hygiene Data'!$H$11,0,10*ROW('Hygiene Data'!H199))="","",OFFSET('Hygiene Data'!$H$11,0,10*ROW('Hygiene Data'!H199)))</f>
        <v/>
      </c>
      <c r="EB205" s="319" t="str">
        <f ca="true">+IF(OFFSET('Hygiene Data'!$H$12,0,10*ROW('Hygiene Data'!H199))="","",OFFSET('Hygiene Data'!$H$12,0,10*ROW('Hygiene Data'!H199)))</f>
        <v/>
      </c>
      <c r="EC205" s="319" t="str">
        <f ca="true">+IF(OFFSET('Hygiene Data'!$H$13,0,10*ROW('Hygiene Data'!H199))="","",OFFSET('Hygiene Data'!$H$13,0,10*ROW('Hygiene Data'!H199)))</f>
        <v/>
      </c>
      <c r="ED205" s="319" t="str">
        <f ca="true">+IF(OFFSET('Hygiene Data'!$I$11,0,10*ROW('Hygiene Data'!I199))="","",OFFSET('Hygiene Data'!$I$11,0,10*ROW('Hygiene Data'!I199)))</f>
        <v/>
      </c>
      <c r="EE205" s="319" t="str">
        <f ca="true">+IF(OFFSET('Hygiene Data'!$I$12,0,10*ROW('Hygiene Data'!I199))="","",OFFSET('Hygiene Data'!$I$12,0,10*ROW('Hygiene Data'!I199)))</f>
        <v/>
      </c>
      <c r="EF205" s="319"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75"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19"/>
      <c r="BS206" s="319" t="str">
        <f ca="true">+IF(OFFSET('Water Data'!$D$27,0,10*ROW('Water Data'!D200))="","",OFFSET('Water Data'!$D$27,0,10*ROW('Water Data'!D200)))</f>
        <v/>
      </c>
      <c r="BT206" s="319" t="str">
        <f ca="true">+IF(OFFSET('Water Data'!$D$28,0,10*ROW('Water Data'!D200))="","",OFFSET('Water Data'!$D$28,0,10*ROW('Water Data'!D200)))</f>
        <v/>
      </c>
      <c r="BU206" s="319" t="str">
        <f ca="true">+IF(OFFSET('Water Data'!$D$29,0,10*ROW('Water Data'!D200))="","",OFFSET('Water Data'!$D$29,0,10*ROW('Water Data'!D200)))</f>
        <v/>
      </c>
      <c r="BV206" s="319" t="str">
        <f ca="true">+IF(OFFSET('Water Data'!$E$27,0,10*ROW('Water Data'!E200))="","",OFFSET('Water Data'!$E$27,0,10*ROW('Water Data'!E200)))</f>
        <v/>
      </c>
      <c r="BW206" s="319" t="str">
        <f ca="true">+IF(OFFSET('Water Data'!$E$28,0,10*ROW('Water Data'!E200))="","",OFFSET('Water Data'!$E$28,0,10*ROW('Water Data'!E200)))</f>
        <v/>
      </c>
      <c r="BX206" s="319" t="str">
        <f ca="true">+IF(OFFSET('Water Data'!$E$29,0,10*ROW('Water Data'!E200))="","",OFFSET('Water Data'!$E$29,0,10*ROW('Water Data'!E200)))</f>
        <v/>
      </c>
      <c r="BY206" s="319" t="str">
        <f ca="true">+IF(OFFSET('Water Data'!$F$27,0,10*ROW('Water Data'!F200))="","",OFFSET('Water Data'!$F$27,0,10*ROW('Water Data'!F200)))</f>
        <v/>
      </c>
      <c r="BZ206" s="319" t="str">
        <f ca="true">+IF(OFFSET('Water Data'!$F$28,0,10*ROW('Water Data'!F200))="","",OFFSET('Water Data'!$F$28,0,10*ROW('Water Data'!F200)))</f>
        <v/>
      </c>
      <c r="CA206" s="319" t="str">
        <f ca="true">+IF(OFFSET('Water Data'!$F$29,0,10*ROW('Water Data'!F200))="","",OFFSET('Water Data'!$F$29,0,10*ROW('Water Data'!F200)))</f>
        <v/>
      </c>
      <c r="CB206" s="319" t="str">
        <f ca="true">+IF(OFFSET('Water Data'!$G$27,0,10*ROW('Water Data'!G200))="","",OFFSET('Water Data'!$G$27,0,10*ROW('Water Data'!G200)))</f>
        <v/>
      </c>
      <c r="CC206" s="319" t="str">
        <f ca="true">+IF(OFFSET('Water Data'!$G$28,0,10*ROW('Water Data'!G200))="","",OFFSET('Water Data'!$G$28,0,10*ROW('Water Data'!G200)))</f>
        <v/>
      </c>
      <c r="CD206" s="319" t="str">
        <f ca="true">+IF(OFFSET('Water Data'!$G$29,0,10*ROW('Water Data'!G200))="","",OFFSET('Water Data'!$G$29,0,10*ROW('Water Data'!G200)))</f>
        <v/>
      </c>
      <c r="CE206" s="319" t="str">
        <f ca="true">+IF(OFFSET('Water Data'!$H$27,0,10*ROW('Water Data'!H200))="","",OFFSET('Water Data'!$H$27,0,10*ROW('Water Data'!H200)))</f>
        <v/>
      </c>
      <c r="CF206" s="319" t="str">
        <f ca="true">+IF(OFFSET('Water Data'!$H$28,0,10*ROW('Water Data'!H200))="","",OFFSET('Water Data'!$H$28,0,10*ROW('Water Data'!H200)))</f>
        <v/>
      </c>
      <c r="CG206" s="319" t="str">
        <f ca="true">+IF(OFFSET('Water Data'!$H$29,0,10*ROW('Water Data'!H200))="","",OFFSET('Water Data'!$H$29,0,10*ROW('Water Data'!H200)))</f>
        <v/>
      </c>
      <c r="CH206" s="319" t="str">
        <f ca="true">+IF(OFFSET('Water Data'!$I$27,0,10*ROW('Water Data'!I200))="","",OFFSET('Water Data'!$I$27,0,10*ROW('Water Data'!I200)))</f>
        <v/>
      </c>
      <c r="CI206" s="319" t="str">
        <f ca="true">+IF(OFFSET('Water Data'!$I$28,0,10*ROW('Water Data'!I200))="","",OFFSET('Water Data'!$I$28,0,10*ROW('Water Data'!I200)))</f>
        <v/>
      </c>
      <c r="CJ206" s="319" t="str">
        <f ca="true">+IF(OFFSET('Water Data'!$I$29,0,10*ROW('Water Data'!I200))="","",OFFSET('Water Data'!$I$29,0,10*ROW('Water Data'!I200)))</f>
        <v/>
      </c>
      <c r="CK206" s="319" t="str">
        <f ca="true">+IF(OFFSET('Sanitation Data'!$D$28,0,10*ROW('Sanitation Data'!D200))="","",OFFSET('Sanitation Data'!$D$28,0,10*ROW('Sanitation Data'!D200)))</f>
        <v/>
      </c>
      <c r="CL206" s="319" t="str">
        <f ca="true">+IF(OFFSET('Sanitation Data'!$D$29,0,10*ROW('Sanitation Data'!D200))="","",OFFSET('Sanitation Data'!$D$29,0,10*ROW('Sanitation Data'!D200)))</f>
        <v/>
      </c>
      <c r="CM206" s="319" t="str">
        <f ca="true">+IF(OFFSET('Sanitation Data'!$D$30,0,10*ROW('Sanitation Data'!D200))="","",OFFSET('Sanitation Data'!$D$30,0,10*ROW('Sanitation Data'!D200)))</f>
        <v/>
      </c>
      <c r="CN206" s="319" t="str">
        <f ca="true">+IF(OFFSET('Sanitation Data'!$D$31,0,10*ROW('Sanitation Data'!D200))="","",OFFSET('Sanitation Data'!$D$31,0,10*ROW('Sanitation Data'!D200)))</f>
        <v/>
      </c>
      <c r="CO206" s="319" t="str">
        <f ca="true">+IF(OFFSET('Sanitation Data'!$D$32,0,10*ROW('Sanitation Data'!D200))="","",OFFSET('Sanitation Data'!$D$32,0,10*ROW('Sanitation Data'!D200)))</f>
        <v/>
      </c>
      <c r="CP206" s="319" t="str">
        <f ca="true">+IF(OFFSET('Sanitation Data'!$E$28,0,10*ROW('Sanitation Data'!E200))="","",OFFSET('Sanitation Data'!$E$28,0,10*ROW('Sanitation Data'!E200)))</f>
        <v/>
      </c>
      <c r="CQ206" s="319" t="str">
        <f ca="true">+IF(OFFSET('Sanitation Data'!$E$29,0,10*ROW('Sanitation Data'!E200))="","",OFFSET('Sanitation Data'!$E$29,0,10*ROW('Sanitation Data'!E200)))</f>
        <v/>
      </c>
      <c r="CR206" s="319" t="str">
        <f ca="true">+IF(OFFSET('Sanitation Data'!$E$30,0,10*ROW('Sanitation Data'!E200))="","",OFFSET('Sanitation Data'!$E$30,0,10*ROW('Sanitation Data'!E200)))</f>
        <v/>
      </c>
      <c r="CS206" s="319" t="str">
        <f ca="true">+IF(OFFSET('Sanitation Data'!$E$31,0,10*ROW('Sanitation Data'!E200))="","",OFFSET('Sanitation Data'!$E$31,0,10*ROW('Sanitation Data'!E200)))</f>
        <v/>
      </c>
      <c r="CT206" s="319" t="str">
        <f ca="true">+IF(OFFSET('Sanitation Data'!$E$32,0,10*ROW('Sanitation Data'!E200))="","",OFFSET('Sanitation Data'!$E$32,0,10*ROW('Sanitation Data'!E200)))</f>
        <v/>
      </c>
      <c r="CU206" s="319" t="str">
        <f ca="true">+IF(OFFSET('Sanitation Data'!$F$28,0,10*ROW('Sanitation Data'!F200))="","",OFFSET('Sanitation Data'!$F$28,0,10*ROW('Sanitation Data'!F200)))</f>
        <v/>
      </c>
      <c r="CV206" s="319" t="str">
        <f ca="true">+IF(OFFSET('Sanitation Data'!$F$29,0,10*ROW('Sanitation Data'!F200))="","",OFFSET('Sanitation Data'!$F$29,0,10*ROW('Sanitation Data'!F200)))</f>
        <v/>
      </c>
      <c r="CW206" s="319" t="str">
        <f ca="true">+IF(OFFSET('Sanitation Data'!$F$30,0,10*ROW('Sanitation Data'!F200))="","",OFFSET('Sanitation Data'!$F$30,0,10*ROW('Sanitation Data'!F200)))</f>
        <v/>
      </c>
      <c r="CX206" s="319" t="str">
        <f ca="true">+IF(OFFSET('Sanitation Data'!$F$31,0,10*ROW('Sanitation Data'!F200))="","",OFFSET('Sanitation Data'!$F$31,0,10*ROW('Sanitation Data'!F200)))</f>
        <v/>
      </c>
      <c r="CY206" s="319" t="str">
        <f ca="true">+IF(OFFSET('Sanitation Data'!$F$32,0,10*ROW('Sanitation Data'!F200))="","",OFFSET('Sanitation Data'!$F$32,0,10*ROW('Sanitation Data'!F200)))</f>
        <v/>
      </c>
      <c r="CZ206" s="319" t="str">
        <f ca="true">+IF(OFFSET('Sanitation Data'!$G$28,0,10*ROW('Sanitation Data'!G200))="","",OFFSET('Sanitation Data'!$G$28,0,10*ROW('Sanitation Data'!G200)))</f>
        <v/>
      </c>
      <c r="DA206" s="319" t="str">
        <f ca="true">+IF(OFFSET('Sanitation Data'!$G$29,0,10*ROW('Sanitation Data'!G200))="","",OFFSET('Sanitation Data'!$G$29,0,10*ROW('Sanitation Data'!G200)))</f>
        <v/>
      </c>
      <c r="DB206" s="319" t="str">
        <f ca="true">+IF(OFFSET('Sanitation Data'!$G$30,0,10*ROW('Sanitation Data'!G200))="","",OFFSET('Sanitation Data'!$G$30,0,10*ROW('Sanitation Data'!G200)))</f>
        <v/>
      </c>
      <c r="DC206" s="319" t="str">
        <f ca="true">+IF(OFFSET('Sanitation Data'!$G$31,0,10*ROW('Sanitation Data'!G200))="","",OFFSET('Sanitation Data'!$G$31,0,10*ROW('Sanitation Data'!G200)))</f>
        <v/>
      </c>
      <c r="DD206" s="319" t="str">
        <f ca="true">+IF(OFFSET('Sanitation Data'!$G$32,0,10*ROW('Sanitation Data'!G200))="","",OFFSET('Sanitation Data'!$G$32,0,10*ROW('Sanitation Data'!G200)))</f>
        <v/>
      </c>
      <c r="DE206" s="319" t="str">
        <f ca="true">+IF(OFFSET('Sanitation Data'!$H$28,0,10*ROW('Sanitation Data'!H200))="","",OFFSET('Sanitation Data'!$H$28,0,10*ROW('Sanitation Data'!H200)))</f>
        <v/>
      </c>
      <c r="DF206" s="319" t="str">
        <f ca="true">+IF(OFFSET('Sanitation Data'!$H$29,0,10*ROW('Sanitation Data'!H200))="","",OFFSET('Sanitation Data'!$H$29,0,10*ROW('Sanitation Data'!H200)))</f>
        <v/>
      </c>
      <c r="DG206" s="319" t="str">
        <f ca="true">+IF(OFFSET('Sanitation Data'!$H$30,0,10*ROW('Sanitation Data'!H200))="","",OFFSET('Sanitation Data'!$H$30,0,10*ROW('Sanitation Data'!H200)))</f>
        <v/>
      </c>
      <c r="DH206" s="319" t="str">
        <f ca="true">+IF(OFFSET('Sanitation Data'!$H$31,0,10*ROW('Sanitation Data'!H200))="","",OFFSET('Sanitation Data'!$H$31,0,10*ROW('Sanitation Data'!H200)))</f>
        <v/>
      </c>
      <c r="DI206" s="319" t="str">
        <f ca="true">+IF(OFFSET('Sanitation Data'!$H$32,0,10*ROW('Sanitation Data'!H200))="","",OFFSET('Sanitation Data'!$H$32,0,10*ROW('Sanitation Data'!H200)))</f>
        <v/>
      </c>
      <c r="DJ206" s="319" t="str">
        <f ca="true">+IF(OFFSET('Sanitation Data'!$I$28,0,10*ROW('Sanitation Data'!I200))="","",OFFSET('Sanitation Data'!$I$28,0,10*ROW('Sanitation Data'!I200)))</f>
        <v/>
      </c>
      <c r="DK206" s="319" t="str">
        <f ca="true">+IF(OFFSET('Sanitation Data'!$I$29,0,10*ROW('Sanitation Data'!I200))="","",OFFSET('Sanitation Data'!$I$29,0,10*ROW('Sanitation Data'!I200)))</f>
        <v/>
      </c>
      <c r="DL206" s="319" t="str">
        <f ca="true">+IF(OFFSET('Sanitation Data'!$I$30,0,10*ROW('Sanitation Data'!I200))="","",OFFSET('Sanitation Data'!$I$30,0,10*ROW('Sanitation Data'!I200)))</f>
        <v/>
      </c>
      <c r="DM206" s="319" t="str">
        <f ca="true">+IF(OFFSET('Sanitation Data'!$I$31,0,10*ROW('Sanitation Data'!I200))="","",OFFSET('Sanitation Data'!$I$31,0,10*ROW('Sanitation Data'!I200)))</f>
        <v/>
      </c>
      <c r="DN206" s="319" t="str">
        <f ca="true">+IF(OFFSET('Sanitation Data'!$I$32,0,10*ROW('Sanitation Data'!I200))="","",OFFSET('Sanitation Data'!$I$32,0,10*ROW('Sanitation Data'!I200)))</f>
        <v/>
      </c>
      <c r="DO206" s="319" t="str">
        <f ca="true">+IF(OFFSET('Hygiene Data'!$D$11,0,10*ROW('Hygiene Data'!D200))="","",OFFSET('Hygiene Data'!$D$11,0,10*ROW('Hygiene Data'!D200)))</f>
        <v/>
      </c>
      <c r="DP206" s="319" t="str">
        <f ca="true">+IF(OFFSET('Hygiene Data'!$D$12,0,10*ROW('Hygiene Data'!D200))="","",OFFSET('Hygiene Data'!$D$12,0,10*ROW('Hygiene Data'!D200)))</f>
        <v/>
      </c>
      <c r="DQ206" s="319" t="str">
        <f ca="true">+IF(OFFSET('Hygiene Data'!$D$13,0,10*ROW('Hygiene Data'!D200))="","",OFFSET('Hygiene Data'!$D$13,0,10*ROW('Hygiene Data'!D200)))</f>
        <v/>
      </c>
      <c r="DR206" s="319" t="str">
        <f ca="true">+IF(OFFSET('Hygiene Data'!$E$11,0,10*ROW('Hygiene Data'!E200))="","",OFFSET('Hygiene Data'!$E$11,0,10*ROW('Hygiene Data'!E200)))</f>
        <v/>
      </c>
      <c r="DS206" s="319" t="str">
        <f ca="true">+IF(OFFSET('Hygiene Data'!$E$12,0,10*ROW('Hygiene Data'!E200))="","",OFFSET('Hygiene Data'!$E$12,0,10*ROW('Hygiene Data'!E200)))</f>
        <v/>
      </c>
      <c r="DT206" s="319" t="str">
        <f ca="true">+IF(OFFSET('Hygiene Data'!$E$13,0,10*ROW('Hygiene Data'!E200))="","",OFFSET('Hygiene Data'!$E$13,0,10*ROW('Hygiene Data'!E200)))</f>
        <v/>
      </c>
      <c r="DU206" s="319" t="str">
        <f ca="true">+IF(OFFSET('Hygiene Data'!$F$11,0,10*ROW('Hygiene Data'!F200))="","",OFFSET('Hygiene Data'!$F$11,0,10*ROW('Hygiene Data'!F200)))</f>
        <v/>
      </c>
      <c r="DV206" s="319" t="str">
        <f ca="true">+IF(OFFSET('Hygiene Data'!$F$12,0,10*ROW('Hygiene Data'!F200))="","",OFFSET('Hygiene Data'!$F$12,0,10*ROW('Hygiene Data'!F200)))</f>
        <v/>
      </c>
      <c r="DW206" s="319" t="str">
        <f ca="true">+IF(OFFSET('Hygiene Data'!$F$13,0,10*ROW('Hygiene Data'!F200))="","",OFFSET('Hygiene Data'!$F$13,0,10*ROW('Hygiene Data'!F200)))</f>
        <v/>
      </c>
      <c r="DX206" s="319" t="str">
        <f ca="true">+IF(OFFSET('Hygiene Data'!$G$11,0,10*ROW('Hygiene Data'!G200))="","",OFFSET('Hygiene Data'!$G$11,0,10*ROW('Hygiene Data'!G200)))</f>
        <v/>
      </c>
      <c r="DY206" s="319" t="str">
        <f ca="true">+IF(OFFSET('Hygiene Data'!$G$12,0,10*ROW('Hygiene Data'!G200))="","",OFFSET('Hygiene Data'!$G$12,0,10*ROW('Hygiene Data'!G200)))</f>
        <v/>
      </c>
      <c r="DZ206" s="319" t="str">
        <f ca="true">+IF(OFFSET('Hygiene Data'!$G$13,0,10*ROW('Hygiene Data'!G200))="","",OFFSET('Hygiene Data'!$G$13,0,10*ROW('Hygiene Data'!G200)))</f>
        <v/>
      </c>
      <c r="EA206" s="319" t="str">
        <f ca="true">+IF(OFFSET('Hygiene Data'!$H$11,0,10*ROW('Hygiene Data'!H200))="","",OFFSET('Hygiene Data'!$H$11,0,10*ROW('Hygiene Data'!H200)))</f>
        <v/>
      </c>
      <c r="EB206" s="319" t="str">
        <f ca="true">+IF(OFFSET('Hygiene Data'!$H$12,0,10*ROW('Hygiene Data'!H200))="","",OFFSET('Hygiene Data'!$H$12,0,10*ROW('Hygiene Data'!H200)))</f>
        <v/>
      </c>
      <c r="EC206" s="319" t="str">
        <f ca="true">+IF(OFFSET('Hygiene Data'!$H$13,0,10*ROW('Hygiene Data'!H200))="","",OFFSET('Hygiene Data'!$H$13,0,10*ROW('Hygiene Data'!H200)))</f>
        <v/>
      </c>
      <c r="ED206" s="319" t="str">
        <f ca="true">+IF(OFFSET('Hygiene Data'!$I$11,0,10*ROW('Hygiene Data'!I200))="","",OFFSET('Hygiene Data'!$I$11,0,10*ROW('Hygiene Data'!I200)))</f>
        <v/>
      </c>
      <c r="EE206" s="319" t="str">
        <f ca="true">+IF(OFFSET('Hygiene Data'!$I$12,0,10*ROW('Hygiene Data'!I200))="","",OFFSET('Hygiene Data'!$I$12,0,10*ROW('Hygiene Data'!I200)))</f>
        <v/>
      </c>
      <c r="EF206" s="319"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75"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19"/>
      <c r="BS207" s="319" t="str">
        <f ca="true">+IF(OFFSET('Water Data'!$D$27,0,10*ROW('Water Data'!D201))="","",OFFSET('Water Data'!$D$27,0,10*ROW('Water Data'!D201)))</f>
        <v/>
      </c>
      <c r="BT207" s="319" t="str">
        <f ca="true">+IF(OFFSET('Water Data'!$D$28,0,10*ROW('Water Data'!D201))="","",OFFSET('Water Data'!$D$28,0,10*ROW('Water Data'!D201)))</f>
        <v/>
      </c>
      <c r="BU207" s="319" t="str">
        <f ca="true">+IF(OFFSET('Water Data'!$D$29,0,10*ROW('Water Data'!D201))="","",OFFSET('Water Data'!$D$29,0,10*ROW('Water Data'!D201)))</f>
        <v/>
      </c>
      <c r="BV207" s="319" t="str">
        <f ca="true">+IF(OFFSET('Water Data'!$E$27,0,10*ROW('Water Data'!E201))="","",OFFSET('Water Data'!$E$27,0,10*ROW('Water Data'!E201)))</f>
        <v/>
      </c>
      <c r="BW207" s="319" t="str">
        <f ca="true">+IF(OFFSET('Water Data'!$E$28,0,10*ROW('Water Data'!E201))="","",OFFSET('Water Data'!$E$28,0,10*ROW('Water Data'!E201)))</f>
        <v/>
      </c>
      <c r="BX207" s="319" t="str">
        <f ca="true">+IF(OFFSET('Water Data'!$E$29,0,10*ROW('Water Data'!E201))="","",OFFSET('Water Data'!$E$29,0,10*ROW('Water Data'!E201)))</f>
        <v/>
      </c>
      <c r="BY207" s="319" t="str">
        <f ca="true">+IF(OFFSET('Water Data'!$F$27,0,10*ROW('Water Data'!F201))="","",OFFSET('Water Data'!$F$27,0,10*ROW('Water Data'!F201)))</f>
        <v/>
      </c>
      <c r="BZ207" s="319" t="str">
        <f ca="true">+IF(OFFSET('Water Data'!$F$28,0,10*ROW('Water Data'!F201))="","",OFFSET('Water Data'!$F$28,0,10*ROW('Water Data'!F201)))</f>
        <v/>
      </c>
      <c r="CA207" s="319" t="str">
        <f ca="true">+IF(OFFSET('Water Data'!$F$29,0,10*ROW('Water Data'!F201))="","",OFFSET('Water Data'!$F$29,0,10*ROW('Water Data'!F201)))</f>
        <v/>
      </c>
      <c r="CB207" s="319" t="str">
        <f ca="true">+IF(OFFSET('Water Data'!$G$27,0,10*ROW('Water Data'!G201))="","",OFFSET('Water Data'!$G$27,0,10*ROW('Water Data'!G201)))</f>
        <v/>
      </c>
      <c r="CC207" s="319" t="str">
        <f ca="true">+IF(OFFSET('Water Data'!$G$28,0,10*ROW('Water Data'!G201))="","",OFFSET('Water Data'!$G$28,0,10*ROW('Water Data'!G201)))</f>
        <v/>
      </c>
      <c r="CD207" s="319" t="str">
        <f ca="true">+IF(OFFSET('Water Data'!$G$29,0,10*ROW('Water Data'!G201))="","",OFFSET('Water Data'!$G$29,0,10*ROW('Water Data'!G201)))</f>
        <v/>
      </c>
      <c r="CE207" s="319" t="str">
        <f ca="true">+IF(OFFSET('Water Data'!$H$27,0,10*ROW('Water Data'!H201))="","",OFFSET('Water Data'!$H$27,0,10*ROW('Water Data'!H201)))</f>
        <v/>
      </c>
      <c r="CF207" s="319" t="str">
        <f ca="true">+IF(OFFSET('Water Data'!$H$28,0,10*ROW('Water Data'!H201))="","",OFFSET('Water Data'!$H$28,0,10*ROW('Water Data'!H201)))</f>
        <v/>
      </c>
      <c r="CG207" s="319" t="str">
        <f ca="true">+IF(OFFSET('Water Data'!$H$29,0,10*ROW('Water Data'!H201))="","",OFFSET('Water Data'!$H$29,0,10*ROW('Water Data'!H201)))</f>
        <v/>
      </c>
      <c r="CH207" s="319" t="str">
        <f ca="true">+IF(OFFSET('Water Data'!$I$27,0,10*ROW('Water Data'!I201))="","",OFFSET('Water Data'!$I$27,0,10*ROW('Water Data'!I201)))</f>
        <v/>
      </c>
      <c r="CI207" s="319" t="str">
        <f ca="true">+IF(OFFSET('Water Data'!$I$28,0,10*ROW('Water Data'!I201))="","",OFFSET('Water Data'!$I$28,0,10*ROW('Water Data'!I201)))</f>
        <v/>
      </c>
      <c r="CJ207" s="319" t="str">
        <f ca="true">+IF(OFFSET('Water Data'!$I$29,0,10*ROW('Water Data'!I201))="","",OFFSET('Water Data'!$I$29,0,10*ROW('Water Data'!I201)))</f>
        <v/>
      </c>
      <c r="CK207" s="319" t="str">
        <f ca="true">+IF(OFFSET('Sanitation Data'!$D$28,0,10*ROW('Sanitation Data'!D201))="","",OFFSET('Sanitation Data'!$D$28,0,10*ROW('Sanitation Data'!D201)))</f>
        <v/>
      </c>
      <c r="CL207" s="319" t="str">
        <f ca="true">+IF(OFFSET('Sanitation Data'!$D$29,0,10*ROW('Sanitation Data'!D201))="","",OFFSET('Sanitation Data'!$D$29,0,10*ROW('Sanitation Data'!D201)))</f>
        <v/>
      </c>
      <c r="CM207" s="319" t="str">
        <f ca="true">+IF(OFFSET('Sanitation Data'!$D$30,0,10*ROW('Sanitation Data'!D201))="","",OFFSET('Sanitation Data'!$D$30,0,10*ROW('Sanitation Data'!D201)))</f>
        <v/>
      </c>
      <c r="CN207" s="319" t="str">
        <f ca="true">+IF(OFFSET('Sanitation Data'!$D$31,0,10*ROW('Sanitation Data'!D201))="","",OFFSET('Sanitation Data'!$D$31,0,10*ROW('Sanitation Data'!D201)))</f>
        <v/>
      </c>
      <c r="CO207" s="319" t="str">
        <f ca="true">+IF(OFFSET('Sanitation Data'!$D$32,0,10*ROW('Sanitation Data'!D201))="","",OFFSET('Sanitation Data'!$D$32,0,10*ROW('Sanitation Data'!D201)))</f>
        <v/>
      </c>
      <c r="CP207" s="319" t="str">
        <f ca="true">+IF(OFFSET('Sanitation Data'!$E$28,0,10*ROW('Sanitation Data'!E201))="","",OFFSET('Sanitation Data'!$E$28,0,10*ROW('Sanitation Data'!E201)))</f>
        <v/>
      </c>
      <c r="CQ207" s="319" t="str">
        <f ca="true">+IF(OFFSET('Sanitation Data'!$E$29,0,10*ROW('Sanitation Data'!E201))="","",OFFSET('Sanitation Data'!$E$29,0,10*ROW('Sanitation Data'!E201)))</f>
        <v/>
      </c>
      <c r="CR207" s="319" t="str">
        <f ca="true">+IF(OFFSET('Sanitation Data'!$E$30,0,10*ROW('Sanitation Data'!E201))="","",OFFSET('Sanitation Data'!$E$30,0,10*ROW('Sanitation Data'!E201)))</f>
        <v/>
      </c>
      <c r="CS207" s="319" t="str">
        <f ca="true">+IF(OFFSET('Sanitation Data'!$E$31,0,10*ROW('Sanitation Data'!E201))="","",OFFSET('Sanitation Data'!$E$31,0,10*ROW('Sanitation Data'!E201)))</f>
        <v/>
      </c>
      <c r="CT207" s="319" t="str">
        <f ca="true">+IF(OFFSET('Sanitation Data'!$E$32,0,10*ROW('Sanitation Data'!E201))="","",OFFSET('Sanitation Data'!$E$32,0,10*ROW('Sanitation Data'!E201)))</f>
        <v/>
      </c>
      <c r="CU207" s="319" t="str">
        <f ca="true">+IF(OFFSET('Sanitation Data'!$F$28,0,10*ROW('Sanitation Data'!F201))="","",OFFSET('Sanitation Data'!$F$28,0,10*ROW('Sanitation Data'!F201)))</f>
        <v/>
      </c>
      <c r="CV207" s="319" t="str">
        <f ca="true">+IF(OFFSET('Sanitation Data'!$F$29,0,10*ROW('Sanitation Data'!F201))="","",OFFSET('Sanitation Data'!$F$29,0,10*ROW('Sanitation Data'!F201)))</f>
        <v/>
      </c>
      <c r="CW207" s="319" t="str">
        <f ca="true">+IF(OFFSET('Sanitation Data'!$F$30,0,10*ROW('Sanitation Data'!F201))="","",OFFSET('Sanitation Data'!$F$30,0,10*ROW('Sanitation Data'!F201)))</f>
        <v/>
      </c>
      <c r="CX207" s="319" t="str">
        <f ca="true">+IF(OFFSET('Sanitation Data'!$F$31,0,10*ROW('Sanitation Data'!F201))="","",OFFSET('Sanitation Data'!$F$31,0,10*ROW('Sanitation Data'!F201)))</f>
        <v/>
      </c>
      <c r="CY207" s="319" t="str">
        <f ca="true">+IF(OFFSET('Sanitation Data'!$F$32,0,10*ROW('Sanitation Data'!F201))="","",OFFSET('Sanitation Data'!$F$32,0,10*ROW('Sanitation Data'!F201)))</f>
        <v/>
      </c>
      <c r="CZ207" s="319" t="str">
        <f ca="true">+IF(OFFSET('Sanitation Data'!$G$28,0,10*ROW('Sanitation Data'!G201))="","",OFFSET('Sanitation Data'!$G$28,0,10*ROW('Sanitation Data'!G201)))</f>
        <v/>
      </c>
      <c r="DA207" s="319" t="str">
        <f ca="true">+IF(OFFSET('Sanitation Data'!$G$29,0,10*ROW('Sanitation Data'!G201))="","",OFFSET('Sanitation Data'!$G$29,0,10*ROW('Sanitation Data'!G201)))</f>
        <v/>
      </c>
      <c r="DB207" s="319" t="str">
        <f ca="true">+IF(OFFSET('Sanitation Data'!$G$30,0,10*ROW('Sanitation Data'!G201))="","",OFFSET('Sanitation Data'!$G$30,0,10*ROW('Sanitation Data'!G201)))</f>
        <v/>
      </c>
      <c r="DC207" s="319" t="str">
        <f ca="true">+IF(OFFSET('Sanitation Data'!$G$31,0,10*ROW('Sanitation Data'!G201))="","",OFFSET('Sanitation Data'!$G$31,0,10*ROW('Sanitation Data'!G201)))</f>
        <v/>
      </c>
      <c r="DD207" s="319" t="str">
        <f ca="true">+IF(OFFSET('Sanitation Data'!$G$32,0,10*ROW('Sanitation Data'!G201))="","",OFFSET('Sanitation Data'!$G$32,0,10*ROW('Sanitation Data'!G201)))</f>
        <v/>
      </c>
      <c r="DE207" s="319" t="str">
        <f ca="true">+IF(OFFSET('Sanitation Data'!$H$28,0,10*ROW('Sanitation Data'!H201))="","",OFFSET('Sanitation Data'!$H$28,0,10*ROW('Sanitation Data'!H201)))</f>
        <v/>
      </c>
      <c r="DF207" s="319" t="str">
        <f ca="true">+IF(OFFSET('Sanitation Data'!$H$29,0,10*ROW('Sanitation Data'!H201))="","",OFFSET('Sanitation Data'!$H$29,0,10*ROW('Sanitation Data'!H201)))</f>
        <v/>
      </c>
      <c r="DG207" s="319" t="str">
        <f ca="true">+IF(OFFSET('Sanitation Data'!$H$30,0,10*ROW('Sanitation Data'!H201))="","",OFFSET('Sanitation Data'!$H$30,0,10*ROW('Sanitation Data'!H201)))</f>
        <v/>
      </c>
      <c r="DH207" s="319" t="str">
        <f ca="true">+IF(OFFSET('Sanitation Data'!$H$31,0,10*ROW('Sanitation Data'!H201))="","",OFFSET('Sanitation Data'!$H$31,0,10*ROW('Sanitation Data'!H201)))</f>
        <v/>
      </c>
      <c r="DI207" s="319" t="str">
        <f ca="true">+IF(OFFSET('Sanitation Data'!$H$32,0,10*ROW('Sanitation Data'!H201))="","",OFFSET('Sanitation Data'!$H$32,0,10*ROW('Sanitation Data'!H201)))</f>
        <v/>
      </c>
      <c r="DJ207" s="319" t="str">
        <f ca="true">+IF(OFFSET('Sanitation Data'!$I$28,0,10*ROW('Sanitation Data'!I201))="","",OFFSET('Sanitation Data'!$I$28,0,10*ROW('Sanitation Data'!I201)))</f>
        <v/>
      </c>
      <c r="DK207" s="319" t="str">
        <f ca="true">+IF(OFFSET('Sanitation Data'!$I$29,0,10*ROW('Sanitation Data'!I201))="","",OFFSET('Sanitation Data'!$I$29,0,10*ROW('Sanitation Data'!I201)))</f>
        <v/>
      </c>
      <c r="DL207" s="319" t="str">
        <f ca="true">+IF(OFFSET('Sanitation Data'!$I$30,0,10*ROW('Sanitation Data'!I201))="","",OFFSET('Sanitation Data'!$I$30,0,10*ROW('Sanitation Data'!I201)))</f>
        <v/>
      </c>
      <c r="DM207" s="319" t="str">
        <f ca="true">+IF(OFFSET('Sanitation Data'!$I$31,0,10*ROW('Sanitation Data'!I201))="","",OFFSET('Sanitation Data'!$I$31,0,10*ROW('Sanitation Data'!I201)))</f>
        <v/>
      </c>
      <c r="DN207" s="319" t="str">
        <f ca="true">+IF(OFFSET('Sanitation Data'!$I$32,0,10*ROW('Sanitation Data'!I201))="","",OFFSET('Sanitation Data'!$I$32,0,10*ROW('Sanitation Data'!I201)))</f>
        <v/>
      </c>
      <c r="DO207" s="319" t="str">
        <f ca="true">+IF(OFFSET('Hygiene Data'!$D$11,0,10*ROW('Hygiene Data'!D201))="","",OFFSET('Hygiene Data'!$D$11,0,10*ROW('Hygiene Data'!D201)))</f>
        <v/>
      </c>
      <c r="DP207" s="319" t="str">
        <f ca="true">+IF(OFFSET('Hygiene Data'!$D$12,0,10*ROW('Hygiene Data'!D201))="","",OFFSET('Hygiene Data'!$D$12,0,10*ROW('Hygiene Data'!D201)))</f>
        <v/>
      </c>
      <c r="DQ207" s="319" t="str">
        <f ca="true">+IF(OFFSET('Hygiene Data'!$D$13,0,10*ROW('Hygiene Data'!D201))="","",OFFSET('Hygiene Data'!$D$13,0,10*ROW('Hygiene Data'!D201)))</f>
        <v/>
      </c>
      <c r="DR207" s="319" t="str">
        <f ca="true">+IF(OFFSET('Hygiene Data'!$E$11,0,10*ROW('Hygiene Data'!E201))="","",OFFSET('Hygiene Data'!$E$11,0,10*ROW('Hygiene Data'!E201)))</f>
        <v/>
      </c>
      <c r="DS207" s="319" t="str">
        <f ca="true">+IF(OFFSET('Hygiene Data'!$E$12,0,10*ROW('Hygiene Data'!E201))="","",OFFSET('Hygiene Data'!$E$12,0,10*ROW('Hygiene Data'!E201)))</f>
        <v/>
      </c>
      <c r="DT207" s="319" t="str">
        <f ca="true">+IF(OFFSET('Hygiene Data'!$E$13,0,10*ROW('Hygiene Data'!E201))="","",OFFSET('Hygiene Data'!$E$13,0,10*ROW('Hygiene Data'!E201)))</f>
        <v/>
      </c>
      <c r="DU207" s="319" t="str">
        <f ca="true">+IF(OFFSET('Hygiene Data'!$F$11,0,10*ROW('Hygiene Data'!F201))="","",OFFSET('Hygiene Data'!$F$11,0,10*ROW('Hygiene Data'!F201)))</f>
        <v/>
      </c>
      <c r="DV207" s="319" t="str">
        <f ca="true">+IF(OFFSET('Hygiene Data'!$F$12,0,10*ROW('Hygiene Data'!F201))="","",OFFSET('Hygiene Data'!$F$12,0,10*ROW('Hygiene Data'!F201)))</f>
        <v/>
      </c>
      <c r="DW207" s="319" t="str">
        <f ca="true">+IF(OFFSET('Hygiene Data'!$F$13,0,10*ROW('Hygiene Data'!F201))="","",OFFSET('Hygiene Data'!$F$13,0,10*ROW('Hygiene Data'!F201)))</f>
        <v/>
      </c>
      <c r="DX207" s="319" t="str">
        <f ca="true">+IF(OFFSET('Hygiene Data'!$G$11,0,10*ROW('Hygiene Data'!G201))="","",OFFSET('Hygiene Data'!$G$11,0,10*ROW('Hygiene Data'!G201)))</f>
        <v/>
      </c>
      <c r="DY207" s="319" t="str">
        <f ca="true">+IF(OFFSET('Hygiene Data'!$G$12,0,10*ROW('Hygiene Data'!G201))="","",OFFSET('Hygiene Data'!$G$12,0,10*ROW('Hygiene Data'!G201)))</f>
        <v/>
      </c>
      <c r="DZ207" s="319" t="str">
        <f ca="true">+IF(OFFSET('Hygiene Data'!$G$13,0,10*ROW('Hygiene Data'!G201))="","",OFFSET('Hygiene Data'!$G$13,0,10*ROW('Hygiene Data'!G201)))</f>
        <v/>
      </c>
      <c r="EA207" s="319" t="str">
        <f ca="true">+IF(OFFSET('Hygiene Data'!$H$11,0,10*ROW('Hygiene Data'!H201))="","",OFFSET('Hygiene Data'!$H$11,0,10*ROW('Hygiene Data'!H201)))</f>
        <v/>
      </c>
      <c r="EB207" s="319" t="str">
        <f ca="true">+IF(OFFSET('Hygiene Data'!$H$12,0,10*ROW('Hygiene Data'!H201))="","",OFFSET('Hygiene Data'!$H$12,0,10*ROW('Hygiene Data'!H201)))</f>
        <v/>
      </c>
      <c r="EC207" s="319" t="str">
        <f ca="true">+IF(OFFSET('Hygiene Data'!$H$13,0,10*ROW('Hygiene Data'!H201))="","",OFFSET('Hygiene Data'!$H$13,0,10*ROW('Hygiene Data'!H201)))</f>
        <v/>
      </c>
      <c r="ED207" s="319" t="str">
        <f ca="true">+IF(OFFSET('Hygiene Data'!$I$11,0,10*ROW('Hygiene Data'!I201))="","",OFFSET('Hygiene Data'!$I$11,0,10*ROW('Hygiene Data'!I201)))</f>
        <v/>
      </c>
      <c r="EE207" s="319" t="str">
        <f ca="true">+IF(OFFSET('Hygiene Data'!$I$12,0,10*ROW('Hygiene Data'!I201))="","",OFFSET('Hygiene Data'!$I$12,0,10*ROW('Hygiene Data'!I201)))</f>
        <v/>
      </c>
      <c r="EF207" s="319"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JA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1" customWidth="true"/>
    <col min="3" max="3" width="29.625" customWidth="true"/>
    <col min="4" max="9" width="7.875" customWidth="true"/>
    <col min="10" max="11" width="1.125" customWidth="true"/>
    <col min="12" max="12" width="24.625" style="131" customWidth="true"/>
    <col min="13" max="13" width="29.625" customWidth="true"/>
    <col min="14" max="19" width="7.875" customWidth="true"/>
    <col min="20" max="21" width="1.125" customWidth="true"/>
    <col min="22" max="22" width="24.625" style="131" customWidth="true"/>
    <col min="23" max="23" width="29.625" customWidth="true"/>
    <col min="24" max="29" width="7.875" customWidth="true"/>
    <col min="30" max="31" width="1.125" customWidth="true"/>
    <col min="32" max="32" width="24.625" style="131" customWidth="true"/>
    <col min="33" max="33" width="29.625" customWidth="true"/>
    <col min="34" max="39" width="7.875" customWidth="true"/>
    <col min="40" max="41" width="1.125" customWidth="true"/>
    <col min="42" max="42" width="24.625" style="131" customWidth="true"/>
    <col min="43" max="43" width="29.625" customWidth="true"/>
    <col min="44" max="49" width="7.875" customWidth="true"/>
    <col min="50" max="51" width="1.125" customWidth="true"/>
    <col min="52" max="52" width="24.625" style="131" customWidth="true"/>
    <col min="53" max="53" width="29.625" style="131" customWidth="true"/>
    <col min="54" max="59" width="7.875" style="131" customWidth="true"/>
    <col min="60" max="61" width="1.125" customWidth="true"/>
    <col min="62" max="62" width="24.625" style="131" customWidth="true"/>
    <col min="63" max="63" width="29.625" customWidth="true"/>
    <col min="64" max="69" width="7.875" customWidth="true"/>
    <col min="70" max="71" width="1.125" customWidth="true"/>
    <col min="72" max="72" width="24.625" style="131" customWidth="true"/>
    <col min="73" max="73" width="29.625" customWidth="true"/>
    <col min="74" max="79" width="7.875" customWidth="true"/>
    <col min="80" max="81" width="1.125" customWidth="true"/>
    <col min="82" max="82" width="24.625" style="131" customWidth="true"/>
    <col min="83" max="83" width="29.625" customWidth="true"/>
    <col min="84" max="89" width="7.875" customWidth="true"/>
    <col min="90" max="91" width="1.125" customWidth="true"/>
    <col min="92" max="92" width="24.625" style="131" customWidth="true"/>
    <col min="93" max="93" width="29.625" customWidth="true"/>
    <col min="94" max="99" width="7.875" customWidth="true"/>
    <col min="100" max="101" width="1.125" customWidth="true"/>
    <col min="102" max="102" width="24.625" style="131" customWidth="true"/>
    <col min="103" max="103" width="29.625" customWidth="true"/>
    <col min="104" max="109" width="7.875" customWidth="true"/>
    <col min="110" max="111" width="1.125" customWidth="true"/>
    <col min="112" max="112" width="24.625" style="131" customWidth="true"/>
    <col min="113" max="113" width="29.625" customWidth="true"/>
    <col min="114" max="119" width="7.875" customWidth="true"/>
    <col min="120" max="121" width="1.125" customWidth="true"/>
    <col min="122" max="122" width="24.625" style="131" customWidth="true"/>
    <col min="123" max="123" width="29.625" customWidth="true"/>
    <col min="124" max="129" width="7.875" customWidth="true"/>
    <col min="130" max="131" width="1.125" customWidth="true"/>
    <col min="132" max="132" width="24.625" style="131" customWidth="true"/>
    <col min="133" max="133" width="29.625" customWidth="true"/>
    <col min="134" max="139" width="7.875" customWidth="true"/>
    <col min="140" max="141" width="1.125" customWidth="true"/>
    <col min="142" max="142" width="24.625" style="131" customWidth="true"/>
    <col min="143" max="143" width="29.625" customWidth="true"/>
    <col min="144" max="149" width="7.875" customWidth="true"/>
    <col min="150" max="151" width="1.125" customWidth="true"/>
    <col min="152" max="152" width="24.625" style="131" customWidth="true"/>
    <col min="153" max="153" width="29.625" customWidth="true"/>
    <col min="154" max="159" width="7.875" customWidth="true"/>
    <col min="160" max="161" width="1.125" customWidth="true"/>
    <col min="162" max="162" width="24.625" style="131" customWidth="true"/>
    <col min="163" max="163" width="29.625" customWidth="true"/>
    <col min="164" max="169" width="7.875" customWidth="true"/>
    <col min="170" max="171" width="1.125" customWidth="true"/>
    <col min="172" max="172" width="24.625" style="131" customWidth="true"/>
    <col min="173" max="173" width="29.625" customWidth="true"/>
    <col min="174" max="179" width="7.875" customWidth="true"/>
    <col min="180" max="181" width="1.125" customWidth="true"/>
    <col min="182" max="182" width="24.625" style="131" customWidth="true"/>
    <col min="183" max="183" width="29.625" customWidth="true"/>
    <col min="184" max="189" width="7.875" customWidth="true"/>
    <col min="190" max="191" width="1.125" customWidth="true"/>
    <col min="192" max="192" width="24.625" style="131" customWidth="true"/>
    <col min="193" max="193" width="29.625" customWidth="true"/>
    <col min="194" max="199" width="7.875" customWidth="true"/>
    <col min="200" max="201" width="1.125" customWidth="true"/>
    <col min="202" max="202" width="24.625" style="131" customWidth="true"/>
    <col min="203" max="203" width="29.625" customWidth="true"/>
    <col min="204" max="209" width="7.875" customWidth="true"/>
    <col min="210" max="211" width="1.125" customWidth="true"/>
    <col min="212" max="212" width="24.625" style="131" customWidth="true"/>
    <col min="213" max="213" width="29.625" customWidth="true"/>
    <col min="214" max="219" width="7.875" customWidth="true"/>
    <col min="220" max="221" width="1.125" customWidth="true"/>
    <col min="222" max="222" width="24.625" style="131" customWidth="true"/>
    <col min="223" max="223" width="29.625" customWidth="true"/>
    <col min="224" max="229" width="7.875" customWidth="true"/>
    <col min="230" max="231" width="1.125" customWidth="true"/>
    <col min="232" max="232" width="24.625" style="131" customWidth="true"/>
    <col min="233" max="233" width="29.625" customWidth="true"/>
    <col min="234" max="239" width="7.875" customWidth="true"/>
    <col min="240" max="241" width="1.125" customWidth="true"/>
    <col min="242" max="242" width="24.625" customWidth="true"/>
    <col min="243" max="243" width="29.625" customWidth="true"/>
    <col min="244" max="249" width="7.875" customWidth="true"/>
    <col min="250" max="251" width="1.125" customWidth="true"/>
    <col min="252" max="252" width="24.625" customWidth="true"/>
    <col min="253" max="253" width="29.625" customWidth="true"/>
    <col min="254" max="259" width="7.875" customWidth="true"/>
    <col min="260" max="261" width="1.125" customWidth="true"/>
  </cols>
  <sheetData>
    <row xmlns:x14ac="http://schemas.microsoft.com/office/spreadsheetml/2009/9/ac" r="1" s="356" customFormat="true" ht="30" customHeight="true" x14ac:dyDescent="0.25">
      <c r="B1" s="372" t="s">
        <v>28</v>
      </c>
      <c r="C1" s="421" t="s">
        <v>321</v>
      </c>
      <c r="D1" s="367" t="s">
        <v>159</v>
      </c>
      <c r="E1" s="367"/>
      <c r="F1" s="367"/>
      <c r="G1" s="367"/>
      <c r="H1" s="367"/>
      <c r="I1" s="368"/>
      <c r="J1" s="357"/>
      <c r="K1" s="357"/>
      <c r="L1" s="372" t="s">
        <v>28</v>
      </c>
      <c r="M1" s="421" t="s">
        <v>322</v>
      </c>
      <c r="N1" s="367" t="s">
        <v>159</v>
      </c>
      <c r="O1" s="367"/>
      <c r="P1" s="367"/>
      <c r="Q1" s="367"/>
      <c r="R1" s="367"/>
      <c r="S1" s="368"/>
      <c r="T1" s="357"/>
      <c r="U1" s="357"/>
      <c r="V1" s="372" t="s">
        <v>28</v>
      </c>
      <c r="W1" s="421" t="s">
        <v>323</v>
      </c>
      <c r="X1" s="367" t="s">
        <v>159</v>
      </c>
      <c r="Y1" s="367"/>
      <c r="Z1" s="367"/>
      <c r="AA1" s="367"/>
      <c r="AB1" s="367"/>
      <c r="AC1" s="368"/>
      <c r="AD1" s="357"/>
      <c r="AE1" s="357"/>
      <c r="AF1" s="372" t="s">
        <v>28</v>
      </c>
      <c r="AG1" s="421" t="s">
        <v>324</v>
      </c>
      <c r="AH1" s="367" t="s">
        <v>159</v>
      </c>
      <c r="AI1" s="367"/>
      <c r="AJ1" s="367"/>
      <c r="AK1" s="367"/>
      <c r="AL1" s="367"/>
      <c r="AM1" s="368"/>
      <c r="AN1" s="357"/>
      <c r="AO1" s="357"/>
      <c r="AP1" s="372" t="s">
        <v>28</v>
      </c>
      <c r="AQ1" s="421" t="s">
        <v>325</v>
      </c>
      <c r="AR1" s="367" t="s">
        <v>159</v>
      </c>
      <c r="AS1" s="367"/>
      <c r="AT1" s="367"/>
      <c r="AU1" s="367"/>
      <c r="AV1" s="367"/>
      <c r="AW1" s="368"/>
      <c r="AX1" s="357"/>
      <c r="AY1" s="357"/>
      <c r="AZ1" s="372" t="s">
        <v>28</v>
      </c>
      <c r="BA1" s="421" t="s">
        <v>326</v>
      </c>
      <c r="BB1" s="367" t="s">
        <v>159</v>
      </c>
      <c r="BC1" s="367"/>
      <c r="BD1" s="367"/>
      <c r="BE1" s="367"/>
      <c r="BF1" s="367"/>
      <c r="BG1" s="368"/>
      <c r="BH1" s="357"/>
      <c r="BI1" s="357"/>
      <c r="BJ1" s="372" t="s">
        <v>28</v>
      </c>
      <c r="BK1" s="421" t="s">
        <v>327</v>
      </c>
      <c r="BL1" s="367" t="s">
        <v>159</v>
      </c>
      <c r="BM1" s="367"/>
      <c r="BN1" s="367"/>
      <c r="BO1" s="367"/>
      <c r="BP1" s="367"/>
      <c r="BQ1" s="368"/>
      <c r="BR1" s="357"/>
      <c r="BS1" s="357"/>
      <c r="BT1" s="372" t="s">
        <v>28</v>
      </c>
      <c r="BU1" s="421" t="s">
        <v>328</v>
      </c>
      <c r="BV1" s="367" t="s">
        <v>159</v>
      </c>
      <c r="BW1" s="367"/>
      <c r="BX1" s="367"/>
      <c r="BY1" s="367"/>
      <c r="BZ1" s="367"/>
      <c r="CA1" s="368"/>
      <c r="CB1" s="357"/>
      <c r="CC1" s="357"/>
      <c r="CD1" s="372" t="s">
        <v>28</v>
      </c>
      <c r="CE1" s="421" t="s">
        <v>329</v>
      </c>
      <c r="CF1" s="367" t="s">
        <v>159</v>
      </c>
      <c r="CG1" s="367"/>
      <c r="CH1" s="367"/>
      <c r="CI1" s="367"/>
      <c r="CJ1" s="367"/>
      <c r="CK1" s="368"/>
      <c r="CL1" s="357"/>
      <c r="CM1" s="357"/>
      <c r="CN1" s="372" t="s">
        <v>28</v>
      </c>
      <c r="CO1" s="421" t="s">
        <v>330</v>
      </c>
      <c r="CP1" s="367" t="s">
        <v>159</v>
      </c>
      <c r="CQ1" s="367"/>
      <c r="CR1" s="367"/>
      <c r="CS1" s="367"/>
      <c r="CT1" s="367"/>
      <c r="CU1" s="368"/>
      <c r="CV1" s="357"/>
      <c r="CW1" s="357"/>
      <c r="CX1" s="372" t="s">
        <v>28</v>
      </c>
      <c r="CY1" s="421" t="s">
        <v>330</v>
      </c>
      <c r="CZ1" s="367" t="s">
        <v>159</v>
      </c>
      <c r="DA1" s="367"/>
      <c r="DB1" s="367"/>
      <c r="DC1" s="367"/>
      <c r="DD1" s="367"/>
      <c r="DE1" s="368"/>
      <c r="DF1" s="357"/>
      <c r="DG1" s="357"/>
      <c r="DH1" s="372" t="s">
        <v>28</v>
      </c>
      <c r="DI1" s="421" t="s">
        <v>331</v>
      </c>
      <c r="DJ1" s="367" t="s">
        <v>159</v>
      </c>
      <c r="DK1" s="367"/>
      <c r="DL1" s="367"/>
      <c r="DM1" s="367"/>
      <c r="DN1" s="367"/>
      <c r="DO1" s="368"/>
      <c r="DP1" s="357"/>
      <c r="DQ1" s="357"/>
      <c r="DR1" s="372" t="s">
        <v>28</v>
      </c>
      <c r="DS1" s="421" t="s">
        <v>331</v>
      </c>
      <c r="DT1" s="367" t="s">
        <v>159</v>
      </c>
      <c r="DU1" s="367"/>
      <c r="DV1" s="367"/>
      <c r="DW1" s="367"/>
      <c r="DX1" s="367"/>
      <c r="DY1" s="368"/>
      <c r="DZ1" s="357"/>
      <c r="EA1" s="357"/>
      <c r="EB1" s="372" t="s">
        <v>28</v>
      </c>
      <c r="EC1" s="421" t="s">
        <v>332</v>
      </c>
      <c r="ED1" s="367" t="s">
        <v>159</v>
      </c>
      <c r="EE1" s="367"/>
      <c r="EF1" s="367"/>
      <c r="EG1" s="367"/>
      <c r="EH1" s="367"/>
      <c r="EI1" s="368"/>
      <c r="EJ1" s="357"/>
      <c r="EK1" s="357"/>
      <c r="EL1" s="372" t="s">
        <v>28</v>
      </c>
      <c r="EM1" s="421" t="s">
        <v>332</v>
      </c>
      <c r="EN1" s="367" t="s">
        <v>159</v>
      </c>
      <c r="EO1" s="367"/>
      <c r="EP1" s="367"/>
      <c r="EQ1" s="367"/>
      <c r="ER1" s="367"/>
      <c r="ES1" s="368"/>
      <c r="ET1" s="357"/>
      <c r="EU1" s="357"/>
      <c r="EV1" s="372" t="s">
        <v>28</v>
      </c>
      <c r="EW1" s="421" t="s">
        <v>333</v>
      </c>
      <c r="EX1" s="367" t="s">
        <v>159</v>
      </c>
      <c r="EY1" s="367"/>
      <c r="EZ1" s="367"/>
      <c r="FA1" s="367"/>
      <c r="FB1" s="367"/>
      <c r="FC1" s="368"/>
      <c r="FD1" s="357"/>
      <c r="FE1" s="357"/>
      <c r="FF1" s="372" t="s">
        <v>28</v>
      </c>
      <c r="FG1" s="421" t="s">
        <v>334</v>
      </c>
      <c r="FH1" s="367" t="s">
        <v>159</v>
      </c>
      <c r="FI1" s="367"/>
      <c r="FJ1" s="367"/>
      <c r="FK1" s="367"/>
      <c r="FL1" s="367"/>
      <c r="FM1" s="368"/>
      <c r="FN1" s="357"/>
      <c r="FO1" s="357"/>
      <c r="FP1" s="372" t="s">
        <v>28</v>
      </c>
      <c r="FQ1" s="421" t="s">
        <v>335</v>
      </c>
      <c r="FR1" s="367" t="s">
        <v>159</v>
      </c>
      <c r="FS1" s="367"/>
      <c r="FT1" s="367"/>
      <c r="FU1" s="367"/>
      <c r="FV1" s="367"/>
      <c r="FW1" s="368"/>
      <c r="FX1" s="357"/>
      <c r="FY1" s="357"/>
      <c r="FZ1" s="372" t="s">
        <v>28</v>
      </c>
      <c r="GA1" s="421" t="s">
        <v>336</v>
      </c>
      <c r="GB1" s="367" t="s">
        <v>159</v>
      </c>
      <c r="GC1" s="367"/>
      <c r="GD1" s="367"/>
      <c r="GE1" s="367"/>
      <c r="GF1" s="367"/>
      <c r="GG1" s="368"/>
      <c r="GH1" s="357"/>
      <c r="GI1" s="357"/>
      <c r="GJ1" s="372" t="s">
        <v>28</v>
      </c>
      <c r="GK1" s="421" t="s">
        <v>336</v>
      </c>
      <c r="GL1" s="367" t="s">
        <v>159</v>
      </c>
      <c r="GM1" s="367"/>
      <c r="GN1" s="367"/>
      <c r="GO1" s="367"/>
      <c r="GP1" s="367"/>
      <c r="GQ1" s="368"/>
      <c r="GR1" s="357"/>
      <c r="GS1" s="357"/>
      <c r="GT1" s="372" t="s">
        <v>28</v>
      </c>
      <c r="GU1" s="421" t="s">
        <v>336</v>
      </c>
      <c r="GV1" s="367" t="str">
        <f>EN1</f>
        <v>Ghana</v>
      </c>
      <c r="GW1" s="367"/>
      <c r="GX1" s="367"/>
      <c r="GY1" s="367"/>
      <c r="GZ1" s="367"/>
      <c r="HA1" s="368"/>
      <c r="HB1" s="357"/>
      <c r="HC1" s="357"/>
      <c r="HD1" s="372" t="s">
        <v>28</v>
      </c>
      <c r="HE1" s="421" t="s">
        <v>337</v>
      </c>
      <c r="HF1" s="367" t="s">
        <v>159</v>
      </c>
      <c r="HG1" s="367"/>
      <c r="HH1" s="367"/>
      <c r="HI1" s="367"/>
      <c r="HJ1" s="367"/>
      <c r="HK1" s="368"/>
      <c r="HL1" s="357"/>
      <c r="HM1" s="357"/>
      <c r="HN1" s="372" t="s">
        <v>28</v>
      </c>
      <c r="HO1" s="421" t="s">
        <v>337</v>
      </c>
      <c r="HP1" s="367" t="s">
        <v>159</v>
      </c>
      <c r="HQ1" s="367"/>
      <c r="HR1" s="367"/>
      <c r="HS1" s="367"/>
      <c r="HT1" s="367"/>
      <c r="HU1" s="368"/>
      <c r="HV1" s="357"/>
      <c r="HW1" s="357"/>
      <c r="HX1" s="372" t="s">
        <v>28</v>
      </c>
      <c r="HY1" s="421" t="s">
        <v>338</v>
      </c>
      <c r="HZ1" s="367" t="s">
        <v>159</v>
      </c>
      <c r="IA1" s="367"/>
      <c r="IB1" s="367"/>
      <c r="IC1" s="367"/>
      <c r="ID1" s="367"/>
      <c r="IE1" s="368"/>
      <c r="IF1" s="357"/>
      <c r="IG1" s="357"/>
      <c r="IH1" s="372" t="s">
        <v>28</v>
      </c>
      <c r="II1" s="421">
        <v>2020</v>
      </c>
      <c r="IJ1" s="367" t="s">
        <v>159</v>
      </c>
      <c r="IK1" s="367"/>
      <c r="IL1" s="367"/>
      <c r="IM1" s="367"/>
      <c r="IN1" s="367"/>
      <c r="IO1" s="368"/>
      <c r="IP1" s="357"/>
      <c r="IQ1" s="357"/>
      <c r="IR1" s="372" t="s">
        <v>28</v>
      </c>
      <c r="IS1" s="421">
        <v>2021</v>
      </c>
      <c r="IT1" s="367" t="s">
        <v>159</v>
      </c>
      <c r="IU1" s="367"/>
      <c r="IV1" s="367"/>
      <c r="IW1" s="367"/>
      <c r="IX1" s="367"/>
      <c r="IY1" s="368"/>
      <c r="IZ1" s="357"/>
      <c r="JA1" s="357"/>
    </row>
    <row xmlns:x14ac="http://schemas.microsoft.com/office/spreadsheetml/2009/9/ac" r="2" s="356" customFormat="true" ht="30" customHeight="true" x14ac:dyDescent="0.25">
      <c r="A2" s="605" t="s">
        <v>379</v>
      </c>
      <c r="B2" s="369" t="s">
        <v>297</v>
      </c>
      <c r="C2" s="279" t="s">
        <v>205</v>
      </c>
      <c r="D2" s="279" t="s">
        <v>160</v>
      </c>
      <c r="E2" s="370"/>
      <c r="F2" s="370"/>
      <c r="G2" s="370"/>
      <c r="H2" s="370"/>
      <c r="I2" s="371"/>
      <c r="J2" s="357" t="s">
        <v>339</v>
      </c>
      <c r="K2" s="357"/>
      <c r="L2" s="369" t="s">
        <v>298</v>
      </c>
      <c r="M2" s="279" t="s">
        <v>205</v>
      </c>
      <c r="N2" s="279" t="s">
        <v>161</v>
      </c>
      <c r="O2" s="370"/>
      <c r="P2" s="370"/>
      <c r="Q2" s="370"/>
      <c r="R2" s="370"/>
      <c r="S2" s="371"/>
      <c r="T2" s="357" t="s">
        <v>339</v>
      </c>
      <c r="U2" s="357"/>
      <c r="V2" s="369" t="s">
        <v>299</v>
      </c>
      <c r="W2" s="279" t="s">
        <v>205</v>
      </c>
      <c r="X2" s="279" t="s">
        <v>162</v>
      </c>
      <c r="Y2" s="370"/>
      <c r="Z2" s="370"/>
      <c r="AA2" s="370"/>
      <c r="AB2" s="370"/>
      <c r="AC2" s="371"/>
      <c r="AD2" s="357" t="s">
        <v>339</v>
      </c>
      <c r="AE2" s="357"/>
      <c r="AF2" s="369" t="s">
        <v>300</v>
      </c>
      <c r="AG2" s="279" t="s">
        <v>205</v>
      </c>
      <c r="AH2" s="279" t="s">
        <v>163</v>
      </c>
      <c r="AI2" s="370"/>
      <c r="AJ2" s="370"/>
      <c r="AK2" s="370"/>
      <c r="AL2" s="370"/>
      <c r="AM2" s="371"/>
      <c r="AN2" s="357" t="s">
        <v>339</v>
      </c>
      <c r="AO2" s="357"/>
      <c r="AP2" s="369" t="s">
        <v>301</v>
      </c>
      <c r="AQ2" s="279" t="s">
        <v>205</v>
      </c>
      <c r="AR2" s="279" t="s">
        <v>164</v>
      </c>
      <c r="AS2" s="370"/>
      <c r="AT2" s="370"/>
      <c r="AU2" s="370"/>
      <c r="AV2" s="370"/>
      <c r="AW2" s="371"/>
      <c r="AX2" s="357" t="s">
        <v>339</v>
      </c>
      <c r="AY2" s="357"/>
      <c r="AZ2" s="369" t="s">
        <v>302</v>
      </c>
      <c r="BA2" s="279" t="s">
        <v>205</v>
      </c>
      <c r="BB2" s="279" t="s">
        <v>165</v>
      </c>
      <c r="BC2" s="370"/>
      <c r="BD2" s="370"/>
      <c r="BE2" s="370"/>
      <c r="BF2" s="370"/>
      <c r="BG2" s="371"/>
      <c r="BH2" s="357" t="s">
        <v>339</v>
      </c>
      <c r="BI2" s="357"/>
      <c r="BJ2" s="369" t="s">
        <v>303</v>
      </c>
      <c r="BK2" s="279" t="s">
        <v>205</v>
      </c>
      <c r="BL2" s="279" t="s">
        <v>166</v>
      </c>
      <c r="BM2" s="370"/>
      <c r="BN2" s="370"/>
      <c r="BO2" s="370"/>
      <c r="BP2" s="370"/>
      <c r="BQ2" s="371"/>
      <c r="BR2" s="357" t="s">
        <v>339</v>
      </c>
      <c r="BS2" s="357"/>
      <c r="BT2" s="369" t="s">
        <v>304</v>
      </c>
      <c r="BU2" s="279" t="s">
        <v>205</v>
      </c>
      <c r="BV2" s="279" t="s">
        <v>167</v>
      </c>
      <c r="BW2" s="370"/>
      <c r="BX2" s="370"/>
      <c r="BY2" s="370"/>
      <c r="BZ2" s="370"/>
      <c r="CA2" s="371"/>
      <c r="CB2" s="357" t="s">
        <v>339</v>
      </c>
      <c r="CC2" s="357"/>
      <c r="CD2" s="369" t="s">
        <v>305</v>
      </c>
      <c r="CE2" s="279" t="s">
        <v>205</v>
      </c>
      <c r="CF2" s="279" t="s">
        <v>168</v>
      </c>
      <c r="CG2" s="370"/>
      <c r="CH2" s="370"/>
      <c r="CI2" s="370"/>
      <c r="CJ2" s="370"/>
      <c r="CK2" s="371"/>
      <c r="CL2" s="357" t="s">
        <v>339</v>
      </c>
      <c r="CM2" s="357"/>
      <c r="CN2" s="369" t="s">
        <v>306</v>
      </c>
      <c r="CO2" s="279" t="s">
        <v>205</v>
      </c>
      <c r="CP2" s="279" t="s">
        <v>169</v>
      </c>
      <c r="CQ2" s="370"/>
      <c r="CR2" s="370"/>
      <c r="CS2" s="370"/>
      <c r="CT2" s="370"/>
      <c r="CU2" s="371"/>
      <c r="CV2" s="357" t="s">
        <v>339</v>
      </c>
      <c r="CW2" s="357"/>
      <c r="CX2" s="369" t="s">
        <v>307</v>
      </c>
      <c r="CY2" s="279" t="s">
        <v>180</v>
      </c>
      <c r="CZ2" s="279" t="s">
        <v>170</v>
      </c>
      <c r="DA2" s="370"/>
      <c r="DB2" s="370"/>
      <c r="DC2" s="370"/>
      <c r="DD2" s="370"/>
      <c r="DE2" s="371"/>
      <c r="DF2" s="357" t="s">
        <v>339</v>
      </c>
      <c r="DG2" s="357"/>
      <c r="DH2" s="369" t="s">
        <v>308</v>
      </c>
      <c r="DI2" s="279" t="s">
        <v>205</v>
      </c>
      <c r="DJ2" s="279" t="s">
        <v>171</v>
      </c>
      <c r="DK2" s="370"/>
      <c r="DL2" s="370"/>
      <c r="DM2" s="370"/>
      <c r="DN2" s="370"/>
      <c r="DO2" s="371"/>
      <c r="DP2" s="357" t="s">
        <v>339</v>
      </c>
      <c r="DQ2" s="357"/>
      <c r="DR2" s="369" t="s">
        <v>309</v>
      </c>
      <c r="DS2" s="279" t="s">
        <v>180</v>
      </c>
      <c r="DT2" s="279" t="s">
        <v>170</v>
      </c>
      <c r="DU2" s="370"/>
      <c r="DV2" s="370"/>
      <c r="DW2" s="370"/>
      <c r="DX2" s="370"/>
      <c r="DY2" s="371"/>
      <c r="DZ2" s="357" t="s">
        <v>339</v>
      </c>
      <c r="EA2" s="357"/>
      <c r="EB2" s="369" t="s">
        <v>310</v>
      </c>
      <c r="EC2" s="279" t="s">
        <v>205</v>
      </c>
      <c r="ED2" s="279" t="s">
        <v>172</v>
      </c>
      <c r="EE2" s="370"/>
      <c r="EF2" s="370"/>
      <c r="EG2" s="370"/>
      <c r="EH2" s="370"/>
      <c r="EI2" s="371"/>
      <c r="EJ2" s="357" t="s">
        <v>339</v>
      </c>
      <c r="EK2" s="357"/>
      <c r="EL2" s="369" t="s">
        <v>311</v>
      </c>
      <c r="EM2" s="279" t="s">
        <v>180</v>
      </c>
      <c r="EN2" s="279" t="s">
        <v>170</v>
      </c>
      <c r="EO2" s="370"/>
      <c r="EP2" s="370"/>
      <c r="EQ2" s="370"/>
      <c r="ER2" s="370"/>
      <c r="ES2" s="371"/>
      <c r="ET2" s="357" t="s">
        <v>339</v>
      </c>
      <c r="EU2" s="357"/>
      <c r="EV2" s="369" t="s">
        <v>312</v>
      </c>
      <c r="EW2" s="279" t="s">
        <v>205</v>
      </c>
      <c r="EX2" s="279" t="s">
        <v>173</v>
      </c>
      <c r="EY2" s="370"/>
      <c r="EZ2" s="370"/>
      <c r="FA2" s="370"/>
      <c r="FB2" s="370"/>
      <c r="FC2" s="371"/>
      <c r="FD2" s="357" t="s">
        <v>339</v>
      </c>
      <c r="FE2" s="357"/>
      <c r="FF2" s="369" t="s">
        <v>313</v>
      </c>
      <c r="FG2" s="279" t="s">
        <v>205</v>
      </c>
      <c r="FH2" s="279" t="s">
        <v>174</v>
      </c>
      <c r="FI2" s="370"/>
      <c r="FJ2" s="370"/>
      <c r="FK2" s="370"/>
      <c r="FL2" s="370"/>
      <c r="FM2" s="371"/>
      <c r="FN2" s="357" t="s">
        <v>339</v>
      </c>
      <c r="FO2" s="357"/>
      <c r="FP2" s="369" t="s">
        <v>314</v>
      </c>
      <c r="FQ2" s="279" t="s">
        <v>205</v>
      </c>
      <c r="FR2" s="279" t="s">
        <v>288</v>
      </c>
      <c r="FS2" s="370"/>
      <c r="FT2" s="370"/>
      <c r="FU2" s="370"/>
      <c r="FV2" s="370"/>
      <c r="FW2" s="371"/>
      <c r="FX2" s="357" t="s">
        <v>339</v>
      </c>
      <c r="FY2" s="357"/>
      <c r="FZ2" s="369" t="s">
        <v>315</v>
      </c>
      <c r="GA2" s="279" t="s">
        <v>205</v>
      </c>
      <c r="GB2" s="279" t="s">
        <v>289</v>
      </c>
      <c r="GC2" s="370"/>
      <c r="GD2" s="370"/>
      <c r="GE2" s="370"/>
      <c r="GF2" s="370"/>
      <c r="GG2" s="371"/>
      <c r="GH2" s="357" t="s">
        <v>339</v>
      </c>
      <c r="GI2" s="357"/>
      <c r="GJ2" s="369" t="s">
        <v>316</v>
      </c>
      <c r="GK2" s="279" t="s">
        <v>180</v>
      </c>
      <c r="GL2" s="279" t="s">
        <v>170</v>
      </c>
      <c r="GM2" s="370"/>
      <c r="GN2" s="370"/>
      <c r="GO2" s="370"/>
      <c r="GP2" s="370"/>
      <c r="GQ2" s="371"/>
      <c r="GR2" s="357" t="s">
        <v>339</v>
      </c>
      <c r="GS2" s="357"/>
      <c r="GT2" s="369" t="s">
        <v>317</v>
      </c>
      <c r="GU2" s="279" t="s">
        <v>245</v>
      </c>
      <c r="GV2" s="279" t="s">
        <v>244</v>
      </c>
      <c r="GW2" s="370"/>
      <c r="GX2" s="370"/>
      <c r="GY2" s="370"/>
      <c r="GZ2" s="370"/>
      <c r="HA2" s="371"/>
      <c r="HB2" s="357" t="s">
        <v>339</v>
      </c>
      <c r="HC2" s="357"/>
      <c r="HD2" s="369" t="s">
        <v>318</v>
      </c>
      <c r="HE2" s="279" t="s">
        <v>205</v>
      </c>
      <c r="HF2" s="279" t="s">
        <v>290</v>
      </c>
      <c r="HG2" s="370"/>
      <c r="HH2" s="370"/>
      <c r="HI2" s="370"/>
      <c r="HJ2" s="370"/>
      <c r="HK2" s="371"/>
      <c r="HL2" s="357" t="s">
        <v>339</v>
      </c>
      <c r="HM2" s="357"/>
      <c r="HN2" s="369" t="s">
        <v>319</v>
      </c>
      <c r="HO2" s="279" t="s">
        <v>180</v>
      </c>
      <c r="HP2" s="279" t="s">
        <v>170</v>
      </c>
      <c r="HQ2" s="370"/>
      <c r="HR2" s="370"/>
      <c r="HS2" s="370"/>
      <c r="HT2" s="370"/>
      <c r="HU2" s="371"/>
      <c r="HV2" s="357" t="s">
        <v>339</v>
      </c>
      <c r="HW2" s="357"/>
      <c r="HX2" s="369" t="s">
        <v>320</v>
      </c>
      <c r="HY2" s="279" t="s">
        <v>205</v>
      </c>
      <c r="HZ2" s="279" t="s">
        <v>266</v>
      </c>
      <c r="IA2" s="370"/>
      <c r="IB2" s="370"/>
      <c r="IC2" s="370"/>
      <c r="ID2" s="370"/>
      <c r="IE2" s="371"/>
      <c r="IF2" s="357" t="s">
        <v>339</v>
      </c>
      <c r="IG2" s="357"/>
      <c r="IH2" s="369" t="s">
        <v>355</v>
      </c>
      <c r="II2" s="279" t="s">
        <v>205</v>
      </c>
      <c r="IJ2" s="279" t="s">
        <v>356</v>
      </c>
      <c r="IK2" s="370"/>
      <c r="IL2" s="370"/>
      <c r="IM2" s="370"/>
      <c r="IN2" s="370"/>
      <c r="IO2" s="371"/>
      <c r="IP2" s="357" t="s">
        <v>339</v>
      </c>
      <c r="IQ2" s="357"/>
      <c r="IR2" s="369" t="s">
        <v>362</v>
      </c>
      <c r="IS2" s="279" t="s">
        <v>205</v>
      </c>
      <c r="IT2" s="279" t="s">
        <v>367</v>
      </c>
      <c r="IU2" s="370"/>
      <c r="IV2" s="370"/>
      <c r="IW2" s="370"/>
      <c r="IX2" s="370"/>
      <c r="IY2" s="371"/>
      <c r="IZ2" s="357" t="s">
        <v>339</v>
      </c>
      <c r="JA2" s="357"/>
    </row>
    <row xmlns:x14ac="http://schemas.microsoft.com/office/spreadsheetml/2009/9/ac" r="3" s="287" customFormat="true" ht="18" customHeight="true" x14ac:dyDescent="0.25">
      <c r="A3" s="605"/>
      <c r="B3" s="280" t="s">
        <v>197</v>
      </c>
      <c r="C3" s="281" t="s">
        <v>56</v>
      </c>
      <c r="D3" s="282" t="s">
        <v>7</v>
      </c>
      <c r="E3" s="283" t="s">
        <v>1</v>
      </c>
      <c r="F3" s="283" t="s">
        <v>2</v>
      </c>
      <c r="G3" s="283" t="s">
        <v>16</v>
      </c>
      <c r="H3" s="283" t="s">
        <v>17</v>
      </c>
      <c r="I3" s="284" t="s">
        <v>18</v>
      </c>
      <c r="J3" s="285"/>
      <c r="K3" s="285"/>
      <c r="L3" s="280" t="s">
        <v>197</v>
      </c>
      <c r="M3" s="281" t="s">
        <v>56</v>
      </c>
      <c r="N3" s="282" t="s">
        <v>7</v>
      </c>
      <c r="O3" s="283" t="s">
        <v>1</v>
      </c>
      <c r="P3" s="283" t="s">
        <v>2</v>
      </c>
      <c r="Q3" s="283" t="s">
        <v>16</v>
      </c>
      <c r="R3" s="283" t="s">
        <v>17</v>
      </c>
      <c r="S3" s="284" t="s">
        <v>18</v>
      </c>
      <c r="T3" s="285"/>
      <c r="U3" s="285"/>
      <c r="V3" s="280" t="s">
        <v>197</v>
      </c>
      <c r="W3" s="281" t="s">
        <v>56</v>
      </c>
      <c r="X3" s="282" t="s">
        <v>7</v>
      </c>
      <c r="Y3" s="283" t="s">
        <v>1</v>
      </c>
      <c r="Z3" s="283" t="s">
        <v>2</v>
      </c>
      <c r="AA3" s="283" t="s">
        <v>16</v>
      </c>
      <c r="AB3" s="283" t="s">
        <v>17</v>
      </c>
      <c r="AC3" s="284" t="s">
        <v>18</v>
      </c>
      <c r="AD3" s="285"/>
      <c r="AE3" s="285"/>
      <c r="AF3" s="280" t="s">
        <v>197</v>
      </c>
      <c r="AG3" s="281" t="s">
        <v>56</v>
      </c>
      <c r="AH3" s="282" t="s">
        <v>7</v>
      </c>
      <c r="AI3" s="283" t="s">
        <v>1</v>
      </c>
      <c r="AJ3" s="283" t="s">
        <v>2</v>
      </c>
      <c r="AK3" s="283" t="s">
        <v>16</v>
      </c>
      <c r="AL3" s="283" t="s">
        <v>17</v>
      </c>
      <c r="AM3" s="284" t="s">
        <v>18</v>
      </c>
      <c r="AN3" s="285"/>
      <c r="AO3" s="285"/>
      <c r="AP3" s="280" t="s">
        <v>197</v>
      </c>
      <c r="AQ3" s="281" t="s">
        <v>56</v>
      </c>
      <c r="AR3" s="282" t="s">
        <v>7</v>
      </c>
      <c r="AS3" s="283" t="s">
        <v>1</v>
      </c>
      <c r="AT3" s="283" t="s">
        <v>2</v>
      </c>
      <c r="AU3" s="283" t="s">
        <v>16</v>
      </c>
      <c r="AV3" s="283" t="s">
        <v>17</v>
      </c>
      <c r="AW3" s="284" t="s">
        <v>18</v>
      </c>
      <c r="AX3" s="285"/>
      <c r="AY3" s="285"/>
      <c r="AZ3" s="280" t="s">
        <v>197</v>
      </c>
      <c r="BA3" s="286" t="s">
        <v>56</v>
      </c>
      <c r="BB3" s="282" t="s">
        <v>7</v>
      </c>
      <c r="BC3" s="283" t="s">
        <v>1</v>
      </c>
      <c r="BD3" s="283" t="s">
        <v>2</v>
      </c>
      <c r="BE3" s="283" t="s">
        <v>16</v>
      </c>
      <c r="BF3" s="283" t="s">
        <v>17</v>
      </c>
      <c r="BG3" s="284" t="s">
        <v>18</v>
      </c>
      <c r="BH3" s="285"/>
      <c r="BI3" s="285"/>
      <c r="BJ3" s="280" t="s">
        <v>197</v>
      </c>
      <c r="BK3" s="281" t="s">
        <v>56</v>
      </c>
      <c r="BL3" s="282" t="s">
        <v>7</v>
      </c>
      <c r="BM3" s="283" t="s">
        <v>1</v>
      </c>
      <c r="BN3" s="283" t="s">
        <v>2</v>
      </c>
      <c r="BO3" s="283" t="s">
        <v>16</v>
      </c>
      <c r="BP3" s="283" t="s">
        <v>17</v>
      </c>
      <c r="BQ3" s="284" t="s">
        <v>18</v>
      </c>
      <c r="BR3" s="285"/>
      <c r="BS3" s="285"/>
      <c r="BT3" s="280" t="s">
        <v>197</v>
      </c>
      <c r="BU3" s="281" t="s">
        <v>56</v>
      </c>
      <c r="BV3" s="282" t="s">
        <v>7</v>
      </c>
      <c r="BW3" s="283" t="s">
        <v>1</v>
      </c>
      <c r="BX3" s="283" t="s">
        <v>2</v>
      </c>
      <c r="BY3" s="283" t="s">
        <v>16</v>
      </c>
      <c r="BZ3" s="283" t="s">
        <v>17</v>
      </c>
      <c r="CA3" s="284" t="s">
        <v>18</v>
      </c>
      <c r="CB3" s="285"/>
      <c r="CC3" s="285"/>
      <c r="CD3" s="280" t="s">
        <v>197</v>
      </c>
      <c r="CE3" s="281" t="s">
        <v>56</v>
      </c>
      <c r="CF3" s="282" t="s">
        <v>7</v>
      </c>
      <c r="CG3" s="283" t="s">
        <v>1</v>
      </c>
      <c r="CH3" s="283" t="s">
        <v>2</v>
      </c>
      <c r="CI3" s="283" t="s">
        <v>16</v>
      </c>
      <c r="CJ3" s="283" t="s">
        <v>17</v>
      </c>
      <c r="CK3" s="284" t="s">
        <v>18</v>
      </c>
      <c r="CL3" s="285"/>
      <c r="CM3" s="285"/>
      <c r="CN3" s="280" t="s">
        <v>197</v>
      </c>
      <c r="CO3" s="281" t="s">
        <v>56</v>
      </c>
      <c r="CP3" s="282" t="s">
        <v>7</v>
      </c>
      <c r="CQ3" s="283" t="s">
        <v>1</v>
      </c>
      <c r="CR3" s="283" t="s">
        <v>2</v>
      </c>
      <c r="CS3" s="283" t="s">
        <v>16</v>
      </c>
      <c r="CT3" s="283" t="s">
        <v>17</v>
      </c>
      <c r="CU3" s="284" t="s">
        <v>18</v>
      </c>
      <c r="CV3" s="285"/>
      <c r="CW3" s="285"/>
      <c r="CX3" s="280" t="s">
        <v>197</v>
      </c>
      <c r="CY3" s="281" t="s">
        <v>56</v>
      </c>
      <c r="CZ3" s="282" t="s">
        <v>7</v>
      </c>
      <c r="DA3" s="283" t="s">
        <v>1</v>
      </c>
      <c r="DB3" s="283" t="s">
        <v>2</v>
      </c>
      <c r="DC3" s="283" t="s">
        <v>16</v>
      </c>
      <c r="DD3" s="283" t="s">
        <v>17</v>
      </c>
      <c r="DE3" s="284" t="s">
        <v>18</v>
      </c>
      <c r="DF3" s="285"/>
      <c r="DG3" s="285"/>
      <c r="DH3" s="280" t="s">
        <v>197</v>
      </c>
      <c r="DI3" s="281" t="s">
        <v>56</v>
      </c>
      <c r="DJ3" s="282" t="s">
        <v>7</v>
      </c>
      <c r="DK3" s="283" t="s">
        <v>1</v>
      </c>
      <c r="DL3" s="283" t="s">
        <v>2</v>
      </c>
      <c r="DM3" s="283" t="s">
        <v>16</v>
      </c>
      <c r="DN3" s="283" t="s">
        <v>17</v>
      </c>
      <c r="DO3" s="284" t="s">
        <v>18</v>
      </c>
      <c r="DP3" s="285"/>
      <c r="DQ3" s="285"/>
      <c r="DR3" s="280" t="s">
        <v>197</v>
      </c>
      <c r="DS3" s="281" t="s">
        <v>56</v>
      </c>
      <c r="DT3" s="282" t="s">
        <v>7</v>
      </c>
      <c r="DU3" s="283" t="s">
        <v>1</v>
      </c>
      <c r="DV3" s="283" t="s">
        <v>2</v>
      </c>
      <c r="DW3" s="283" t="s">
        <v>16</v>
      </c>
      <c r="DX3" s="283" t="s">
        <v>17</v>
      </c>
      <c r="DY3" s="284" t="s">
        <v>18</v>
      </c>
      <c r="DZ3" s="285"/>
      <c r="EA3" s="285"/>
      <c r="EB3" s="280" t="s">
        <v>197</v>
      </c>
      <c r="EC3" s="281" t="s">
        <v>56</v>
      </c>
      <c r="ED3" s="282" t="s">
        <v>7</v>
      </c>
      <c r="EE3" s="283" t="s">
        <v>1</v>
      </c>
      <c r="EF3" s="283" t="s">
        <v>2</v>
      </c>
      <c r="EG3" s="283" t="s">
        <v>16</v>
      </c>
      <c r="EH3" s="283" t="s">
        <v>17</v>
      </c>
      <c r="EI3" s="284" t="s">
        <v>18</v>
      </c>
      <c r="EJ3" s="285"/>
      <c r="EK3" s="285"/>
      <c r="EL3" s="280" t="s">
        <v>197</v>
      </c>
      <c r="EM3" s="281" t="s">
        <v>56</v>
      </c>
      <c r="EN3" s="282" t="s">
        <v>7</v>
      </c>
      <c r="EO3" s="283" t="s">
        <v>1</v>
      </c>
      <c r="EP3" s="283" t="s">
        <v>2</v>
      </c>
      <c r="EQ3" s="283" t="s">
        <v>16</v>
      </c>
      <c r="ER3" s="283" t="s">
        <v>17</v>
      </c>
      <c r="ES3" s="284" t="s">
        <v>18</v>
      </c>
      <c r="ET3" s="285"/>
      <c r="EU3" s="285"/>
      <c r="EV3" s="280" t="s">
        <v>197</v>
      </c>
      <c r="EW3" s="281" t="s">
        <v>56</v>
      </c>
      <c r="EX3" s="282" t="s">
        <v>7</v>
      </c>
      <c r="EY3" s="283" t="s">
        <v>1</v>
      </c>
      <c r="EZ3" s="283" t="s">
        <v>2</v>
      </c>
      <c r="FA3" s="283" t="s">
        <v>16</v>
      </c>
      <c r="FB3" s="283" t="s">
        <v>17</v>
      </c>
      <c r="FC3" s="284" t="s">
        <v>18</v>
      </c>
      <c r="FD3" s="285"/>
      <c r="FE3" s="285"/>
      <c r="FF3" s="280" t="s">
        <v>197</v>
      </c>
      <c r="FG3" s="281" t="s">
        <v>56</v>
      </c>
      <c r="FH3" s="282" t="s">
        <v>7</v>
      </c>
      <c r="FI3" s="283" t="s">
        <v>1</v>
      </c>
      <c r="FJ3" s="283" t="s">
        <v>2</v>
      </c>
      <c r="FK3" s="283" t="s">
        <v>16</v>
      </c>
      <c r="FL3" s="283" t="s">
        <v>17</v>
      </c>
      <c r="FM3" s="284" t="s">
        <v>18</v>
      </c>
      <c r="FN3" s="285"/>
      <c r="FO3" s="285"/>
      <c r="FP3" s="280" t="s">
        <v>197</v>
      </c>
      <c r="FQ3" s="281" t="s">
        <v>56</v>
      </c>
      <c r="FR3" s="282" t="s">
        <v>7</v>
      </c>
      <c r="FS3" s="283" t="s">
        <v>1</v>
      </c>
      <c r="FT3" s="283" t="s">
        <v>2</v>
      </c>
      <c r="FU3" s="283" t="s">
        <v>16</v>
      </c>
      <c r="FV3" s="283" t="s">
        <v>17</v>
      </c>
      <c r="FW3" s="284" t="s">
        <v>18</v>
      </c>
      <c r="FX3" s="285"/>
      <c r="FY3" s="285"/>
      <c r="FZ3" s="280" t="s">
        <v>197</v>
      </c>
      <c r="GA3" s="281" t="s">
        <v>56</v>
      </c>
      <c r="GB3" s="282" t="s">
        <v>7</v>
      </c>
      <c r="GC3" s="283" t="s">
        <v>1</v>
      </c>
      <c r="GD3" s="283" t="s">
        <v>2</v>
      </c>
      <c r="GE3" s="283" t="s">
        <v>16</v>
      </c>
      <c r="GF3" s="283" t="s">
        <v>17</v>
      </c>
      <c r="GG3" s="284" t="s">
        <v>18</v>
      </c>
      <c r="GH3" s="285"/>
      <c r="GI3" s="285"/>
      <c r="GJ3" s="280" t="s">
        <v>197</v>
      </c>
      <c r="GK3" s="281" t="s">
        <v>56</v>
      </c>
      <c r="GL3" s="282" t="s">
        <v>7</v>
      </c>
      <c r="GM3" s="283" t="s">
        <v>1</v>
      </c>
      <c r="GN3" s="283" t="s">
        <v>2</v>
      </c>
      <c r="GO3" s="283" t="s">
        <v>16</v>
      </c>
      <c r="GP3" s="283" t="s">
        <v>17</v>
      </c>
      <c r="GQ3" s="284" t="s">
        <v>18</v>
      </c>
      <c r="GR3" s="285"/>
      <c r="GS3" s="285"/>
      <c r="GT3" s="280" t="s">
        <v>197</v>
      </c>
      <c r="GU3" s="281" t="s">
        <v>56</v>
      </c>
      <c r="GV3" s="282" t="s">
        <v>7</v>
      </c>
      <c r="GW3" s="283" t="s">
        <v>1</v>
      </c>
      <c r="GX3" s="283" t="s">
        <v>2</v>
      </c>
      <c r="GY3" s="283" t="s">
        <v>16</v>
      </c>
      <c r="GZ3" s="283" t="s">
        <v>17</v>
      </c>
      <c r="HA3" s="284" t="s">
        <v>18</v>
      </c>
      <c r="HB3" s="285"/>
      <c r="HC3" s="285"/>
      <c r="HD3" s="280" t="s">
        <v>197</v>
      </c>
      <c r="HE3" s="281" t="s">
        <v>56</v>
      </c>
      <c r="HF3" s="282" t="s">
        <v>7</v>
      </c>
      <c r="HG3" s="283" t="s">
        <v>1</v>
      </c>
      <c r="HH3" s="283" t="s">
        <v>2</v>
      </c>
      <c r="HI3" s="283" t="s">
        <v>16</v>
      </c>
      <c r="HJ3" s="283" t="s">
        <v>17</v>
      </c>
      <c r="HK3" s="284" t="s">
        <v>18</v>
      </c>
      <c r="HL3" s="285"/>
      <c r="HM3" s="285"/>
      <c r="HN3" s="280" t="s">
        <v>197</v>
      </c>
      <c r="HO3" s="281" t="s">
        <v>56</v>
      </c>
      <c r="HP3" s="282" t="s">
        <v>7</v>
      </c>
      <c r="HQ3" s="283" t="s">
        <v>1</v>
      </c>
      <c r="HR3" s="283" t="s">
        <v>2</v>
      </c>
      <c r="HS3" s="283" t="s">
        <v>16</v>
      </c>
      <c r="HT3" s="283" t="s">
        <v>17</v>
      </c>
      <c r="HU3" s="284" t="s">
        <v>18</v>
      </c>
      <c r="HV3" s="285"/>
      <c r="HW3" s="285"/>
      <c r="HX3" s="280" t="s">
        <v>197</v>
      </c>
      <c r="HY3" s="281" t="s">
        <v>56</v>
      </c>
      <c r="HZ3" s="282" t="s">
        <v>7</v>
      </c>
      <c r="IA3" s="283" t="s">
        <v>1</v>
      </c>
      <c r="IB3" s="283" t="s">
        <v>2</v>
      </c>
      <c r="IC3" s="283" t="s">
        <v>16</v>
      </c>
      <c r="ID3" s="283" t="s">
        <v>17</v>
      </c>
      <c r="IE3" s="284" t="s">
        <v>18</v>
      </c>
      <c r="IF3" s="285"/>
      <c r="IG3" s="285"/>
      <c r="IH3" s="280" t="s">
        <v>197</v>
      </c>
      <c r="II3" s="281" t="s">
        <v>56</v>
      </c>
      <c r="IJ3" s="282" t="s">
        <v>7</v>
      </c>
      <c r="IK3" s="283" t="s">
        <v>1</v>
      </c>
      <c r="IL3" s="283" t="s">
        <v>2</v>
      </c>
      <c r="IM3" s="283" t="s">
        <v>16</v>
      </c>
      <c r="IN3" s="283" t="s">
        <v>17</v>
      </c>
      <c r="IO3" s="284" t="s">
        <v>18</v>
      </c>
      <c r="IP3" s="285"/>
      <c r="IQ3" s="285"/>
      <c r="IR3" s="280" t="s">
        <v>197</v>
      </c>
      <c r="IS3" s="281" t="s">
        <v>56</v>
      </c>
      <c r="IT3" s="282" t="s">
        <v>7</v>
      </c>
      <c r="IU3" s="283" t="s">
        <v>1</v>
      </c>
      <c r="IV3" s="283" t="s">
        <v>2</v>
      </c>
      <c r="IW3" s="283" t="s">
        <v>16</v>
      </c>
      <c r="IX3" s="283" t="s">
        <v>17</v>
      </c>
      <c r="IY3" s="284" t="s">
        <v>18</v>
      </c>
      <c r="IZ3" s="285"/>
      <c r="JA3" s="285"/>
    </row>
    <row xmlns:x14ac="http://schemas.microsoft.com/office/spreadsheetml/2009/9/ac" r="4" s="4" customFormat="true" x14ac:dyDescent="0.25">
      <c r="A4" s="425" t="str">
        <f>IF(ISBLANK('Data Summary'!A6),"",'Data Summary'!A6)</f>
        <v>GHA_2002_EMIS</v>
      </c>
      <c r="B4" s="124"/>
      <c r="C4" s="65" t="s">
        <v>24</v>
      </c>
      <c r="D4" s="9">
        <f>IF(COUNTA(D13)=0,"",D13)</f>
        <v>52.35413290113452</v>
      </c>
      <c r="E4" s="9" t="str">
        <f t="shared" ref="E4:I4" si="0">IF(COUNTA(E13)=0,"",E13)</f>
        <v/>
      </c>
      <c r="F4" s="9" t="str">
        <f t="shared" si="0"/>
        <v/>
      </c>
      <c r="G4" s="9">
        <f t="shared" si="0"/>
        <v>46.839507554560726</v>
      </c>
      <c r="H4" s="9">
        <f t="shared" si="0"/>
        <v>55.284165751920966</v>
      </c>
      <c r="I4" s="29">
        <f t="shared" si="0"/>
        <v>52.39705681973021</v>
      </c>
      <c r="J4" s="24"/>
      <c r="K4" s="24"/>
      <c r="L4" s="124"/>
      <c r="M4" s="65" t="s">
        <v>24</v>
      </c>
      <c r="N4" s="9">
        <f>IF(COUNTA(N13)=0,"",N13)</f>
        <v>52.492283532251136</v>
      </c>
      <c r="O4" s="9" t="str">
        <f t="shared" ref="O4:S4" si="1">IF(COUNTA(O13)=0,"",O13)</f>
        <v/>
      </c>
      <c r="P4" s="9" t="str">
        <f t="shared" si="1"/>
        <v/>
      </c>
      <c r="Q4" s="9">
        <f t="shared" si="1"/>
        <v>47.141090706733443</v>
      </c>
      <c r="R4" s="9">
        <f t="shared" si="1"/>
        <v>55.313303769401323</v>
      </c>
      <c r="S4" s="29">
        <f t="shared" si="1"/>
        <v>53.48202170031589</v>
      </c>
      <c r="T4" s="24"/>
      <c r="U4" s="24"/>
      <c r="V4" s="124"/>
      <c r="W4" s="65" t="s">
        <v>24</v>
      </c>
      <c r="X4" s="9">
        <f>IF(COUNTA(X13)=0,"",X13)</f>
        <v>52.652563412394308</v>
      </c>
      <c r="Y4" s="9" t="str">
        <f t="shared" ref="Y4:AC4" si="2">IF(COUNTA(Y13)=0,"",Y13)</f>
        <v/>
      </c>
      <c r="Z4" s="9" t="str">
        <f t="shared" si="2"/>
        <v/>
      </c>
      <c r="AA4" s="9">
        <f t="shared" si="2"/>
        <v>47.621652024855365</v>
      </c>
      <c r="AB4" s="9">
        <f t="shared" si="2"/>
        <v>55.712517956084554</v>
      </c>
      <c r="AC4" s="29">
        <f t="shared" si="2"/>
        <v>52.755232100708113</v>
      </c>
      <c r="AD4" s="24"/>
      <c r="AE4" s="24"/>
      <c r="AF4" s="124" t="s">
        <v>175</v>
      </c>
      <c r="AG4" s="65" t="s">
        <v>24</v>
      </c>
      <c r="AH4" s="9">
        <f>IF(COUNTA(AH13)=0,"",AH13)</f>
        <v>47.354826952959463</v>
      </c>
      <c r="AI4" s="9" t="str">
        <f t="shared" ref="AI4:AM4" si="3">IF(COUNTA(AI13)=0,"",AI13)</f>
        <v/>
      </c>
      <c r="AJ4" s="9" t="str">
        <f t="shared" si="3"/>
        <v/>
      </c>
      <c r="AK4" s="9">
        <f t="shared" si="3"/>
        <v>42.730291473712889</v>
      </c>
      <c r="AL4" s="9">
        <f t="shared" si="3"/>
        <v>50.432847491555108</v>
      </c>
      <c r="AM4" s="29">
        <f t="shared" si="3"/>
        <v>47.591805621724625</v>
      </c>
      <c r="AN4" s="24"/>
      <c r="AO4" s="24"/>
      <c r="AP4" s="124"/>
      <c r="AQ4" s="65" t="s">
        <v>24</v>
      </c>
      <c r="AR4" s="9">
        <f>IF(COUNTA(AR13)=0,"",AR13)</f>
        <v>43.753650900064891</v>
      </c>
      <c r="AS4" s="9" t="str">
        <f t="shared" ref="AS4:AW4" si="4">IF(COUNTA(AS13)=0,"",AS13)</f>
        <v/>
      </c>
      <c r="AT4" s="9" t="str">
        <f t="shared" si="4"/>
        <v/>
      </c>
      <c r="AU4" s="9">
        <f t="shared" si="4"/>
        <v>40.882174828857288</v>
      </c>
      <c r="AV4" s="9">
        <f t="shared" si="4"/>
        <v>46.372052002351857</v>
      </c>
      <c r="AW4" s="29">
        <f t="shared" si="4"/>
        <v>19.995531607983224</v>
      </c>
      <c r="AX4" s="24"/>
      <c r="AY4" s="24"/>
      <c r="AZ4" s="124"/>
      <c r="BA4" s="65" t="s">
        <v>24</v>
      </c>
      <c r="BB4" s="9">
        <f t="shared" ref="BB4:BG4" si="5">IF(COUNTA(BB13)=0,"",BB13)</f>
        <v>36.876878968540602</v>
      </c>
      <c r="BC4" s="9" t="str">
        <f t="shared" si="5"/>
        <v/>
      </c>
      <c r="BD4" s="9" t="str">
        <f t="shared" si="5"/>
        <v/>
      </c>
      <c r="BE4" s="9">
        <f t="shared" si="5"/>
        <v>34.390371563326809</v>
      </c>
      <c r="BF4" s="9">
        <f t="shared" si="5"/>
        <v>39.482632541133441</v>
      </c>
      <c r="BG4" s="29">
        <f t="shared" si="5"/>
        <v>14.572447711601725</v>
      </c>
      <c r="BH4" s="24"/>
      <c r="BI4" s="24"/>
      <c r="BJ4" s="124"/>
      <c r="BK4" s="15" t="s">
        <v>24</v>
      </c>
      <c r="BL4" s="9">
        <f t="shared" ref="BL4:BQ4" si="6">IF(COUNTA(BL13)=0,"",BL13)</f>
        <v>30.878206396942161</v>
      </c>
      <c r="BM4" s="9" t="str">
        <f t="shared" si="6"/>
        <v/>
      </c>
      <c r="BN4" s="9" t="str">
        <f t="shared" si="6"/>
        <v/>
      </c>
      <c r="BO4" s="9">
        <f t="shared" si="6"/>
        <v>28.646512360258228</v>
      </c>
      <c r="BP4" s="9">
        <f t="shared" si="6"/>
        <v>32.536124747328898</v>
      </c>
      <c r="BQ4" s="29">
        <f t="shared" si="6"/>
        <v>14.740805918073576</v>
      </c>
      <c r="BR4" s="24"/>
      <c r="BS4" s="24"/>
      <c r="BT4" s="124"/>
      <c r="BU4" s="15" t="s">
        <v>24</v>
      </c>
      <c r="BV4" s="9">
        <f t="shared" ref="BV4:CA4" si="7">IF(COUNTA(BV13)=0,"",BV13)</f>
        <v>32.269760319709121</v>
      </c>
      <c r="BW4" s="9" t="str">
        <f t="shared" si="7"/>
        <v/>
      </c>
      <c r="BX4" s="9" t="str">
        <f t="shared" si="7"/>
        <v/>
      </c>
      <c r="BY4" s="9">
        <f t="shared" si="7"/>
        <v>30.495969699912578</v>
      </c>
      <c r="BZ4" s="9">
        <f t="shared" si="7"/>
        <v>28.706448185224545</v>
      </c>
      <c r="CA4" s="29">
        <f t="shared" si="7"/>
        <v>16.389060736837749</v>
      </c>
      <c r="CB4" s="24"/>
      <c r="CC4" s="24"/>
      <c r="CD4" s="124"/>
      <c r="CE4" s="15" t="s">
        <v>24</v>
      </c>
      <c r="CF4" s="9">
        <f t="shared" ref="CF4:CK4" si="8">IF(COUNTA(CF13)=0,"",CF13)</f>
        <v>34.551801675327752</v>
      </c>
      <c r="CG4" s="9" t="str">
        <f t="shared" si="8"/>
        <v/>
      </c>
      <c r="CH4" s="9" t="str">
        <f t="shared" si="8"/>
        <v/>
      </c>
      <c r="CI4" s="9">
        <f t="shared" si="8"/>
        <v>33.108697627919668</v>
      </c>
      <c r="CJ4" s="9">
        <f t="shared" si="8"/>
        <v>36.403843048603271</v>
      </c>
      <c r="CK4" s="29">
        <f t="shared" si="8"/>
        <v>3.0035859240131231</v>
      </c>
      <c r="CL4" s="24"/>
      <c r="CM4" s="24"/>
      <c r="CN4" s="124"/>
      <c r="CO4" s="15" t="s">
        <v>24</v>
      </c>
      <c r="CP4" s="9">
        <f t="shared" ref="CP4:CU4" si="9">IF(COUNTA(CP13)=0,"",CP13)</f>
        <v>19.178432845856946</v>
      </c>
      <c r="CQ4" s="9" t="str">
        <f t="shared" si="9"/>
        <v/>
      </c>
      <c r="CR4" s="9" t="str">
        <f t="shared" si="9"/>
        <v/>
      </c>
      <c r="CS4" s="9">
        <f t="shared" si="9"/>
        <v>19.469373159444672</v>
      </c>
      <c r="CT4" s="9">
        <f t="shared" si="9"/>
        <v>18.731683820919741</v>
      </c>
      <c r="CU4" s="29">
        <f t="shared" si="9"/>
        <v>7.1768823332215845</v>
      </c>
      <c r="CV4" s="24"/>
      <c r="CW4" s="24"/>
      <c r="CX4" s="124"/>
      <c r="CY4" s="15" t="s">
        <v>24</v>
      </c>
      <c r="CZ4" s="9" t="str">
        <f t="shared" ref="CZ4:DE4" si="10">IF(COUNTA(CZ13)=0,"",CZ13)</f>
        <v/>
      </c>
      <c r="DA4" s="9" t="str">
        <f t="shared" si="10"/>
        <v/>
      </c>
      <c r="DB4" s="9" t="str">
        <f t="shared" si="10"/>
        <v/>
      </c>
      <c r="DC4" s="9" t="str">
        <f t="shared" si="10"/>
        <v/>
      </c>
      <c r="DD4" s="9" t="str">
        <f t="shared" si="10"/>
        <v/>
      </c>
      <c r="DE4" s="29" t="str">
        <f t="shared" si="10"/>
        <v/>
      </c>
      <c r="DF4" s="24"/>
      <c r="DG4" s="24"/>
      <c r="DH4" s="124"/>
      <c r="DI4" s="15" t="s">
        <v>24</v>
      </c>
      <c r="DJ4" s="9">
        <f t="shared" ref="DJ4:DO4" si="11">IF(COUNTA(DJ13)=0,"",DJ13)</f>
        <v>39.974027592355931</v>
      </c>
      <c r="DK4" s="9" t="str">
        <f t="shared" si="11"/>
        <v/>
      </c>
      <c r="DL4" s="9" t="str">
        <f t="shared" si="11"/>
        <v/>
      </c>
      <c r="DM4" s="9">
        <f t="shared" si="11"/>
        <v>37.149474403897109</v>
      </c>
      <c r="DN4" s="9">
        <f t="shared" si="11"/>
        <v>43.825190339333432</v>
      </c>
      <c r="DO4" s="29">
        <f t="shared" si="11"/>
        <v>8.605727995401196</v>
      </c>
      <c r="DP4" s="24"/>
      <c r="DQ4" s="24"/>
      <c r="DR4" s="124"/>
      <c r="DS4" s="15" t="s">
        <v>24</v>
      </c>
      <c r="DT4" s="9" t="str">
        <f t="shared" ref="DT4:DY4" si="12">IF(COUNTA(DT13)=0,"",DT13)</f>
        <v/>
      </c>
      <c r="DU4" s="9" t="str">
        <f t="shared" si="12"/>
        <v/>
      </c>
      <c r="DV4" s="9" t="str">
        <f t="shared" si="12"/>
        <v/>
      </c>
      <c r="DW4" s="9" t="str">
        <f t="shared" si="12"/>
        <v/>
      </c>
      <c r="DX4" s="9" t="str">
        <f t="shared" si="12"/>
        <v/>
      </c>
      <c r="DY4" s="29" t="str">
        <f t="shared" si="12"/>
        <v/>
      </c>
      <c r="DZ4" s="24"/>
      <c r="EA4" s="24"/>
      <c r="EB4" s="124"/>
      <c r="EC4" s="15" t="s">
        <v>24</v>
      </c>
      <c r="ED4" s="9">
        <f t="shared" ref="ED4:EI4" si="13">IF(COUNTA(ED13)=0,"",ED13)</f>
        <v>41.16781313755822</v>
      </c>
      <c r="EE4" s="9" t="str">
        <f t="shared" si="13"/>
        <v/>
      </c>
      <c r="EF4" s="9" t="str">
        <f t="shared" si="13"/>
        <v/>
      </c>
      <c r="EG4" s="9">
        <f t="shared" si="13"/>
        <v>38.954606358358035</v>
      </c>
      <c r="EH4" s="9">
        <f t="shared" si="13"/>
        <v>45.166817769718939</v>
      </c>
      <c r="EI4" s="29">
        <f t="shared" si="13"/>
        <v>11.372091702329769</v>
      </c>
      <c r="EJ4" s="24"/>
      <c r="EK4" s="24"/>
      <c r="EL4" s="124"/>
      <c r="EM4" s="15" t="s">
        <v>24</v>
      </c>
      <c r="EN4" s="9" t="str">
        <f t="shared" ref="EN4:ES4" si="14">IF(COUNTA(EN13)=0,"",EN13)</f>
        <v/>
      </c>
      <c r="EO4" s="9" t="str">
        <f t="shared" si="14"/>
        <v/>
      </c>
      <c r="EP4" s="9" t="str">
        <f t="shared" si="14"/>
        <v/>
      </c>
      <c r="EQ4" s="9" t="str">
        <f t="shared" si="14"/>
        <v/>
      </c>
      <c r="ER4" s="9" t="str">
        <f t="shared" si="14"/>
        <v/>
      </c>
      <c r="ES4" s="29" t="str">
        <f t="shared" si="14"/>
        <v/>
      </c>
      <c r="ET4" s="24"/>
      <c r="EU4" s="24"/>
      <c r="EV4" s="124"/>
      <c r="EW4" s="15" t="s">
        <v>24</v>
      </c>
      <c r="EX4" s="9">
        <f t="shared" ref="EX4:FC4" si="15">IF(COUNTA(EX13)=0,"",EX13)</f>
        <v>42.683556408685121</v>
      </c>
      <c r="EY4" s="9" t="str">
        <f t="shared" si="15"/>
        <v/>
      </c>
      <c r="EZ4" s="9" t="str">
        <f t="shared" si="15"/>
        <v/>
      </c>
      <c r="FA4" s="9">
        <f t="shared" si="15"/>
        <v>40.459216839498538</v>
      </c>
      <c r="FB4" s="9">
        <f t="shared" si="15"/>
        <v>46.762949956101842</v>
      </c>
      <c r="FC4" s="29">
        <f t="shared" si="15"/>
        <v>5.0173842346274142</v>
      </c>
      <c r="FD4" s="24"/>
      <c r="FE4" s="24"/>
      <c r="FF4" s="124"/>
      <c r="FG4" s="15" t="s">
        <v>24</v>
      </c>
      <c r="FH4" s="9">
        <f t="shared" ref="FH4:FM4" si="16">IF(COUNTA(FH13)=0,"",FH13)</f>
        <v>51.777597458651286</v>
      </c>
      <c r="FI4" s="9" t="str">
        <f t="shared" si="16"/>
        <v/>
      </c>
      <c r="FJ4" s="9" t="str">
        <f t="shared" si="16"/>
        <v/>
      </c>
      <c r="FK4" s="9" t="str">
        <f t="shared" si="16"/>
        <v/>
      </c>
      <c r="FL4" s="9" t="str">
        <f t="shared" si="16"/>
        <v/>
      </c>
      <c r="FM4" s="29">
        <f t="shared" si="16"/>
        <v>4.8153241650294802</v>
      </c>
      <c r="FN4" s="24"/>
      <c r="FO4" s="24"/>
      <c r="FP4" s="124"/>
      <c r="FQ4" s="15" t="s">
        <v>24</v>
      </c>
      <c r="FR4" s="9">
        <f t="shared" ref="FR4:FW4" si="17">IF(COUNTA(FR13)=0,"",FR13)</f>
        <v>51.431895165429225</v>
      </c>
      <c r="FS4" s="9" t="str">
        <f t="shared" si="17"/>
        <v/>
      </c>
      <c r="FT4" s="9" t="str">
        <f t="shared" si="17"/>
        <v/>
      </c>
      <c r="FU4" s="9" t="str">
        <f t="shared" si="17"/>
        <v/>
      </c>
      <c r="FV4" s="9" t="str">
        <f t="shared" si="17"/>
        <v/>
      </c>
      <c r="FW4" s="29" t="str">
        <f t="shared" si="17"/>
        <v/>
      </c>
      <c r="FX4" s="24"/>
      <c r="FY4" s="24"/>
      <c r="FZ4" s="124"/>
      <c r="GA4" s="15" t="s">
        <v>24</v>
      </c>
      <c r="GB4" s="9">
        <f t="shared" ref="GB4:GG4" si="18">IF(COUNTA(GB13)=0,"",GB13)</f>
        <v>48.529652821033999</v>
      </c>
      <c r="GC4" s="9" t="str">
        <f t="shared" si="18"/>
        <v/>
      </c>
      <c r="GD4" s="9" t="str">
        <f t="shared" si="18"/>
        <v/>
      </c>
      <c r="GE4" s="9" t="str">
        <f t="shared" si="18"/>
        <v/>
      </c>
      <c r="GF4" s="9" t="str">
        <f t="shared" si="18"/>
        <v/>
      </c>
      <c r="GG4" s="29" t="str">
        <f t="shared" si="18"/>
        <v/>
      </c>
      <c r="GH4" s="24"/>
      <c r="GI4" s="24"/>
      <c r="GJ4" s="124"/>
      <c r="GK4" s="15" t="s">
        <v>24</v>
      </c>
      <c r="GL4" s="9" t="str">
        <f t="shared" ref="GL4:GQ4" si="19">IF(COUNTA(GL13)=0,"",GL13)</f>
        <v/>
      </c>
      <c r="GM4" s="9" t="str">
        <f t="shared" si="19"/>
        <v/>
      </c>
      <c r="GN4" s="9" t="str">
        <f t="shared" si="19"/>
        <v/>
      </c>
      <c r="GO4" s="9" t="str">
        <f t="shared" si="19"/>
        <v/>
      </c>
      <c r="GP4" s="9" t="str">
        <f t="shared" si="19"/>
        <v/>
      </c>
      <c r="GQ4" s="29" t="str">
        <f t="shared" si="19"/>
        <v/>
      </c>
      <c r="GR4" s="24"/>
      <c r="GS4" s="24"/>
      <c r="GT4" s="124"/>
      <c r="GU4" s="191" t="s">
        <v>24</v>
      </c>
      <c r="GV4" s="9" t="str">
        <f t="shared" ref="GV4:HA4" si="20">IF(COUNTA(GV13)=0,"",GV13)</f>
        <v/>
      </c>
      <c r="GW4" s="9" t="str">
        <f t="shared" si="20"/>
        <v/>
      </c>
      <c r="GX4" s="9">
        <f t="shared" si="20"/>
        <v>2.8169</v>
      </c>
      <c r="GY4" s="9" t="str">
        <f t="shared" si="20"/>
        <v/>
      </c>
      <c r="GZ4" s="9" t="str">
        <f t="shared" si="20"/>
        <v/>
      </c>
      <c r="HA4" s="29" t="str">
        <f t="shared" si="20"/>
        <v/>
      </c>
      <c r="HB4" s="24"/>
      <c r="HC4" s="24"/>
      <c r="HD4" s="124"/>
      <c r="HE4" s="15" t="s">
        <v>24</v>
      </c>
      <c r="HF4" s="9">
        <f t="shared" ref="HF4:HK4" si="21">IF(COUNTA(HF13)=0,"",HF13)</f>
        <v>23.460013842572209</v>
      </c>
      <c r="HG4" s="9" t="str">
        <f t="shared" si="21"/>
        <v/>
      </c>
      <c r="HH4" s="9" t="str">
        <f t="shared" si="21"/>
        <v/>
      </c>
      <c r="HI4" s="9" t="str">
        <f t="shared" si="21"/>
        <v/>
      </c>
      <c r="HJ4" s="9" t="str">
        <f t="shared" si="21"/>
        <v/>
      </c>
      <c r="HK4" s="29" t="str">
        <f t="shared" si="21"/>
        <v/>
      </c>
      <c r="HL4" s="24"/>
      <c r="HM4" s="24"/>
      <c r="HN4" s="124"/>
      <c r="HO4" s="15" t="s">
        <v>24</v>
      </c>
      <c r="HP4" s="9" t="str">
        <f t="shared" ref="HP4:HU4" si="22">IF(COUNTA(HP13)=0,"",HP13)</f>
        <v/>
      </c>
      <c r="HQ4" s="9" t="str">
        <f t="shared" si="22"/>
        <v/>
      </c>
      <c r="HR4" s="9" t="str">
        <f t="shared" si="22"/>
        <v/>
      </c>
      <c r="HS4" s="9" t="str">
        <f t="shared" si="22"/>
        <v/>
      </c>
      <c r="HT4" s="9" t="str">
        <f t="shared" si="22"/>
        <v/>
      </c>
      <c r="HU4" s="29" t="str">
        <f t="shared" si="22"/>
        <v/>
      </c>
      <c r="HV4" s="24"/>
      <c r="HW4" s="24"/>
      <c r="HX4" s="124"/>
      <c r="HY4" s="15" t="s">
        <v>24</v>
      </c>
      <c r="HZ4" s="9">
        <f t="shared" ref="HZ4:IE4" si="23">IF(COUNTA(HZ13)=0,"",HZ13)</f>
        <v>2.3556400000000002</v>
      </c>
      <c r="IA4" s="9">
        <f t="shared" si="23"/>
        <v>1.5120400000000001</v>
      </c>
      <c r="IB4" s="9">
        <f t="shared" si="23"/>
        <v>3.0121799999999999</v>
      </c>
      <c r="IC4" s="9">
        <f t="shared" si="23"/>
        <v>2.2568000000000001</v>
      </c>
      <c r="ID4" s="9">
        <f t="shared" si="23"/>
        <v>2.4657800000000001</v>
      </c>
      <c r="IE4" s="29">
        <f t="shared" si="23"/>
        <v>2.32864</v>
      </c>
      <c r="IF4" s="24"/>
      <c r="IG4" s="24"/>
      <c r="IH4" s="124"/>
      <c r="II4" s="15" t="s">
        <v>24</v>
      </c>
      <c r="IJ4" s="9">
        <f t="shared" ref="IJ4:IO4" si="24">IF(COUNTA(IJ13)=0,"",IJ13)</f>
        <v>21.915939105848466</v>
      </c>
      <c r="IK4" s="9" t="str">
        <f t="shared" si="24"/>
        <v/>
      </c>
      <c r="IL4" s="9" t="str">
        <f t="shared" si="24"/>
        <v/>
      </c>
      <c r="IM4" s="9" t="str">
        <f t="shared" si="24"/>
        <v/>
      </c>
      <c r="IN4" s="9" t="str">
        <f t="shared" si="24"/>
        <v/>
      </c>
      <c r="IO4" s="29">
        <f t="shared" si="24"/>
        <v>10.521929824561397</v>
      </c>
      <c r="IP4" s="24"/>
      <c r="IQ4" s="24"/>
      <c r="IR4" s="124"/>
      <c r="IS4" s="15" t="s">
        <v>24</v>
      </c>
      <c r="IT4" s="9">
        <f t="shared" ref="IT4:IY4" si="25">IF(COUNTA(IT13)=0,"",IT13)</f>
        <v>0.8330724965689934</v>
      </c>
      <c r="IU4" s="9">
        <f t="shared" si="25"/>
        <v>4.9730102216607328</v>
      </c>
      <c r="IV4" s="9">
        <f t="shared" si="25"/>
        <v>5.5675945990998503</v>
      </c>
      <c r="IW4" s="9">
        <f t="shared" si="25"/>
        <v>0.79689521345407499</v>
      </c>
      <c r="IX4" s="9">
        <f t="shared" si="25"/>
        <v>0.87903225806451624</v>
      </c>
      <c r="IY4" s="29">
        <f t="shared" si="25"/>
        <v>0.84624796084828724</v>
      </c>
      <c r="IZ4" s="24"/>
      <c r="JA4" s="24"/>
    </row>
    <row xmlns:x14ac="http://schemas.microsoft.com/office/spreadsheetml/2009/9/ac" r="5" s="4" customFormat="true" x14ac:dyDescent="0.25">
      <c r="A5" s="425" t="str">
        <f ca="true">IF(ISBLANK('Data Summary'!A7),"",'Data Summary'!A7)</f>
        <v>GHA_2003_EMIS</v>
      </c>
      <c r="B5" s="124"/>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4"/>
      <c r="M5" s="6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c r="T5" s="24"/>
      <c r="U5" s="24"/>
      <c r="V5" s="124"/>
      <c r="W5" s="6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c r="AD5" s="24"/>
      <c r="AE5" s="24"/>
      <c r="AF5" s="124"/>
      <c r="AG5" s="6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c r="AN5" s="24"/>
      <c r="AO5" s="24"/>
      <c r="AP5" s="124"/>
      <c r="AQ5" s="6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9">
        <f>IF((COUNTA(AW14:AW25)=0)+(COUNTA(AW13)=0),"",100-AW13-SUMPRODUCT(AQ14:AQ25,AW14:AW25))</f>
        <v>2.6812650727879799</v>
      </c>
      <c r="AX5" s="24"/>
      <c r="AY5" s="24"/>
      <c r="AZ5" s="124"/>
      <c r="BA5" s="65" t="s">
        <v>0</v>
      </c>
      <c r="BB5" s="9"/>
      <c r="BC5" s="9" t="str">
        <f>IF((COUNTA(BC14:BC25)=0)+(COUNTA(BC13)=0),"",100-BC13-SUMPRODUCT(BA14:BA25,BC14:BC25))</f>
        <v/>
      </c>
      <c r="BD5" s="9" t="str">
        <f>IF((COUNTA(BD14:BD25)=0)+(COUNTA(BD13)=0),"",100-BD13-SUMPRODUCT(BA14:BA25,BD14:BD25))</f>
        <v/>
      </c>
      <c r="BE5" s="9" t="str">
        <f>IF((COUNTA(BE14:BE25)=0)+(COUNTA(BE13)=0),"",100-BE13-SUMPRODUCT(BA14:BA25,BE14:BE25))</f>
        <v/>
      </c>
      <c r="BF5" s="9"/>
      <c r="BG5" s="29">
        <f>IF((COUNTA(BG14:BG25)=0)+(COUNTA(BG13)=0),"",100-BG13-SUMPRODUCT(BA14:BA25,BG14:BG25))</f>
        <v>3.9740560312064446</v>
      </c>
      <c r="BH5" s="24"/>
      <c r="BI5" s="24"/>
      <c r="BJ5" s="124"/>
      <c r="BK5" s="15" t="s">
        <v>0</v>
      </c>
      <c r="BL5" s="9"/>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9">
        <f>IF((COUNTA(BQ14:BQ25)=0)+(COUNTA(BQ13)=0),"",100-BQ13-SUMPRODUCT(BK14:BK25,BQ14:BQ25))</f>
        <v>3.8660094189726806</v>
      </c>
      <c r="BR5" s="24"/>
      <c r="BS5" s="24"/>
      <c r="BT5" s="124"/>
      <c r="BU5" s="15"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9">
        <f>IF((COUNTA(CA14:CA25)=0)+(COUNTA(CA13)=0),"",100-CA13-SUMPRODUCT(BU14:BU25,CA14:CA25))</f>
        <v>2.8082873364664493</v>
      </c>
      <c r="CB5" s="24"/>
      <c r="CC5" s="24"/>
      <c r="CD5" s="124"/>
      <c r="CE5" s="15" t="s">
        <v>0</v>
      </c>
      <c r="CF5" s="9"/>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9">
        <f>IF((COUNTA(CK14:CK25)=0)+(COUNTA(CK13)=0),"",100-CK13-SUMPRODUCT(CE14:CE25,CK14:CK25))</f>
        <v>3.9160358955051038</v>
      </c>
      <c r="CL5" s="24"/>
      <c r="CM5" s="24"/>
      <c r="CN5" s="124"/>
      <c r="CO5" s="15" t="s">
        <v>0</v>
      </c>
      <c r="CP5" s="9"/>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29">
        <f>IF((COUNTA(CU14:CU25)=0)+(COUNTA(CU13)=0),"",100-CU13-SUMPRODUCT(CO14:CO25,CU14:CU25))</f>
        <v>4.3365713696218933</v>
      </c>
      <c r="CV5" s="24"/>
      <c r="CW5" s="24"/>
      <c r="CX5" s="124"/>
      <c r="CY5" s="15" t="s">
        <v>0</v>
      </c>
      <c r="CZ5" s="9"/>
      <c r="DA5" s="9" t="str">
        <f>IF((COUNTA(DA14:DA25)=0)+(COUNTA(DA13)=0),"",100-DA13-SUMPRODUCT(CY14:CY25,DA14:DA25))</f>
        <v/>
      </c>
      <c r="DB5" s="9" t="str">
        <f>IF((COUNTA(DB14:DB25)=0)+(COUNTA(DB13)=0),"",100-DB13-SUMPRODUCT(CY14:CY25,DB14:DB25))</f>
        <v/>
      </c>
      <c r="DC5" s="9" t="str">
        <f>IF((COUNTA(DC14:DC25)=0)+(COUNTA(DC13)=0),"",100-DC13-SUMPRODUCT(CY14:CY25,DC14:DC25))</f>
        <v/>
      </c>
      <c r="DD5" s="9"/>
      <c r="DE5" s="29"/>
      <c r="DF5" s="24"/>
      <c r="DG5" s="24"/>
      <c r="DH5" s="124"/>
      <c r="DI5" s="15" t="s">
        <v>0</v>
      </c>
      <c r="DJ5" s="9"/>
      <c r="DK5" s="9" t="str">
        <f>IF((COUNTA(DK14:DK25)=0)+(COUNTA(DK13)=0),"",100-DK13-SUMPRODUCT(DI14:DI25,DK14:DK25))</f>
        <v/>
      </c>
      <c r="DL5" s="9" t="str">
        <f>IF((COUNTA(DL14:DL25)=0)+(COUNTA(DL13)=0),"",100-DL13-SUMPRODUCT(DI14:DI25,DL14:DL25))</f>
        <v/>
      </c>
      <c r="DM5" s="9" t="str">
        <f>IF((COUNTA(DM14:DM25)=0)+(COUNTA(DM13)=0),"",100-DM13-SUMPRODUCT(DI14:DI25,DM14:DM25))</f>
        <v/>
      </c>
      <c r="DN5" s="9" t="str">
        <f>IF((COUNTA(DN14:DN25)=0)+(COUNTA(DN13)=0),"",100-DN13-SUMPRODUCT(DI14:DI25,DN14:DN25))</f>
        <v/>
      </c>
      <c r="DO5" s="29">
        <f>IF((COUNTA(DO14:DO25)=0)+(COUNTA(DO13)=0),"",100-DO13-SUMPRODUCT(DI14:DI25,DO14:DO25))</f>
        <v>3.198733957555504</v>
      </c>
      <c r="DP5" s="24"/>
      <c r="DQ5" s="24"/>
      <c r="DR5" s="124"/>
      <c r="DS5" s="15" t="s">
        <v>0</v>
      </c>
      <c r="DT5" s="9"/>
      <c r="DU5" s="9" t="str">
        <f>IF((COUNTA(DU14:DU25)=0)+(COUNTA(DU13)=0),"",100-DU13-SUMPRODUCT(DS14:DS25,DU14:DU25))</f>
        <v/>
      </c>
      <c r="DV5" s="9" t="str">
        <f>IF((COUNTA(DV14:DV25)=0)+(COUNTA(DV13)=0),"",100-DV13-SUMPRODUCT(DS14:DS25,DV14:DV25))</f>
        <v/>
      </c>
      <c r="DW5" s="9" t="str">
        <f>IF((COUNTA(DW14:DW25)=0)+(COUNTA(DW13)=0),"",100-DW13-SUMPRODUCT(DS14:DS25,DW14:DW25))</f>
        <v/>
      </c>
      <c r="DX5" s="9" t="str">
        <f>IF((COUNTA(DX14:DX25)=0)+(COUNTA(DX13)=0),"",100-DX13-SUMPRODUCT(DS14:DS25,DX14:DX25))</f>
        <v/>
      </c>
      <c r="DY5" s="29" t="str">
        <f>IF((COUNTA(DY14:DY25)=0)+(COUNTA(DY13)=0),"",100-DY13-SUMPRODUCT(DS14:DS25,DY14:DY25))</f>
        <v/>
      </c>
      <c r="DZ5" s="24"/>
      <c r="EA5" s="24"/>
      <c r="EB5" s="124"/>
      <c r="EC5" s="15" t="s">
        <v>0</v>
      </c>
      <c r="ED5" s="9"/>
      <c r="EE5" s="9" t="str">
        <f>IF((COUNTA(EE14:EE25)=0)+(COUNTA(EE13)=0),"",100-EE13-SUMPRODUCT(EC14:EC25,EE14:EE25))</f>
        <v/>
      </c>
      <c r="EF5" s="9" t="str">
        <f>IF((COUNTA(EF14:EF25)=0)+(COUNTA(EF13)=0),"",100-EF13-SUMPRODUCT(EC14:EC25,EF14:EF25))</f>
        <v/>
      </c>
      <c r="EG5" s="9" t="str">
        <f>IF((COUNTA(EG14:EG25)=0)+(COUNTA(EG13)=0),"",100-EG13-SUMPRODUCT(EC14:EC25,EG14:EG25))</f>
        <v/>
      </c>
      <c r="EH5" s="9" t="str">
        <f>IF((COUNTA(EH14:EH25)=0)+(COUNTA(EH13)=0),"",100-EH13-SUMPRODUCT(EC14:EC25,EH14:EH25))</f>
        <v/>
      </c>
      <c r="EI5" s="29">
        <f>IF((COUNTA(EI14:EI25)=0)+(COUNTA(EI13)=0),"",100-EI13-SUMPRODUCT(EC14:EC25,EI14:EI25))</f>
        <v>6.0429703040319112</v>
      </c>
      <c r="EJ5" s="24"/>
      <c r="EK5" s="24"/>
      <c r="EL5" s="124"/>
      <c r="EM5" s="15" t="s">
        <v>0</v>
      </c>
      <c r="EN5" s="9"/>
      <c r="EO5" s="9" t="str">
        <f>IF((COUNTA(EO14:EO25)=0)+(COUNTA(EO13)=0),"",100-EO13-SUMPRODUCT(EM14:EM25,EO14:EO25))</f>
        <v/>
      </c>
      <c r="EP5" s="9" t="str">
        <f>IF((COUNTA(EP14:EP25)=0)+(COUNTA(EP13)=0),"",100-EP13-SUMPRODUCT(EM14:EM25,EP14:EP25))</f>
        <v/>
      </c>
      <c r="EQ5" s="9" t="str">
        <f>IF((COUNTA(EQ14:EQ25)=0)+(COUNTA(EQ13)=0),"",100-EQ13-SUMPRODUCT(EM14:EM25,EQ14:EQ25))</f>
        <v/>
      </c>
      <c r="ER5" s="9"/>
      <c r="ES5" s="29"/>
      <c r="ET5" s="24"/>
      <c r="EU5" s="24"/>
      <c r="EV5" s="124"/>
      <c r="EW5" s="15" t="s">
        <v>0</v>
      </c>
      <c r="EX5" s="9"/>
      <c r="EY5" s="9" t="str">
        <f>IF((COUNTA(EY14:EY25)=0)+(COUNTA(EY13)=0),"",100-EY13-SUMPRODUCT(EW14:EW25,EY14:EY25))</f>
        <v/>
      </c>
      <c r="EZ5" s="9" t="str">
        <f>IF((COUNTA(EZ14:EZ25)=0)+(COUNTA(EZ13)=0),"",100-EZ13-SUMPRODUCT(EW14:EW25,EZ14:EZ25))</f>
        <v/>
      </c>
      <c r="FA5" s="9" t="str">
        <f>IF((COUNTA(FA14:FA25)=0)+(COUNTA(FA13)=0),"",100-FA13-SUMPRODUCT(EW14:EW25,FA14:FA25))</f>
        <v/>
      </c>
      <c r="FB5" s="9" t="str">
        <f>IF((COUNTA(FB14:FB25)=0)+(COUNTA(FB13)=0),"",100-FB13-SUMPRODUCT(EW14:EW25,FB14:FB25))</f>
        <v/>
      </c>
      <c r="FC5" s="29">
        <f>IF((COUNTA(FC14:FC25)=0)+(COUNTA(FC13)=0),"",100-FC13-SUMPRODUCT(EW14:EW25,FC14:FC25))</f>
        <v>3.4778026145156815</v>
      </c>
      <c r="FD5" s="24"/>
      <c r="FE5" s="24"/>
      <c r="FF5" s="124"/>
      <c r="FG5" s="15" t="s">
        <v>0</v>
      </c>
      <c r="FH5" s="9"/>
      <c r="FI5" s="9" t="str">
        <f>IF((COUNTA(FI14:FI25)=0)+(COUNTA(FI13)=0),"",100-FI13-SUMPRODUCT(FG14:FG25,FI14:FI25))</f>
        <v/>
      </c>
      <c r="FJ5" s="9" t="str">
        <f>IF((COUNTA(FJ14:FJ25)=0)+(COUNTA(FJ13)=0),"",100-FJ13-SUMPRODUCT(FG14:FG25,FJ14:FJ25))</f>
        <v/>
      </c>
      <c r="FK5" s="9" t="str">
        <f>IF((COUNTA(FK14:FK25)=0)+(COUNTA(FK13)=0),"",100-FK13-SUMPRODUCT(FG14:FG25,FK14:FK25))</f>
        <v/>
      </c>
      <c r="FL5" s="9" t="str">
        <f>IF((COUNTA(FL14:FL25)=0)+(COUNTA(FL13)=0),"",100-FL13-SUMPRODUCT(FG14:FG25,FL14:FL25))</f>
        <v/>
      </c>
      <c r="FM5" s="29">
        <f>IF((COUNTA(FM14:FM25)=0)+(COUNTA(FM13)=0),"",100-FM13-SUMPRODUCT(FG14:FG25,FM14:FM25))</f>
        <v>3.9101686082440921</v>
      </c>
      <c r="FN5" s="24"/>
      <c r="FO5" s="24"/>
      <c r="FP5" s="124"/>
      <c r="FQ5" s="15" t="s">
        <v>0</v>
      </c>
      <c r="FR5" s="9"/>
      <c r="FS5" s="9" t="str">
        <f>IF((COUNTA(FS14:FS25)=0)+(COUNTA(FS13)=0),"",100-FS13-SUMPRODUCT(FQ14:FQ25,FS14:FS25))</f>
        <v/>
      </c>
      <c r="FT5" s="9" t="str">
        <f>IF((COUNTA(FT14:FT25)=0)+(COUNTA(FT13)=0),"",100-FT13-SUMPRODUCT(FQ14:FQ25,FT14:FT25))</f>
        <v/>
      </c>
      <c r="FU5" s="9" t="str">
        <f>IF((COUNTA(FU14:FU25)=0)+(COUNTA(FU13)=0),"",100-FU13-SUMPRODUCT(FQ14:FQ25,FU14:FU25))</f>
        <v/>
      </c>
      <c r="FV5" s="9" t="str">
        <f>IF((COUNTA(FV14:FV25)=0)+(COUNTA(FV13)=0),"",100-FV13-SUMPRODUCT(FQ14:FQ25,FV14:FV25))</f>
        <v/>
      </c>
      <c r="FW5" s="29" t="str">
        <f>IF((COUNTA(FW14:FW25)=0)+(COUNTA(FW13)=0),"",100-FW13-SUMPRODUCT(FQ14:FQ25,FW14:FW25))</f>
        <v/>
      </c>
      <c r="FX5" s="24"/>
      <c r="FY5" s="24"/>
      <c r="FZ5" s="124"/>
      <c r="GA5" s="15" t="s">
        <v>0</v>
      </c>
      <c r="GB5" s="9"/>
      <c r="GC5" s="9" t="str">
        <f>IF((COUNTA(GC14:GC25)=0)+(COUNTA(GC13)=0),"",100-GC13-SUMPRODUCT(GA14:GA25,GC14:GC25))</f>
        <v/>
      </c>
      <c r="GD5" s="9" t="str">
        <f>IF((COUNTA(GD14:GD25)=0)+(COUNTA(GD13)=0),"",100-GD13-SUMPRODUCT(GA14:GA25,GD14:GD25))</f>
        <v/>
      </c>
      <c r="GE5" s="9" t="str">
        <f>IF((COUNTA(GE14:GE25)=0)+(COUNTA(GE13)=0),"",100-GE13-SUMPRODUCT(GA14:GA25,GE14:GE25))</f>
        <v/>
      </c>
      <c r="GF5" s="9" t="str">
        <f>IF((COUNTA(GF14:GF25)=0)+(COUNTA(GF13)=0),"",100-GF13-SUMPRODUCT(GA14:GA25,GF14:GF25))</f>
        <v/>
      </c>
      <c r="GG5" s="29" t="str">
        <f>IF((COUNTA(GG14:GG25)=0)+(COUNTA(GG13)=0),"",100-GG13-SUMPRODUCT(GA14:GA25,GG14:GG25))</f>
        <v/>
      </c>
      <c r="GH5" s="24"/>
      <c r="GI5" s="24"/>
      <c r="GJ5" s="124"/>
      <c r="GK5" s="15" t="s">
        <v>0</v>
      </c>
      <c r="GL5" s="9"/>
      <c r="GM5" s="9" t="str">
        <f>IF((COUNTA(GM14:GM25)=0)+(COUNTA(GM13)=0),"",100-GM13-SUMPRODUCT(GK14:GK25,GM14:GM25))</f>
        <v/>
      </c>
      <c r="GN5" s="9" t="str">
        <f>IF((COUNTA(GN14:GN25)=0)+(COUNTA(GN13)=0),"",100-GN13-SUMPRODUCT(GK14:GK25,GN14:GN25))</f>
        <v/>
      </c>
      <c r="GO5" s="9" t="str">
        <f>IF((COUNTA(GO14:GO25)=0)+(COUNTA(GO13)=0),"",100-GO13-SUMPRODUCT(GK14:GK25,GO14:GO25))</f>
        <v/>
      </c>
      <c r="GP5" s="9"/>
      <c r="GQ5" s="29"/>
      <c r="GR5" s="24"/>
      <c r="GS5" s="24"/>
      <c r="GT5" s="124"/>
      <c r="GU5" s="191" t="s">
        <v>0</v>
      </c>
      <c r="GV5" s="9" t="str">
        <f>IF((COUNTA(GV14:GV25)=0)+(COUNTA(GV13)=0),"",100-GV13-SUMPRODUCT(GU14:GU25,GV14:GV25))</f>
        <v/>
      </c>
      <c r="GW5" s="9" t="str">
        <f>IF((COUNTA(GW14:GW25)=0)+(COUNTA(GW13)=0),"",100-GW13-SUMPRODUCT(GU14:GU25,GW14:GW25))</f>
        <v/>
      </c>
      <c r="GX5" s="9">
        <f>IF((COUNTA(GX14:GX25)=0)+(COUNTA(GX13)=0),"",100-GX13-SUMPRODUCT(GU14:GU25,GX14:GX25))</f>
        <v>26.760569999999987</v>
      </c>
      <c r="GY5" s="9" t="str">
        <f>IF((COUNTA(GY14:GY25)=0)+(COUNTA(GY13)=0),"",100-GY13-SUMPRODUCT(GU14:GU25,GY14:GY25))</f>
        <v/>
      </c>
      <c r="GZ5" s="9" t="str">
        <f>IF((COUNTA(GZ14:GZ25)=0)+(COUNTA(GZ13)=0),"",100-GZ13-SUMPRODUCT(GU14:GU25,GZ14:GZ25))</f>
        <v/>
      </c>
      <c r="HA5" s="29" t="str">
        <f>IF((COUNTA(HA14:HA25)=0)+(COUNTA(HA13)=0),"",100-HA13-SUMPRODUCT(GU14:GU25,HA14:HA25))</f>
        <v/>
      </c>
      <c r="HB5" s="24"/>
      <c r="HC5" s="24"/>
      <c r="HD5" s="124"/>
      <c r="HE5" s="15" t="s">
        <v>0</v>
      </c>
      <c r="HF5" s="9"/>
      <c r="HG5" s="9" t="str">
        <f>IF((COUNTA(HG14:HG25)=0)+(COUNTA(HG13)=0),"",100-HG13-SUMPRODUCT(HE14:HE25,HG14:HG25))</f>
        <v/>
      </c>
      <c r="HH5" s="9" t="str">
        <f>IF((COUNTA(HH14:HH25)=0)+(COUNTA(HH13)=0),"",100-HH13-SUMPRODUCT(HE14:HE25,HH14:HH25))</f>
        <v/>
      </c>
      <c r="HI5" s="9" t="str">
        <f>IF((COUNTA(HI14:HI25)=0)+(COUNTA(HI13)=0),"",100-HI13-SUMPRODUCT(HE14:HE25,HI14:HI25))</f>
        <v/>
      </c>
      <c r="HJ5" s="9" t="str">
        <f>IF((COUNTA(HJ14:HJ25)=0)+(COUNTA(HJ13)=0),"",100-HJ13-SUMPRODUCT(HE14:HE25,HJ14:HJ25))</f>
        <v/>
      </c>
      <c r="HK5" s="29" t="str">
        <f>IF((COUNTA(HK14:HK25)=0)+(COUNTA(HK13)=0),"",100-HK13-SUMPRODUCT(HE14:HE25,HK14:HK25))</f>
        <v/>
      </c>
      <c r="HL5" s="24"/>
      <c r="HM5" s="24"/>
      <c r="HN5" s="124"/>
      <c r="HO5" s="15" t="s">
        <v>0</v>
      </c>
      <c r="HP5" s="9"/>
      <c r="HQ5" s="9" t="str">
        <f>IF((COUNTA(HQ14:HQ25)=0)+(COUNTA(HQ13)=0),"",100-HQ13-SUMPRODUCT(HO14:HO25,HQ14:HQ25))</f>
        <v/>
      </c>
      <c r="HR5" s="9" t="str">
        <f>IF((COUNTA(HR14:HR25)=0)+(COUNTA(HR13)=0),"",100-HR13-SUMPRODUCT(HO14:HO25,HR14:HR25))</f>
        <v/>
      </c>
      <c r="HS5" s="9" t="str">
        <f>IF((COUNTA(HS14:HS25)=0)+(COUNTA(HS13)=0),"",100-HS13-SUMPRODUCT(HO14:HO25,HS14:HS25))</f>
        <v/>
      </c>
      <c r="HT5" s="9"/>
      <c r="HU5" s="29"/>
      <c r="HV5" s="24"/>
      <c r="HW5" s="24"/>
      <c r="HX5" s="124"/>
      <c r="HY5" s="15" t="s">
        <v>0</v>
      </c>
      <c r="HZ5" s="9">
        <f>IF((COUNTA(HZ14:HZ25)=0)+(COUNTA(HZ13)=0),"",100-HZ13-SUMPRODUCT(HY14:HY25,HZ14:HZ25))</f>
        <v>8.6213199999999972</v>
      </c>
      <c r="IA5" s="9">
        <f>IF((COUNTA(IA14:IA25)=0)+(COUNTA(IA13)=0),"",100-IA13-SUMPRODUCT(HY14:HY25,IA14:IA25))</f>
        <v>3.4808799999999849</v>
      </c>
      <c r="IB5" s="9">
        <f>IF((COUNTA(IB14:IB25)=0)+(COUNTA(IB13)=0),"",100-IB13-SUMPRODUCT(HY14:HY25,IB14:IB25))</f>
        <v>12.621949999999998</v>
      </c>
      <c r="IC5" s="9">
        <f>IF((COUNTA(IC14:IC25)=0)+(COUNTA(IC13)=0),"",100-IC13-SUMPRODUCT(HY14:HY25,IC14:IC25))</f>
        <v>8.2141800000000131</v>
      </c>
      <c r="ID5" s="9">
        <f>IF((COUNTA(ID14:ID25)=0)+(COUNTA(ID13)=0),"",100-ID13-SUMPRODUCT(HY14:HY25,ID14:ID25))</f>
        <v>10.064869999999999</v>
      </c>
      <c r="IE5" s="29">
        <f>IF((COUNTA(IE14:IE25)=0)+(COUNTA(IE13)=0),"",100-IE13-SUMPRODUCT(HY14:HY25,IE14:IE25))</f>
        <v>7.4858600000000024</v>
      </c>
      <c r="IF5" s="24"/>
      <c r="IG5" s="24"/>
      <c r="IH5" s="124"/>
      <c r="II5" s="15" t="s">
        <v>0</v>
      </c>
      <c r="IJ5" s="9"/>
      <c r="IK5" s="9" t="str">
        <f>IF((COUNTA(IK14:IK25)=0)+(COUNTA(IK13)=0),"",100-IK13-SUMPRODUCT(II14:II25,IK14:IK25))</f>
        <v/>
      </c>
      <c r="IL5" s="9" t="str">
        <f>IF((COUNTA(IL14:IL25)=0)+(COUNTA(IL13)=0),"",100-IL13-SUMPRODUCT(II14:II25,IL14:IL25))</f>
        <v/>
      </c>
      <c r="IM5" s="9" t="str">
        <f>IF((COUNTA(IM14:IM25)=0)+(COUNTA(IM13)=0),"",100-IM13-SUMPRODUCT(II14:II25,IM14:IM25))</f>
        <v/>
      </c>
      <c r="IN5" s="9" t="str">
        <f>IF((COUNTA(IN14:IN25)=0)+(COUNTA(IN13)=0),"",100-IN13-SUMPRODUCT(II14:II25,IN14:IN25))</f>
        <v/>
      </c>
      <c r="IO5" s="29">
        <f>IF((COUNTA(IO14:IO25)=0)+(COUNTA(IO13)=0),"",100-IO13-SUMPRODUCT(II14:II25,IO14:IO25))</f>
        <v>1.7686403508771917</v>
      </c>
      <c r="IP5" s="24"/>
      <c r="IQ5" s="24"/>
      <c r="IR5" s="124"/>
      <c r="IS5" s="15" t="s">
        <v>0</v>
      </c>
      <c r="IT5" s="9">
        <f>IF((COUNTA(IT14:IT25)=0)+(COUNTA(IT13)=0),"",100-IT13-SUMPRODUCT(IS14:IS25,IT14:IT25))</f>
        <v>7.3604122023451168</v>
      </c>
      <c r="IU5" s="9">
        <f>IF((COUNTA(IU14:IU25)=0)+(COUNTA(IU13)=0),"",100-IU13-SUMPRODUCT(IS14:IS25,IU14:IU25))</f>
        <v>3.3019409670380071</v>
      </c>
      <c r="IV5" s="9">
        <f>IF((COUNTA(IV14:IV25)=0)+(COUNTA(IV13)=0),"",100-IV13-SUMPRODUCT(IS14:IS25,IV14:IV25))</f>
        <v>11.810301716952836</v>
      </c>
      <c r="IW5" s="9">
        <f>IF((COUNTA(IW14:IW25)=0)+(COUNTA(IW13)=0),"",100-IW13-SUMPRODUCT(IS14:IS25,IW14:IW25))</f>
        <v>6.8072445019404881</v>
      </c>
      <c r="IX5" s="9">
        <f>IF((COUNTA(IX14:IX25)=0)+(COUNTA(IX13)=0),"",100-IX13-SUMPRODUCT(IS14:IS25,IX14:IX25))</f>
        <v>8.4475806451613096</v>
      </c>
      <c r="IY5" s="29">
        <f>IF((COUNTA(IY14:IY25)=0)+(COUNTA(IY13)=0),"",100-IY13-SUMPRODUCT(IS14:IS25,IY14:IY25))</f>
        <v>7.0758564437194167</v>
      </c>
      <c r="IZ5" s="24"/>
      <c r="JA5" s="24"/>
    </row>
    <row xmlns:x14ac="http://schemas.microsoft.com/office/spreadsheetml/2009/9/ac" r="6" s="4" customFormat="true" x14ac:dyDescent="0.25">
      <c r="A6" s="425" t="str">
        <f ca="true">IF(ISBLANK('Data Summary'!A8),"",'Data Summary'!A8)</f>
        <v>GHA_2004_EMIS</v>
      </c>
      <c r="B6" s="124"/>
      <c r="C6" s="65"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24"/>
      <c r="M6" s="6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24"/>
      <c r="W6" s="6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4"/>
      <c r="AG6" s="6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24"/>
      <c r="AQ6" s="6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9">
        <f>IF(COUNTA(AW14:AW25)=0,"",SUMPRODUCT(AW14:AW25,AQ14:AQ25))</f>
        <v>77.323203319228796</v>
      </c>
      <c r="AX6" s="24"/>
      <c r="AY6" s="24"/>
      <c r="AZ6" s="124"/>
      <c r="BA6" s="65" t="s">
        <v>19</v>
      </c>
      <c r="BB6" s="9"/>
      <c r="BC6" s="9"/>
      <c r="BD6" s="9"/>
      <c r="BE6" s="9"/>
      <c r="BF6" s="9"/>
      <c r="BG6" s="29">
        <f>IF(COUNTA(BG14:BG25)=0,"",SUMPRODUCT(BG14:BG25,BA14:BA25))</f>
        <v>81.45349625719183</v>
      </c>
      <c r="BH6" s="24"/>
      <c r="BI6" s="24"/>
      <c r="BJ6" s="124"/>
      <c r="BK6" s="15" t="s">
        <v>19</v>
      </c>
      <c r="BL6" s="9"/>
      <c r="BM6" s="9"/>
      <c r="BN6" s="9"/>
      <c r="BO6" s="9"/>
      <c r="BP6" s="9"/>
      <c r="BQ6" s="29">
        <f>IF(COUNTA(BQ14:BQ25)=0,"",SUMPRODUCT(BQ14:BQ25,BK14:BK25))</f>
        <v>81.393184662953743</v>
      </c>
      <c r="BR6" s="24"/>
      <c r="BS6" s="24"/>
      <c r="BT6" s="124"/>
      <c r="BU6" s="15" t="s">
        <v>19</v>
      </c>
      <c r="BV6" s="9"/>
      <c r="BW6" s="9" t="str">
        <f>IF(COUNTA(BW14:BW25)=0,"",SUMPRODUCT(BW14:BW25,BU14:BU25))</f>
        <v/>
      </c>
      <c r="BX6" s="9" t="str">
        <f>IF(COUNTA(BX14:BX25)=0,"",SUMPRODUCT(BX14:BX25,BU14:BU25))</f>
        <v/>
      </c>
      <c r="BY6" s="9"/>
      <c r="BZ6" s="9"/>
      <c r="CA6" s="29">
        <f>IF(COUNTA(CA14:CA25)=0,"",SUMPRODUCT(CA14:CA25,BU14:BU25))</f>
        <v>80.802651926695802</v>
      </c>
      <c r="CB6" s="24"/>
      <c r="CC6" s="24"/>
      <c r="CD6" s="124"/>
      <c r="CE6" s="15" t="s">
        <v>19</v>
      </c>
      <c r="CF6" s="9"/>
      <c r="CG6" s="9"/>
      <c r="CH6" s="9"/>
      <c r="CI6" s="9"/>
      <c r="CJ6" s="9"/>
      <c r="CK6" s="29">
        <f>IF(COUNTA(CK14:CK25)=0,"",SUMPRODUCT(CK14:CK25,CE14:CE25))</f>
        <v>93.080378180481773</v>
      </c>
      <c r="CL6" s="24"/>
      <c r="CM6" s="24"/>
      <c r="CN6" s="124"/>
      <c r="CO6" s="15" t="s">
        <v>19</v>
      </c>
      <c r="CP6" s="9"/>
      <c r="CQ6" s="9"/>
      <c r="CR6" s="9"/>
      <c r="CS6" s="9"/>
      <c r="CT6" s="9"/>
      <c r="CU6" s="29">
        <f>IF(COUNTA(CU14:CU25)=0,"",SUMPRODUCT(CU14:CU25,CO14:CO25))</f>
        <v>88.486546297156522</v>
      </c>
      <c r="CV6" s="24"/>
      <c r="CW6" s="24"/>
      <c r="CX6" s="124"/>
      <c r="CY6" s="15" t="s">
        <v>19</v>
      </c>
      <c r="CZ6" s="9">
        <f>IF(COUNTA(CZ14:CZ25)=0,"",SUMPRODUCT(CZ14:CZ25,CY14:CY25))</f>
        <v>91.221044812101212</v>
      </c>
      <c r="DA6" s="9" t="str">
        <f>IF(COUNTA(DA14:DA25)=0,"",SUMPRODUCT(DA14:DA25,CY14:CY25))</f>
        <v/>
      </c>
      <c r="DB6" s="9" t="str">
        <f>IF(COUNTA(DB14:DB25)=0,"",SUMPRODUCT(DB14:DB25,CY14:CY25))</f>
        <v/>
      </c>
      <c r="DC6" s="9" t="str">
        <f>IF(COUNTA(DC14:DC25)=0,"",SUMPRODUCT(DC14:DC25,CY14:CY25))</f>
        <v/>
      </c>
      <c r="DD6" s="9">
        <f>IF(COUNTA(DD14:DD25)=0,"",SUMPRODUCT(DD14:DD25,CY14:CY25))</f>
        <v>91.2</v>
      </c>
      <c r="DE6" s="29">
        <f>IF(COUNTA(DE14:DE25)=0,"",SUMPRODUCT(DE14:DE25,CY14:CY25))</f>
        <v>91.8</v>
      </c>
      <c r="DF6" s="24"/>
      <c r="DG6" s="24"/>
      <c r="DH6" s="124"/>
      <c r="DI6" s="15" t="s">
        <v>19</v>
      </c>
      <c r="DJ6" s="9"/>
      <c r="DK6" s="9"/>
      <c r="DL6" s="9"/>
      <c r="DM6" s="9"/>
      <c r="DN6" s="9"/>
      <c r="DO6" s="29">
        <f>IF(COUNTA(DO14:DO25)=0,"",SUMPRODUCT(DO14:DO25,DI14:DI25))</f>
        <v>88.1955380470433</v>
      </c>
      <c r="DP6" s="24"/>
      <c r="DQ6" s="24"/>
      <c r="DR6" s="124"/>
      <c r="DS6" s="15" t="s">
        <v>19</v>
      </c>
      <c r="DT6" s="9" t="str">
        <f>IF(COUNTA(DT14:DT25)=0,"",SUMPRODUCT(DT14:DT25,DS14:DS25))</f>
        <v/>
      </c>
      <c r="DU6" s="9" t="str">
        <f>IF(COUNTA(DU14:DU25)=0,"",SUMPRODUCT(DU14:DU25,DS14:DS25))</f>
        <v/>
      </c>
      <c r="DV6" s="9" t="str">
        <f>IF(COUNTA(DV14:DV25)=0,"",SUMPRODUCT(DV14:DV25,DS14:DS25))</f>
        <v/>
      </c>
      <c r="DW6" s="9" t="str">
        <f>IF(COUNTA(DW14:DW25)=0,"",SUMPRODUCT(DW14:DW25,DS14:DS25))</f>
        <v/>
      </c>
      <c r="DX6" s="9" t="str">
        <f>IF(COUNTA(DX14:DX25)=0,"",SUMPRODUCT(DX14:DX25,DS14:DS25))</f>
        <v/>
      </c>
      <c r="DY6" s="29" t="str">
        <f>IF(COUNTA(DY14:DY25)=0,"",SUMPRODUCT(DY14:DY25,DS14:DS25))</f>
        <v/>
      </c>
      <c r="DZ6" s="24"/>
      <c r="EA6" s="24"/>
      <c r="EB6" s="124"/>
      <c r="EC6" s="15" t="s">
        <v>19</v>
      </c>
      <c r="ED6" s="9"/>
      <c r="EE6" s="9"/>
      <c r="EF6" s="9"/>
      <c r="EG6" s="9"/>
      <c r="EH6" s="9"/>
      <c r="EI6" s="29">
        <f>IF(COUNTA(EI14:EI25)=0,"",SUMPRODUCT(EI14:EI25,EC14:EC25))</f>
        <v>82.58493799363832</v>
      </c>
      <c r="EJ6" s="24"/>
      <c r="EK6" s="24"/>
      <c r="EL6" s="124"/>
      <c r="EM6" s="15" t="s">
        <v>19</v>
      </c>
      <c r="EN6" s="9">
        <f>IF(COUNTA(EN14:EN25)=0,"",SUMPRODUCT(EN14:EN25,EM14:EM25))</f>
        <v>45.587686717088353</v>
      </c>
      <c r="EO6" s="9" t="str">
        <f>IF(COUNTA(EO14:EO25)=0,"",SUMPRODUCT(EO14:EO25,EM14:EM25))</f>
        <v/>
      </c>
      <c r="EP6" s="9" t="str">
        <f>IF(COUNTA(EP14:EP25)=0,"",SUMPRODUCT(EP14:EP25,EM14:EM25))</f>
        <v/>
      </c>
      <c r="EQ6" s="9" t="str">
        <f>IF(COUNTA(EQ14:EQ25)=0,"",SUMPRODUCT(EQ14:EQ25,EM14:EM25))</f>
        <v/>
      </c>
      <c r="ER6" s="9">
        <f>IF(COUNTA(ER14:ER25)=0,"",SUMPRODUCT(ER14:ER25,EM14:EM25))</f>
        <v>45.5</v>
      </c>
      <c r="ES6" s="29">
        <f>IF(COUNTA(ES14:ES25)=0,"",SUMPRODUCT(ES14:ES25,EM14:EM25))</f>
        <v>48</v>
      </c>
      <c r="ET6" s="24"/>
      <c r="EU6" s="24"/>
      <c r="EV6" s="124"/>
      <c r="EW6" s="15" t="s">
        <v>19</v>
      </c>
      <c r="EX6" s="9"/>
      <c r="EY6" s="9"/>
      <c r="EZ6" s="9"/>
      <c r="FA6" s="9"/>
      <c r="FB6" s="9"/>
      <c r="FC6" s="29">
        <f>IF(COUNTA(FC14:FC25)=0,"",SUMPRODUCT(FC14:FC25,EW14:EW25))</f>
        <v>91.504813150856904</v>
      </c>
      <c r="FD6" s="24"/>
      <c r="FE6" s="24"/>
      <c r="FF6" s="124"/>
      <c r="FG6" s="15" t="s">
        <v>19</v>
      </c>
      <c r="FH6" s="9"/>
      <c r="FI6" s="9" t="str">
        <f>IF(COUNTA(FI14:FI25)=0,"",SUMPRODUCT(FI14:FI25,FG14:FG25))</f>
        <v/>
      </c>
      <c r="FJ6" s="9" t="str">
        <f>IF(COUNTA(FJ14:FJ25)=0,"",SUMPRODUCT(FJ14:FJ25,FG14:FG25))</f>
        <v/>
      </c>
      <c r="FK6" s="9" t="str">
        <f>IF(COUNTA(FK14:FK25)=0,"",SUMPRODUCT(FK14:FK25,FG14:FG25))</f>
        <v/>
      </c>
      <c r="FL6" s="9" t="str">
        <f>IF(COUNTA(FL14:FL25)=0,"",SUMPRODUCT(FL14:FL25,FG14:FG25))</f>
        <v/>
      </c>
      <c r="FM6" s="29">
        <f>IF(COUNTA(FM14:FM25)=0,"",SUMPRODUCT(FM14:FM25,FG14:FG25))</f>
        <v>91.274507226726428</v>
      </c>
      <c r="FN6" s="24"/>
      <c r="FO6" s="24"/>
      <c r="FP6" s="124"/>
      <c r="FQ6" s="15" t="s">
        <v>19</v>
      </c>
      <c r="FR6" s="9"/>
      <c r="FS6" s="9" t="str">
        <f>IF(COUNTA(FS14:FS25)=0,"",SUMPRODUCT(FS14:FS25,FQ14:FQ25))</f>
        <v/>
      </c>
      <c r="FT6" s="9" t="str">
        <f>IF(COUNTA(FT14:FT25)=0,"",SUMPRODUCT(FT14:FT25,FQ14:FQ25))</f>
        <v/>
      </c>
      <c r="FU6" s="9" t="str">
        <f>IF(COUNTA(FU14:FU25)=0,"",SUMPRODUCT(FU14:FU25,FQ14:FQ25))</f>
        <v/>
      </c>
      <c r="FV6" s="9" t="str">
        <f>IF(COUNTA(FV14:FV25)=0,"",SUMPRODUCT(FV14:FV25,FQ14:FQ25))</f>
        <v/>
      </c>
      <c r="FW6" s="29" t="str">
        <f>IF(COUNTA(FW14:FW25)=0,"",SUMPRODUCT(FW14:FW25,FQ14:FQ25))</f>
        <v/>
      </c>
      <c r="FX6" s="24"/>
      <c r="FY6" s="24"/>
      <c r="FZ6" s="124"/>
      <c r="GA6" s="15" t="s">
        <v>19</v>
      </c>
      <c r="GB6" s="9"/>
      <c r="GC6" s="9" t="str">
        <f>IF(COUNTA(GC14:GC25)=0,"",SUMPRODUCT(GC14:GC25,GA14:GA25))</f>
        <v/>
      </c>
      <c r="GD6" s="9" t="str">
        <f>IF(COUNTA(GD14:GD25)=0,"",SUMPRODUCT(GD14:GD25,GA14:GA25))</f>
        <v/>
      </c>
      <c r="GE6" s="9" t="str">
        <f>IF(COUNTA(GE14:GE25)=0,"",SUMPRODUCT(GE14:GE25,GA14:GA25))</f>
        <v/>
      </c>
      <c r="GF6" s="9" t="str">
        <f>IF(COUNTA(GF14:GF25)=0,"",SUMPRODUCT(GF14:GF25,GA14:GA25))</f>
        <v/>
      </c>
      <c r="GG6" s="29" t="str">
        <f>IF(COUNTA(GG14:GG25)=0,"",SUMPRODUCT(GG14:GG25,GA14:GA25))</f>
        <v/>
      </c>
      <c r="GH6" s="24"/>
      <c r="GI6" s="24"/>
      <c r="GJ6" s="124"/>
      <c r="GK6" s="15" t="s">
        <v>19</v>
      </c>
      <c r="GL6" s="9" t="str">
        <f>IF(COUNTA(GL14:GL25)=0,"",SUMPRODUCT(GL14:GL25,GK14:GK25))</f>
        <v/>
      </c>
      <c r="GM6" s="9" t="str">
        <f>IF(COUNTA(GM14:GM25)=0,"",SUMPRODUCT(GM14:GM25,GK14:GK25))</f>
        <v/>
      </c>
      <c r="GN6" s="9" t="str">
        <f>IF(COUNTA(GN14:GN25)=0,"",SUMPRODUCT(GN14:GN25,GK14:GK25))</f>
        <v/>
      </c>
      <c r="GO6" s="9" t="str">
        <f>IF(COUNTA(GO14:GO25)=0,"",SUMPRODUCT(GO14:GO25,GK14:GK25))</f>
        <v/>
      </c>
      <c r="GP6" s="9" t="str">
        <f>IF(COUNTA(GP14:GP25)=0,"",SUMPRODUCT(GP14:GP25,GK14:GK25))</f>
        <v/>
      </c>
      <c r="GQ6" s="29" t="str">
        <f>IF(COUNTA(GQ14:GQ25)=0,"",SUMPRODUCT(GQ14:GQ25,GK14:GK25))</f>
        <v/>
      </c>
      <c r="GR6" s="24"/>
      <c r="GS6" s="24"/>
      <c r="GT6" s="124"/>
      <c r="GU6" s="191" t="s">
        <v>19</v>
      </c>
      <c r="GV6" s="9" t="str">
        <f>IF(COUNTA(GV14:GV25)=0,"",SUMPRODUCT(GV14:GV25,GU14:GU25))</f>
        <v/>
      </c>
      <c r="GW6" s="9" t="str">
        <f>IF(COUNTA(GW14:GW25)=0,"",SUMPRODUCT(GW14:GW25,GU14:GU25))</f>
        <v/>
      </c>
      <c r="GX6" s="9">
        <f>IF(COUNTA(GX14:GX25)=0,"",SUMPRODUCT(GX14:GX25,GU14:GU25))</f>
        <v>70.422530000000009</v>
      </c>
      <c r="GY6" s="9" t="str">
        <f>IF(COUNTA(GY14:GY25)=0,"",SUMPRODUCT(GY14:GY25,GU14:GU25))</f>
        <v/>
      </c>
      <c r="GZ6" s="9" t="str">
        <f>IF(COUNTA(GZ14:GZ25)=0,"",SUMPRODUCT(GZ14:GZ25,GU14:GU25))</f>
        <v/>
      </c>
      <c r="HA6" s="29" t="str">
        <f>IF(COUNTA(HA14:HA25)=0,"",SUMPRODUCT(HA14:HA25,GU14:GU25))</f>
        <v/>
      </c>
      <c r="HB6" s="24"/>
      <c r="HC6" s="24"/>
      <c r="HD6" s="124"/>
      <c r="HE6" s="15" t="s">
        <v>19</v>
      </c>
      <c r="HF6" s="9"/>
      <c r="HG6" s="9" t="str">
        <f>IF(COUNTA(HG14:HG25)=0,"",SUMPRODUCT(HG14:HG25,HE14:HE25))</f>
        <v/>
      </c>
      <c r="HH6" s="9" t="str">
        <f>IF(COUNTA(HH14:HH25)=0,"",SUMPRODUCT(HH14:HH25,HE14:HE25))</f>
        <v/>
      </c>
      <c r="HI6" s="9" t="str">
        <f>IF(COUNTA(HI14:HI25)=0,"",SUMPRODUCT(HI14:HI25,HE14:HE25))</f>
        <v/>
      </c>
      <c r="HJ6" s="9" t="str">
        <f>IF(COUNTA(HJ14:HJ25)=0,"",SUMPRODUCT(HJ14:HJ25,HE14:HE25))</f>
        <v/>
      </c>
      <c r="HK6" s="29" t="str">
        <f>IF(COUNTA(HK14:HK25)=0,"",SUMPRODUCT(HK14:HK25,HE14:HE25))</f>
        <v/>
      </c>
      <c r="HL6" s="24"/>
      <c r="HM6" s="24"/>
      <c r="HN6" s="124"/>
      <c r="HO6" s="15" t="s">
        <v>19</v>
      </c>
      <c r="HP6" s="9" t="str">
        <f>IF(COUNTA(HP14:HP25)=0,"",SUMPRODUCT(HP14:HP25,HO14:HO25))</f>
        <v/>
      </c>
      <c r="HQ6" s="9" t="str">
        <f>IF(COUNTA(HQ14:HQ25)=0,"",SUMPRODUCT(HQ14:HQ25,HO14:HO25))</f>
        <v/>
      </c>
      <c r="HR6" s="9" t="str">
        <f>IF(COUNTA(HR14:HR25)=0,"",SUMPRODUCT(HR14:HR25,HO14:HO25))</f>
        <v/>
      </c>
      <c r="HS6" s="9" t="str">
        <f>IF(COUNTA(HS14:HS25)=0,"",SUMPRODUCT(HS14:HS25,HO14:HO25))</f>
        <v/>
      </c>
      <c r="HT6" s="9" t="str">
        <f>IF(COUNTA(HT14:HT25)=0,"",SUMPRODUCT(HT14:HT25,HO14:HO25))</f>
        <v/>
      </c>
      <c r="HU6" s="29" t="str">
        <f>IF(COUNTA(HU14:HU25)=0,"",SUMPRODUCT(HU14:HU25,HO14:HO25))</f>
        <v/>
      </c>
      <c r="HV6" s="24"/>
      <c r="HW6" s="24"/>
      <c r="HX6" s="124"/>
      <c r="HY6" s="15" t="s">
        <v>19</v>
      </c>
      <c r="HZ6" s="9">
        <f>IF(COUNTA(HZ14:HZ25)=0,"",SUMPRODUCT(HZ14:HZ25,HY14:HY25))</f>
        <v>89.023040000000009</v>
      </c>
      <c r="IA6" s="9">
        <f>IF(COUNTA(IA14:IA25)=0,"",SUMPRODUCT(IA14:IA25,HY14:HY25))</f>
        <v>95.007080000000016</v>
      </c>
      <c r="IB6" s="9">
        <f>IF(COUNTA(IB14:IB25)=0,"",SUMPRODUCT(IB14:IB25,HY14:HY25))</f>
        <v>84.365870000000001</v>
      </c>
      <c r="IC6" s="9">
        <f>IF(COUNTA(IC14:IC25)=0,"",SUMPRODUCT(IC14:IC25,HY14:HY25))</f>
        <v>89.529019999999988</v>
      </c>
      <c r="ID6" s="9">
        <f>IF(COUNTA(ID14:ID25)=0,"",SUMPRODUCT(ID14:ID25,HY14:HY25))</f>
        <v>87.469350000000006</v>
      </c>
      <c r="IE6" s="29">
        <f>IF(COUNTA(IE14:IE25)=0,"",SUMPRODUCT(IE14:IE25,HY14:HY25))</f>
        <v>90.18549999999999</v>
      </c>
      <c r="IF6" s="24"/>
      <c r="IG6" s="24"/>
      <c r="IH6" s="124"/>
      <c r="II6" s="15" t="s">
        <v>19</v>
      </c>
      <c r="IJ6" s="9"/>
      <c r="IK6" s="9" t="str">
        <f>IF(COUNTA(IK14:IK25)=0,"",SUMPRODUCT(IK14:IK25,II14:II25))</f>
        <v/>
      </c>
      <c r="IL6" s="9" t="str">
        <f>IF(COUNTA(IL14:IL25)=0,"",SUMPRODUCT(IL14:IL25,II14:II25))</f>
        <v/>
      </c>
      <c r="IM6" s="9" t="str">
        <f>IF(COUNTA(IM14:IM25)=0,"",SUMPRODUCT(IM14:IM25,II14:II25))</f>
        <v/>
      </c>
      <c r="IN6" s="9" t="str">
        <f>IF(COUNTA(IN14:IN25)=0,"",SUMPRODUCT(IN14:IN25,II14:II25))</f>
        <v/>
      </c>
      <c r="IO6" s="29">
        <f>IF(COUNTA(IO14:IO25)=0,"",SUMPRODUCT(IO14:IO25,II14:II25))</f>
        <v>87.709429824561411</v>
      </c>
      <c r="IP6" s="24"/>
      <c r="IQ6" s="24"/>
      <c r="IR6" s="124"/>
      <c r="IS6" s="15" t="s">
        <v>19</v>
      </c>
      <c r="IT6" s="9">
        <f>IF(COUNTA(IT14:IT25)=0,"",SUMPRODUCT(IT14:IT25,IS14:IS25))</f>
        <v>91.806515301085895</v>
      </c>
      <c r="IU6" s="9">
        <f>IF(COUNTA(IU14:IU25)=0,"",SUMPRODUCT(IU14:IU25,IS14:IS25))</f>
        <v>91.725048811301264</v>
      </c>
      <c r="IV6" s="9">
        <f>IF(COUNTA(IV14:IV25)=0,"",SUMPRODUCT(IV14:IV25,IS14:IS25))</f>
        <v>82.622103683947316</v>
      </c>
      <c r="IW6" s="9">
        <f>IF(COUNTA(IW14:IW25)=0,"",SUMPRODUCT(IW14:IW25,IS14:IS25))</f>
        <v>92.395860284605433</v>
      </c>
      <c r="IX6" s="9">
        <f>IF(COUNTA(IX14:IX25)=0,"",SUMPRODUCT(IX14:IX25,IS14:IS25))</f>
        <v>90.673387096774178</v>
      </c>
      <c r="IY6" s="29">
        <f>IF(COUNTA(IY14:IY25)=0,"",SUMPRODUCT(IY14:IY25,IS14:IS25))</f>
        <v>92.077895595432295</v>
      </c>
      <c r="IZ6" s="24"/>
      <c r="JA6" s="24"/>
    </row>
    <row xmlns:x14ac="http://schemas.microsoft.com/office/spreadsheetml/2009/9/ac" r="7" s="4" customFormat="true" x14ac:dyDescent="0.25">
      <c r="A7" s="425" t="str">
        <f ca="true">IF(ISBLANK('Data Summary'!A9),"",'Data Summary'!A9)</f>
        <v>GHA_2005_EMIS</v>
      </c>
      <c r="B7" s="124"/>
      <c r="C7" s="104" t="s">
        <v>38</v>
      </c>
      <c r="D7" s="8"/>
      <c r="E7" s="8"/>
      <c r="F7" s="8"/>
      <c r="G7" s="8"/>
      <c r="H7" s="8"/>
      <c r="I7" s="29"/>
      <c r="J7" s="24"/>
      <c r="K7" s="24"/>
      <c r="L7" s="124"/>
      <c r="M7" s="104" t="s">
        <v>38</v>
      </c>
      <c r="N7" s="8"/>
      <c r="O7" s="8"/>
      <c r="P7" s="8"/>
      <c r="Q7" s="8"/>
      <c r="R7" s="8"/>
      <c r="S7" s="29"/>
      <c r="T7" s="24"/>
      <c r="U7" s="24"/>
      <c r="V7" s="124"/>
      <c r="W7" s="104" t="s">
        <v>38</v>
      </c>
      <c r="X7" s="8"/>
      <c r="Y7" s="8"/>
      <c r="Z7" s="8"/>
      <c r="AA7" s="8"/>
      <c r="AB7" s="8"/>
      <c r="AC7" s="29"/>
      <c r="AD7" s="24"/>
      <c r="AE7" s="24"/>
      <c r="AF7" s="124"/>
      <c r="AG7" s="104" t="s">
        <v>38</v>
      </c>
      <c r="AH7" s="8"/>
      <c r="AI7" s="8"/>
      <c r="AJ7" s="8"/>
      <c r="AK7" s="8"/>
      <c r="AL7" s="8"/>
      <c r="AM7" s="29"/>
      <c r="AN7" s="24"/>
      <c r="AO7" s="24"/>
      <c r="AP7" s="124"/>
      <c r="AQ7" s="104" t="s">
        <v>38</v>
      </c>
      <c r="AR7" s="8"/>
      <c r="AS7" s="8"/>
      <c r="AT7" s="8"/>
      <c r="AU7" s="8"/>
      <c r="AV7" s="8"/>
      <c r="AW7" s="29"/>
      <c r="AX7" s="24"/>
      <c r="AY7" s="24"/>
      <c r="AZ7" s="124"/>
      <c r="BA7" s="104" t="s">
        <v>38</v>
      </c>
      <c r="BB7" s="8"/>
      <c r="BC7" s="8"/>
      <c r="BD7" s="8"/>
      <c r="BE7" s="8"/>
      <c r="BF7" s="8"/>
      <c r="BG7" s="29"/>
      <c r="BH7" s="24"/>
      <c r="BI7" s="24"/>
      <c r="BJ7" s="124"/>
      <c r="BK7" s="46" t="s">
        <v>38</v>
      </c>
      <c r="BL7" s="8"/>
      <c r="BM7" s="8"/>
      <c r="BN7" s="8"/>
      <c r="BO7" s="8"/>
      <c r="BP7" s="8"/>
      <c r="BQ7" s="29"/>
      <c r="BR7" s="24"/>
      <c r="BS7" s="24"/>
      <c r="BT7" s="124"/>
      <c r="BU7" s="46" t="s">
        <v>38</v>
      </c>
      <c r="BV7" s="8"/>
      <c r="BW7" s="8"/>
      <c r="BX7" s="8"/>
      <c r="BY7" s="8"/>
      <c r="BZ7" s="8"/>
      <c r="CA7" s="29"/>
      <c r="CB7" s="24"/>
      <c r="CC7" s="24"/>
      <c r="CD7" s="124"/>
      <c r="CE7" s="46" t="s">
        <v>38</v>
      </c>
      <c r="CF7" s="8"/>
      <c r="CG7" s="8"/>
      <c r="CH7" s="8"/>
      <c r="CI7" s="8"/>
      <c r="CJ7" s="8"/>
      <c r="CK7" s="29"/>
      <c r="CL7" s="24"/>
      <c r="CM7" s="24"/>
      <c r="CN7" s="124"/>
      <c r="CO7" s="46" t="s">
        <v>38</v>
      </c>
      <c r="CP7" s="8"/>
      <c r="CQ7" s="8"/>
      <c r="CR7" s="8"/>
      <c r="CS7" s="8"/>
      <c r="CT7" s="8"/>
      <c r="CU7" s="29"/>
      <c r="CV7" s="24"/>
      <c r="CW7" s="24"/>
      <c r="CX7" s="124"/>
      <c r="CY7" s="46" t="s">
        <v>38</v>
      </c>
      <c r="CZ7" s="8"/>
      <c r="DA7" s="8"/>
      <c r="DB7" s="8"/>
      <c r="DC7" s="8"/>
      <c r="DD7" s="8"/>
      <c r="DE7" s="29"/>
      <c r="DF7" s="24"/>
      <c r="DG7" s="24"/>
      <c r="DH7" s="124"/>
      <c r="DI7" s="46" t="s">
        <v>38</v>
      </c>
      <c r="DJ7" s="8"/>
      <c r="DK7" s="8"/>
      <c r="DL7" s="8"/>
      <c r="DM7" s="8"/>
      <c r="DN7" s="8"/>
      <c r="DO7" s="29"/>
      <c r="DP7" s="24"/>
      <c r="DQ7" s="24"/>
      <c r="DR7" s="124"/>
      <c r="DS7" s="46" t="s">
        <v>38</v>
      </c>
      <c r="DT7" s="8"/>
      <c r="DU7" s="8"/>
      <c r="DV7" s="8"/>
      <c r="DW7" s="8"/>
      <c r="DX7" s="8"/>
      <c r="DY7" s="29"/>
      <c r="DZ7" s="24"/>
      <c r="EA7" s="24"/>
      <c r="EB7" s="124"/>
      <c r="EC7" s="46" t="s">
        <v>38</v>
      </c>
      <c r="ED7" s="8"/>
      <c r="EE7" s="8"/>
      <c r="EF7" s="8"/>
      <c r="EG7" s="8"/>
      <c r="EH7" s="8"/>
      <c r="EI7" s="29"/>
      <c r="EJ7" s="24"/>
      <c r="EK7" s="24"/>
      <c r="EL7" s="124"/>
      <c r="EM7" s="46" t="s">
        <v>38</v>
      </c>
      <c r="EN7" s="8"/>
      <c r="EO7" s="8"/>
      <c r="EP7" s="8"/>
      <c r="EQ7" s="8"/>
      <c r="ER7" s="8"/>
      <c r="ES7" s="29"/>
      <c r="ET7" s="24"/>
      <c r="EU7" s="24"/>
      <c r="EV7" s="124"/>
      <c r="EW7" s="46" t="s">
        <v>38</v>
      </c>
      <c r="EX7" s="8"/>
      <c r="EY7" s="8"/>
      <c r="EZ7" s="8"/>
      <c r="FA7" s="8"/>
      <c r="FB7" s="8"/>
      <c r="FC7" s="29"/>
      <c r="FD7" s="24"/>
      <c r="FE7" s="24"/>
      <c r="FF7" s="124"/>
      <c r="FG7" s="46" t="s">
        <v>38</v>
      </c>
      <c r="FH7" s="8"/>
      <c r="FI7" s="8"/>
      <c r="FJ7" s="8"/>
      <c r="FK7" s="8"/>
      <c r="FL7" s="8"/>
      <c r="FM7" s="29"/>
      <c r="FN7" s="24"/>
      <c r="FO7" s="24"/>
      <c r="FP7" s="124"/>
      <c r="FQ7" s="46" t="s">
        <v>38</v>
      </c>
      <c r="FR7" s="8"/>
      <c r="FS7" s="8"/>
      <c r="FT7" s="8"/>
      <c r="FU7" s="8"/>
      <c r="FV7" s="8"/>
      <c r="FW7" s="29"/>
      <c r="FX7" s="24"/>
      <c r="FY7" s="24"/>
      <c r="FZ7" s="124"/>
      <c r="GA7" s="46" t="s">
        <v>38</v>
      </c>
      <c r="GB7" s="8"/>
      <c r="GC7" s="8"/>
      <c r="GD7" s="8"/>
      <c r="GE7" s="8"/>
      <c r="GF7" s="8"/>
      <c r="GG7" s="29"/>
      <c r="GH7" s="24"/>
      <c r="GI7" s="24"/>
      <c r="GJ7" s="124"/>
      <c r="GK7" s="46" t="s">
        <v>38</v>
      </c>
      <c r="GL7" s="8"/>
      <c r="GM7" s="8"/>
      <c r="GN7" s="8"/>
      <c r="GO7" s="8"/>
      <c r="GP7" s="8"/>
      <c r="GQ7" s="29"/>
      <c r="GR7" s="24"/>
      <c r="GS7" s="24"/>
      <c r="GT7" s="124"/>
      <c r="GU7" s="192" t="s">
        <v>38</v>
      </c>
      <c r="GV7" s="8"/>
      <c r="GW7" s="8"/>
      <c r="GX7" s="8">
        <v>64.788730000000001</v>
      </c>
      <c r="GY7" s="8"/>
      <c r="GZ7" s="8"/>
      <c r="HA7" s="29"/>
      <c r="HB7" s="24"/>
      <c r="HC7" s="24"/>
      <c r="HD7" s="124"/>
      <c r="HE7" s="46" t="s">
        <v>38</v>
      </c>
      <c r="HF7" s="8"/>
      <c r="HG7" s="8"/>
      <c r="HH7" s="8"/>
      <c r="HI7" s="8"/>
      <c r="HJ7" s="8"/>
      <c r="HK7" s="29"/>
      <c r="HL7" s="24"/>
      <c r="HM7" s="24"/>
      <c r="HN7" s="124"/>
      <c r="HO7" s="46" t="s">
        <v>38</v>
      </c>
      <c r="HP7" s="8"/>
      <c r="HQ7" s="8"/>
      <c r="HR7" s="8"/>
      <c r="HS7" s="8"/>
      <c r="HT7" s="8"/>
      <c r="HU7" s="29"/>
      <c r="HV7" s="24"/>
      <c r="HW7" s="24"/>
      <c r="HX7" s="124" t="s">
        <v>295</v>
      </c>
      <c r="HY7" s="46" t="s">
        <v>38</v>
      </c>
      <c r="HZ7" s="8">
        <v>87.876679999999993</v>
      </c>
      <c r="IA7" s="8">
        <v>89.053299999999993</v>
      </c>
      <c r="IB7" s="8">
        <v>86.845460000000003</v>
      </c>
      <c r="IC7" s="8">
        <v>88.34742</v>
      </c>
      <c r="ID7" s="8">
        <v>87.328900000000004</v>
      </c>
      <c r="IE7" s="29">
        <v>87.731579999999994</v>
      </c>
      <c r="IF7" s="24"/>
      <c r="IG7" s="24"/>
      <c r="IH7" s="124"/>
      <c r="II7" s="46" t="s">
        <v>38</v>
      </c>
      <c r="IJ7" s="8"/>
      <c r="IK7" s="8"/>
      <c r="IL7" s="8"/>
      <c r="IM7" s="8"/>
      <c r="IN7" s="8"/>
      <c r="IO7" s="29"/>
      <c r="IP7" s="24"/>
      <c r="IQ7" s="24"/>
      <c r="IR7" s="124" t="s">
        <v>368</v>
      </c>
      <c r="IS7" s="46" t="s">
        <v>38</v>
      </c>
      <c r="IT7" s="8">
        <v>85.038403197457441</v>
      </c>
      <c r="IU7" s="8"/>
      <c r="IV7" s="8"/>
      <c r="IW7" s="8">
        <v>83.891332470892621</v>
      </c>
      <c r="IX7" s="8">
        <v>86.072580645161295</v>
      </c>
      <c r="IY7" s="29">
        <v>85.991027732463294</v>
      </c>
      <c r="IZ7" s="24"/>
      <c r="JA7" s="24"/>
    </row>
    <row xmlns:x14ac="http://schemas.microsoft.com/office/spreadsheetml/2009/9/ac" r="8" s="4" customFormat="true" ht="15.6" customHeight="true" x14ac:dyDescent="0.25">
      <c r="A8" s="425" t="str">
        <f ca="true">IF(ISBLANK('Data Summary'!A10),"",'Data Summary'!A10)</f>
        <v>GHA_2006_EMIS</v>
      </c>
      <c r="B8" s="124"/>
      <c r="C8" s="104" t="s">
        <v>106</v>
      </c>
      <c r="D8" s="105"/>
      <c r="E8" s="9"/>
      <c r="F8" s="9"/>
      <c r="G8" s="9"/>
      <c r="H8" s="9"/>
      <c r="I8" s="29"/>
      <c r="J8" s="24"/>
      <c r="K8" s="24"/>
      <c r="L8" s="124"/>
      <c r="M8" s="104" t="s">
        <v>106</v>
      </c>
      <c r="N8" s="105"/>
      <c r="O8" s="9"/>
      <c r="P8" s="9"/>
      <c r="Q8" s="9"/>
      <c r="R8" s="9"/>
      <c r="S8" s="29"/>
      <c r="T8" s="24"/>
      <c r="U8" s="24"/>
      <c r="V8" s="124"/>
      <c r="W8" s="104" t="s">
        <v>106</v>
      </c>
      <c r="X8" s="105"/>
      <c r="Y8" s="9"/>
      <c r="Z8" s="9"/>
      <c r="AA8" s="9"/>
      <c r="AB8" s="9"/>
      <c r="AC8" s="29"/>
      <c r="AD8" s="24"/>
      <c r="AE8" s="24"/>
      <c r="AF8" s="124"/>
      <c r="AG8" s="104" t="s">
        <v>106</v>
      </c>
      <c r="AH8" s="105"/>
      <c r="AI8" s="9"/>
      <c r="AJ8" s="9"/>
      <c r="AK8" s="9"/>
      <c r="AL8" s="9"/>
      <c r="AM8" s="29"/>
      <c r="AN8" s="24"/>
      <c r="AO8" s="24"/>
      <c r="AP8" s="124"/>
      <c r="AQ8" s="104" t="s">
        <v>106</v>
      </c>
      <c r="AR8" s="105"/>
      <c r="AS8" s="9"/>
      <c r="AT8" s="9"/>
      <c r="AU8" s="9"/>
      <c r="AV8" s="9"/>
      <c r="AW8" s="29"/>
      <c r="AX8" s="24"/>
      <c r="AY8" s="24"/>
      <c r="AZ8" s="124"/>
      <c r="BA8" s="104" t="s">
        <v>106</v>
      </c>
      <c r="BB8" s="9"/>
      <c r="BC8" s="9"/>
      <c r="BD8" s="9"/>
      <c r="BE8" s="9"/>
      <c r="BF8" s="9"/>
      <c r="BG8" s="29"/>
      <c r="BH8" s="24"/>
      <c r="BI8" s="24"/>
      <c r="BJ8" s="124"/>
      <c r="BK8" s="46" t="s">
        <v>106</v>
      </c>
      <c r="BL8" s="9"/>
      <c r="BM8" s="9"/>
      <c r="BN8" s="9"/>
      <c r="BO8" s="9"/>
      <c r="BP8" s="9"/>
      <c r="BQ8" s="29"/>
      <c r="BR8" s="24"/>
      <c r="BS8" s="24"/>
      <c r="BT8" s="124"/>
      <c r="BU8" s="46" t="s">
        <v>106</v>
      </c>
      <c r="BV8" s="9"/>
      <c r="BW8" s="9"/>
      <c r="BX8" s="9"/>
      <c r="BY8" s="9"/>
      <c r="BZ8" s="9"/>
      <c r="CA8" s="29"/>
      <c r="CB8" s="24"/>
      <c r="CC8" s="24"/>
      <c r="CD8" s="124"/>
      <c r="CE8" s="46" t="s">
        <v>106</v>
      </c>
      <c r="CF8" s="9"/>
      <c r="CG8" s="9"/>
      <c r="CH8" s="9"/>
      <c r="CI8" s="9"/>
      <c r="CJ8" s="9"/>
      <c r="CK8" s="29"/>
      <c r="CL8" s="24"/>
      <c r="CM8" s="24"/>
      <c r="CN8" s="124"/>
      <c r="CO8" s="46" t="s">
        <v>106</v>
      </c>
      <c r="CP8" s="9"/>
      <c r="CQ8" s="9"/>
      <c r="CR8" s="9"/>
      <c r="CS8" s="9"/>
      <c r="CT8" s="9"/>
      <c r="CU8" s="29"/>
      <c r="CV8" s="24"/>
      <c r="CW8" s="24"/>
      <c r="CX8" s="124"/>
      <c r="CY8" s="46" t="s">
        <v>106</v>
      </c>
      <c r="CZ8" s="9"/>
      <c r="DA8" s="9"/>
      <c r="DB8" s="9"/>
      <c r="DC8" s="9"/>
      <c r="DD8" s="9"/>
      <c r="DE8" s="29"/>
      <c r="DF8" s="24"/>
      <c r="DG8" s="24"/>
      <c r="DH8" s="124"/>
      <c r="DI8" s="46" t="s">
        <v>106</v>
      </c>
      <c r="DJ8" s="9"/>
      <c r="DK8" s="9"/>
      <c r="DL8" s="9"/>
      <c r="DM8" s="9"/>
      <c r="DN8" s="9"/>
      <c r="DO8" s="29"/>
      <c r="DP8" s="24"/>
      <c r="DQ8" s="24"/>
      <c r="DR8" s="124"/>
      <c r="DS8" s="46" t="s">
        <v>106</v>
      </c>
      <c r="DT8" s="9"/>
      <c r="DU8" s="9"/>
      <c r="DV8" s="9"/>
      <c r="DW8" s="9"/>
      <c r="DX8" s="9"/>
      <c r="DY8" s="29"/>
      <c r="DZ8" s="24"/>
      <c r="EA8" s="24"/>
      <c r="EB8" s="124"/>
      <c r="EC8" s="46" t="s">
        <v>106</v>
      </c>
      <c r="ED8" s="9"/>
      <c r="EE8" s="9"/>
      <c r="EF8" s="9"/>
      <c r="EG8" s="9"/>
      <c r="EH8" s="9"/>
      <c r="EI8" s="29"/>
      <c r="EJ8" s="24"/>
      <c r="EK8" s="24"/>
      <c r="EL8" s="124"/>
      <c r="EM8" s="46" t="s">
        <v>106</v>
      </c>
      <c r="EN8" s="9"/>
      <c r="EO8" s="9"/>
      <c r="EP8" s="9"/>
      <c r="EQ8" s="9"/>
      <c r="ER8" s="9"/>
      <c r="ES8" s="29"/>
      <c r="ET8" s="24"/>
      <c r="EU8" s="24"/>
      <c r="EV8" s="124"/>
      <c r="EW8" s="46" t="s">
        <v>106</v>
      </c>
      <c r="EX8" s="9"/>
      <c r="EY8" s="9"/>
      <c r="EZ8" s="9"/>
      <c r="FA8" s="9"/>
      <c r="FB8" s="9"/>
      <c r="FC8" s="29"/>
      <c r="FD8" s="24"/>
      <c r="FE8" s="24"/>
      <c r="FF8" s="124"/>
      <c r="FG8" s="46" t="s">
        <v>106</v>
      </c>
      <c r="FH8" s="9"/>
      <c r="FI8" s="9"/>
      <c r="FJ8" s="9"/>
      <c r="FK8" s="9"/>
      <c r="FL8" s="9"/>
      <c r="FM8" s="29"/>
      <c r="FN8" s="24"/>
      <c r="FO8" s="24"/>
      <c r="FP8" s="124"/>
      <c r="FQ8" s="46" t="s">
        <v>106</v>
      </c>
      <c r="FR8" s="9"/>
      <c r="FS8" s="9"/>
      <c r="FT8" s="9"/>
      <c r="FU8" s="9"/>
      <c r="FV8" s="9"/>
      <c r="FW8" s="29"/>
      <c r="FX8" s="24"/>
      <c r="FY8" s="24"/>
      <c r="FZ8" s="124"/>
      <c r="GA8" s="46" t="s">
        <v>106</v>
      </c>
      <c r="GB8" s="9"/>
      <c r="GC8" s="9"/>
      <c r="GD8" s="9"/>
      <c r="GE8" s="9"/>
      <c r="GF8" s="9"/>
      <c r="GG8" s="29"/>
      <c r="GH8" s="24"/>
      <c r="GI8" s="24"/>
      <c r="GJ8" s="124"/>
      <c r="GK8" s="46" t="s">
        <v>106</v>
      </c>
      <c r="GL8" s="9"/>
      <c r="GM8" s="9"/>
      <c r="GN8" s="9"/>
      <c r="GO8" s="9"/>
      <c r="GP8" s="9"/>
      <c r="GQ8" s="29"/>
      <c r="GR8" s="24"/>
      <c r="GS8" s="24"/>
      <c r="GT8" s="124"/>
      <c r="GU8" s="192" t="s">
        <v>106</v>
      </c>
      <c r="GV8" s="9"/>
      <c r="GW8" s="9"/>
      <c r="GX8" s="9">
        <v>32.394370000000002</v>
      </c>
      <c r="GY8" s="9"/>
      <c r="GZ8" s="9"/>
      <c r="HA8" s="29"/>
      <c r="HB8" s="24"/>
      <c r="HC8" s="24"/>
      <c r="HD8" s="124"/>
      <c r="HE8" s="46" t="s">
        <v>106</v>
      </c>
      <c r="HF8" s="9"/>
      <c r="HG8" s="9"/>
      <c r="HH8" s="9"/>
      <c r="HI8" s="9"/>
      <c r="HJ8" s="9"/>
      <c r="HK8" s="29"/>
      <c r="HL8" s="24"/>
      <c r="HM8" s="24"/>
      <c r="HN8" s="124"/>
      <c r="HO8" s="46" t="s">
        <v>106</v>
      </c>
      <c r="HP8" s="9"/>
      <c r="HQ8" s="9"/>
      <c r="HR8" s="9"/>
      <c r="HS8" s="9"/>
      <c r="HT8" s="9"/>
      <c r="HU8" s="29"/>
      <c r="HV8" s="24"/>
      <c r="HW8" s="24"/>
      <c r="HX8" s="124"/>
      <c r="HY8" s="46" t="s">
        <v>106</v>
      </c>
      <c r="HZ8" s="9"/>
      <c r="IA8" s="8"/>
      <c r="IB8" s="9"/>
      <c r="IC8" s="9"/>
      <c r="ID8" s="9"/>
      <c r="IE8" s="29"/>
      <c r="IF8" s="24"/>
      <c r="IG8" s="24"/>
      <c r="IH8" s="124"/>
      <c r="II8" s="46" t="s">
        <v>106</v>
      </c>
      <c r="IJ8" s="9"/>
      <c r="IK8" s="9"/>
      <c r="IL8" s="9"/>
      <c r="IM8" s="9"/>
      <c r="IN8" s="9"/>
      <c r="IO8" s="29"/>
      <c r="IP8" s="24"/>
      <c r="IQ8" s="24"/>
      <c r="IR8" s="124"/>
      <c r="IS8" s="46" t="s">
        <v>106</v>
      </c>
      <c r="IT8" s="9"/>
      <c r="IU8" s="9"/>
      <c r="IV8" s="9"/>
      <c r="IW8" s="9"/>
      <c r="IX8" s="9"/>
      <c r="IY8" s="29"/>
      <c r="IZ8" s="24"/>
      <c r="JA8" s="24"/>
    </row>
    <row xmlns:x14ac="http://schemas.microsoft.com/office/spreadsheetml/2009/9/ac" r="9" s="4" customFormat="true" x14ac:dyDescent="0.25">
      <c r="A9" s="425" t="str">
        <f ca="true">IF(ISBLANK('Data Summary'!A11),"",'Data Summary'!A11)</f>
        <v>GHA_2007_EMIS</v>
      </c>
      <c r="B9" s="124"/>
      <c r="C9" s="65" t="s">
        <v>198</v>
      </c>
      <c r="D9" s="106"/>
      <c r="E9" s="7"/>
      <c r="F9" s="7"/>
      <c r="G9" s="7"/>
      <c r="H9" s="7"/>
      <c r="I9" s="26"/>
      <c r="J9" s="24"/>
      <c r="K9" s="24"/>
      <c r="L9" s="124"/>
      <c r="M9" s="65" t="s">
        <v>198</v>
      </c>
      <c r="N9" s="106"/>
      <c r="O9" s="7"/>
      <c r="P9" s="7"/>
      <c r="Q9" s="7"/>
      <c r="R9" s="7"/>
      <c r="S9" s="26"/>
      <c r="T9" s="24"/>
      <c r="U9" s="24"/>
      <c r="V9" s="124"/>
      <c r="W9" s="65" t="s">
        <v>198</v>
      </c>
      <c r="X9" s="106"/>
      <c r="Y9" s="7"/>
      <c r="Z9" s="7"/>
      <c r="AA9" s="7"/>
      <c r="AB9" s="7"/>
      <c r="AC9" s="26"/>
      <c r="AD9" s="24"/>
      <c r="AE9" s="24"/>
      <c r="AF9" s="124"/>
      <c r="AG9" s="65" t="s">
        <v>198</v>
      </c>
      <c r="AH9" s="106"/>
      <c r="AI9" s="7"/>
      <c r="AJ9" s="7"/>
      <c r="AK9" s="7"/>
      <c r="AL9" s="7"/>
      <c r="AM9" s="26"/>
      <c r="AN9" s="24"/>
      <c r="AO9" s="24"/>
      <c r="AP9" s="124"/>
      <c r="AQ9" s="65" t="s">
        <v>198</v>
      </c>
      <c r="AR9" s="106"/>
      <c r="AS9" s="7"/>
      <c r="AT9" s="7"/>
      <c r="AU9" s="7"/>
      <c r="AV9" s="7"/>
      <c r="AW9" s="26"/>
      <c r="AX9" s="24"/>
      <c r="AY9" s="24"/>
      <c r="AZ9" s="124"/>
      <c r="BA9" s="65" t="s">
        <v>198</v>
      </c>
      <c r="BB9" s="8"/>
      <c r="BC9" s="7"/>
      <c r="BD9" s="7"/>
      <c r="BE9" s="7"/>
      <c r="BF9" s="7"/>
      <c r="BG9" s="26"/>
      <c r="BH9" s="24"/>
      <c r="BI9" s="24"/>
      <c r="BJ9" s="124"/>
      <c r="BK9" s="65" t="s">
        <v>198</v>
      </c>
      <c r="BL9" s="8"/>
      <c r="BM9" s="7"/>
      <c r="BN9" s="7"/>
      <c r="BO9" s="7"/>
      <c r="BP9" s="7"/>
      <c r="BQ9" s="26"/>
      <c r="BR9" s="24"/>
      <c r="BS9" s="24"/>
      <c r="BT9" s="124"/>
      <c r="BU9" s="65" t="s">
        <v>198</v>
      </c>
      <c r="BV9" s="8"/>
      <c r="BW9" s="7"/>
      <c r="BX9" s="7"/>
      <c r="BY9" s="7"/>
      <c r="BZ9" s="7"/>
      <c r="CA9" s="26"/>
      <c r="CB9" s="24"/>
      <c r="CC9" s="24"/>
      <c r="CD9" s="124"/>
      <c r="CE9" s="65" t="s">
        <v>198</v>
      </c>
      <c r="CF9" s="8"/>
      <c r="CG9" s="7"/>
      <c r="CH9" s="7"/>
      <c r="CI9" s="7"/>
      <c r="CJ9" s="7"/>
      <c r="CK9" s="26"/>
      <c r="CL9" s="24"/>
      <c r="CM9" s="24"/>
      <c r="CN9" s="124"/>
      <c r="CO9" s="65" t="s">
        <v>198</v>
      </c>
      <c r="CP9" s="8"/>
      <c r="CQ9" s="7"/>
      <c r="CR9" s="7"/>
      <c r="CS9" s="7"/>
      <c r="CT9" s="7"/>
      <c r="CU9" s="26"/>
      <c r="CV9" s="24"/>
      <c r="CW9" s="24"/>
      <c r="CX9" s="124"/>
      <c r="CY9" s="65" t="s">
        <v>198</v>
      </c>
      <c r="CZ9" s="8"/>
      <c r="DA9" s="7"/>
      <c r="DB9" s="7"/>
      <c r="DC9" s="7"/>
      <c r="DD9" s="7"/>
      <c r="DE9" s="26"/>
      <c r="DF9" s="24"/>
      <c r="DG9" s="24"/>
      <c r="DH9" s="124"/>
      <c r="DI9" s="65" t="s">
        <v>198</v>
      </c>
      <c r="DJ9" s="8"/>
      <c r="DK9" s="7"/>
      <c r="DL9" s="7"/>
      <c r="DM9" s="7"/>
      <c r="DN9" s="7"/>
      <c r="DO9" s="26"/>
      <c r="DP9" s="24"/>
      <c r="DQ9" s="24"/>
      <c r="DR9" s="124"/>
      <c r="DS9" s="65" t="s">
        <v>198</v>
      </c>
      <c r="DT9" s="8"/>
      <c r="DU9" s="7"/>
      <c r="DV9" s="7"/>
      <c r="DW9" s="7"/>
      <c r="DX9" s="7"/>
      <c r="DY9" s="26"/>
      <c r="DZ9" s="24"/>
      <c r="EA9" s="24"/>
      <c r="EB9" s="124"/>
      <c r="EC9" s="65" t="s">
        <v>198</v>
      </c>
      <c r="ED9" s="8"/>
      <c r="EE9" s="7"/>
      <c r="EF9" s="7"/>
      <c r="EG9" s="7"/>
      <c r="EH9" s="7"/>
      <c r="EI9" s="26"/>
      <c r="EJ9" s="24"/>
      <c r="EK9" s="24"/>
      <c r="EL9" s="124"/>
      <c r="EM9" s="65" t="s">
        <v>198</v>
      </c>
      <c r="EN9" s="8"/>
      <c r="EO9" s="7"/>
      <c r="EP9" s="7"/>
      <c r="EQ9" s="7"/>
      <c r="ER9" s="7"/>
      <c r="ES9" s="26"/>
      <c r="ET9" s="24"/>
      <c r="EU9" s="24"/>
      <c r="EV9" s="124"/>
      <c r="EW9" s="65" t="s">
        <v>198</v>
      </c>
      <c r="EX9" s="8"/>
      <c r="EY9" s="7"/>
      <c r="EZ9" s="7"/>
      <c r="FA9" s="7"/>
      <c r="FB9" s="7"/>
      <c r="FC9" s="26"/>
      <c r="FD9" s="24"/>
      <c r="FE9" s="24"/>
      <c r="FF9" s="124"/>
      <c r="FG9" s="65" t="s">
        <v>198</v>
      </c>
      <c r="FH9" s="8"/>
      <c r="FI9" s="7"/>
      <c r="FJ9" s="7"/>
      <c r="FK9" s="7"/>
      <c r="FL9" s="7"/>
      <c r="FM9" s="26"/>
      <c r="FN9" s="24"/>
      <c r="FO9" s="24"/>
      <c r="FP9" s="124"/>
      <c r="FQ9" s="65" t="s">
        <v>198</v>
      </c>
      <c r="FR9" s="8"/>
      <c r="FS9" s="7"/>
      <c r="FT9" s="7"/>
      <c r="FU9" s="7"/>
      <c r="FV9" s="7"/>
      <c r="FW9" s="26"/>
      <c r="FX9" s="24"/>
      <c r="FY9" s="24"/>
      <c r="FZ9" s="124"/>
      <c r="GA9" s="65" t="s">
        <v>198</v>
      </c>
      <c r="GB9" s="8"/>
      <c r="GC9" s="7"/>
      <c r="GD9" s="7"/>
      <c r="GE9" s="7"/>
      <c r="GF9" s="7"/>
      <c r="GG9" s="26"/>
      <c r="GH9" s="24"/>
      <c r="GI9" s="24"/>
      <c r="GJ9" s="124" t="s">
        <v>208</v>
      </c>
      <c r="GK9" s="65" t="s">
        <v>198</v>
      </c>
      <c r="GL9" s="8"/>
      <c r="GM9" s="7"/>
      <c r="GN9" s="7"/>
      <c r="GO9" s="7"/>
      <c r="GP9" s="7"/>
      <c r="GQ9" s="26">
        <v>23.53</v>
      </c>
      <c r="GR9" s="24"/>
      <c r="GS9" s="24"/>
      <c r="GT9" s="124"/>
      <c r="GU9" s="193" t="s">
        <v>198</v>
      </c>
      <c r="GV9" s="8"/>
      <c r="GW9" s="194"/>
      <c r="GX9" s="194">
        <v>49.295769999999997</v>
      </c>
      <c r="GY9" s="194"/>
      <c r="GZ9" s="194"/>
      <c r="HA9" s="26"/>
      <c r="HB9" s="24"/>
      <c r="HC9" s="24"/>
      <c r="HD9" s="124"/>
      <c r="HE9" s="65" t="s">
        <v>198</v>
      </c>
      <c r="HF9" s="8"/>
      <c r="HG9" s="7"/>
      <c r="HH9" s="7"/>
      <c r="HI9" s="7"/>
      <c r="HJ9" s="7"/>
      <c r="HK9" s="26"/>
      <c r="HL9" s="24"/>
      <c r="HM9" s="24"/>
      <c r="HN9" s="124" t="s">
        <v>208</v>
      </c>
      <c r="HO9" s="65" t="s">
        <v>198</v>
      </c>
      <c r="HP9" s="8">
        <f>(HT9*16760+HU9*8699)/(16760+8699)</f>
        <v>41.405495081146</v>
      </c>
      <c r="HQ9" s="7"/>
      <c r="HR9" s="7"/>
      <c r="HS9" s="7"/>
      <c r="HT9" s="7">
        <v>32.721510000000002</v>
      </c>
      <c r="HU9" s="26">
        <v>58.136566464064366</v>
      </c>
      <c r="HV9" s="24"/>
      <c r="HW9" s="24"/>
      <c r="HX9" s="203" t="s">
        <v>296</v>
      </c>
      <c r="HY9" s="65" t="s">
        <v>198</v>
      </c>
      <c r="HZ9" s="8">
        <v>78.23048</v>
      </c>
      <c r="IA9" s="19">
        <v>84.606939999999994</v>
      </c>
      <c r="IB9" s="7">
        <v>73.267930000000007</v>
      </c>
      <c r="IC9" s="7">
        <v>79.096580000000003</v>
      </c>
      <c r="ID9" s="7">
        <v>76.386020000000002</v>
      </c>
      <c r="IE9" s="26">
        <v>79.121170000000006</v>
      </c>
      <c r="IF9" s="24"/>
      <c r="IG9" s="24"/>
      <c r="IH9" s="124"/>
      <c r="II9" s="65" t="s">
        <v>198</v>
      </c>
      <c r="IJ9" s="8"/>
      <c r="IK9" s="7"/>
      <c r="IL9" s="7"/>
      <c r="IM9" s="7"/>
      <c r="IN9" s="7"/>
      <c r="IO9" s="26"/>
      <c r="IP9" s="24"/>
      <c r="IQ9" s="24"/>
      <c r="IR9" s="124" t="s">
        <v>370</v>
      </c>
      <c r="IS9" s="65" t="s">
        <v>198</v>
      </c>
      <c r="IT9" s="19">
        <f>IT7/(100-IT13)*IT6</f>
        <v>78.726644667469174</v>
      </c>
      <c r="IU9" s="7"/>
      <c r="IV9" s="7"/>
      <c r="IW9" s="19">
        <f>IW7/(100-IW13)*IW6</f>
        <v>78.134770587555337</v>
      </c>
      <c r="IX9" s="19">
        <f>IX7/(100-IX13)*IX6</f>
        <v>78.73704828605247</v>
      </c>
      <c r="IY9" s="26">
        <f>IY7/(100-IY13)*IY6</f>
        <v>79.854495779113208</v>
      </c>
      <c r="IZ9" s="24"/>
      <c r="JA9" s="24"/>
    </row>
    <row xmlns:x14ac="http://schemas.microsoft.com/office/spreadsheetml/2009/9/ac" r="10" s="4" customFormat="true" ht="15.6" customHeight="true" x14ac:dyDescent="0.25">
      <c r="A10" s="425" t="str">
        <f ca="true">IF(ISBLANK('Data Summary'!A12),"",'Data Summary'!A12)</f>
        <v>GHA_2008_EMIS</v>
      </c>
      <c r="B10" s="124"/>
      <c r="C10" s="65" t="s">
        <v>107</v>
      </c>
      <c r="D10" s="107"/>
      <c r="E10" s="7"/>
      <c r="F10" s="7"/>
      <c r="G10" s="7"/>
      <c r="H10" s="7"/>
      <c r="I10" s="26"/>
      <c r="J10" s="24"/>
      <c r="K10" s="24"/>
      <c r="L10" s="124"/>
      <c r="M10" s="65" t="s">
        <v>107</v>
      </c>
      <c r="N10" s="107"/>
      <c r="O10" s="7"/>
      <c r="P10" s="7"/>
      <c r="Q10" s="7"/>
      <c r="R10" s="7"/>
      <c r="S10" s="26"/>
      <c r="T10" s="24"/>
      <c r="U10" s="24"/>
      <c r="V10" s="124"/>
      <c r="W10" s="65" t="s">
        <v>107</v>
      </c>
      <c r="X10" s="107"/>
      <c r="Y10" s="7"/>
      <c r="Z10" s="7"/>
      <c r="AA10" s="7"/>
      <c r="AB10" s="7"/>
      <c r="AC10" s="26"/>
      <c r="AD10" s="24"/>
      <c r="AE10" s="24"/>
      <c r="AF10" s="124"/>
      <c r="AG10" s="65" t="s">
        <v>107</v>
      </c>
      <c r="AH10" s="107"/>
      <c r="AI10" s="7"/>
      <c r="AJ10" s="7"/>
      <c r="AK10" s="7"/>
      <c r="AL10" s="7"/>
      <c r="AM10" s="26"/>
      <c r="AN10" s="24"/>
      <c r="AO10" s="24"/>
      <c r="AP10" s="124"/>
      <c r="AQ10" s="65" t="s">
        <v>107</v>
      </c>
      <c r="AR10" s="107"/>
      <c r="AS10" s="7"/>
      <c r="AT10" s="7"/>
      <c r="AU10" s="7"/>
      <c r="AV10" s="7"/>
      <c r="AW10" s="26"/>
      <c r="AX10" s="24"/>
      <c r="AY10" s="24"/>
      <c r="AZ10" s="124"/>
      <c r="BA10" s="65" t="s">
        <v>107</v>
      </c>
      <c r="BB10" s="134"/>
      <c r="BC10" s="132"/>
      <c r="BD10" s="132"/>
      <c r="BE10" s="132"/>
      <c r="BF10" s="132"/>
      <c r="BG10" s="133"/>
      <c r="BH10" s="24"/>
      <c r="BI10" s="24"/>
      <c r="BJ10" s="124"/>
      <c r="BK10" s="65" t="s">
        <v>107</v>
      </c>
      <c r="BL10" s="19"/>
      <c r="BM10" s="7"/>
      <c r="BN10" s="7"/>
      <c r="BO10" s="7"/>
      <c r="BP10" s="7"/>
      <c r="BQ10" s="26"/>
      <c r="BR10" s="24"/>
      <c r="BS10" s="24"/>
      <c r="BT10" s="124"/>
      <c r="BU10" s="65" t="s">
        <v>107</v>
      </c>
      <c r="BV10" s="19"/>
      <c r="BW10" s="7"/>
      <c r="BX10" s="7"/>
      <c r="BY10" s="7"/>
      <c r="BZ10" s="7"/>
      <c r="CA10" s="26"/>
      <c r="CB10" s="24"/>
      <c r="CC10" s="24"/>
      <c r="CD10" s="124"/>
      <c r="CE10" s="65" t="s">
        <v>107</v>
      </c>
      <c r="CF10" s="19"/>
      <c r="CG10" s="7"/>
      <c r="CH10" s="7"/>
      <c r="CI10" s="7"/>
      <c r="CJ10" s="7"/>
      <c r="CK10" s="26"/>
      <c r="CL10" s="24"/>
      <c r="CM10" s="24"/>
      <c r="CN10" s="124"/>
      <c r="CO10" s="65" t="s">
        <v>107</v>
      </c>
      <c r="CP10" s="19"/>
      <c r="CQ10" s="7"/>
      <c r="CR10" s="7"/>
      <c r="CS10" s="7"/>
      <c r="CT10" s="7"/>
      <c r="CU10" s="26"/>
      <c r="CV10" s="24"/>
      <c r="CW10" s="24"/>
      <c r="CX10" s="124"/>
      <c r="CY10" s="65" t="s">
        <v>107</v>
      </c>
      <c r="CZ10" s="19"/>
      <c r="DA10" s="7"/>
      <c r="DB10" s="7"/>
      <c r="DC10" s="7"/>
      <c r="DD10" s="7"/>
      <c r="DE10" s="26"/>
      <c r="DF10" s="24"/>
      <c r="DG10" s="24"/>
      <c r="DH10" s="124"/>
      <c r="DI10" s="65" t="s">
        <v>107</v>
      </c>
      <c r="DJ10" s="19"/>
      <c r="DK10" s="7"/>
      <c r="DL10" s="7"/>
      <c r="DM10" s="7"/>
      <c r="DN10" s="7"/>
      <c r="DO10" s="26"/>
      <c r="DP10" s="24"/>
      <c r="DQ10" s="24"/>
      <c r="DR10" s="124"/>
      <c r="DS10" s="65" t="s">
        <v>107</v>
      </c>
      <c r="DT10" s="19"/>
      <c r="DU10" s="7"/>
      <c r="DV10" s="7"/>
      <c r="DW10" s="7"/>
      <c r="DX10" s="7"/>
      <c r="DY10" s="26"/>
      <c r="DZ10" s="24"/>
      <c r="EA10" s="24"/>
      <c r="EB10" s="124"/>
      <c r="EC10" s="65" t="s">
        <v>107</v>
      </c>
      <c r="ED10" s="19"/>
      <c r="EE10" s="7"/>
      <c r="EF10" s="7"/>
      <c r="EG10" s="7"/>
      <c r="EH10" s="7"/>
      <c r="EI10" s="26"/>
      <c r="EJ10" s="24"/>
      <c r="EK10" s="24"/>
      <c r="EL10" s="124"/>
      <c r="EM10" s="65" t="s">
        <v>107</v>
      </c>
      <c r="EN10" s="19"/>
      <c r="EO10" s="7"/>
      <c r="EP10" s="7"/>
      <c r="EQ10" s="7"/>
      <c r="ER10" s="7"/>
      <c r="ES10" s="26"/>
      <c r="ET10" s="24"/>
      <c r="EU10" s="24"/>
      <c r="EV10" s="124"/>
      <c r="EW10" s="65" t="s">
        <v>107</v>
      </c>
      <c r="EX10" s="19"/>
      <c r="EY10" s="7"/>
      <c r="EZ10" s="7"/>
      <c r="FA10" s="7"/>
      <c r="FB10" s="7"/>
      <c r="FC10" s="26"/>
      <c r="FD10" s="24"/>
      <c r="FE10" s="24"/>
      <c r="FF10" s="124"/>
      <c r="FG10" s="65" t="s">
        <v>107</v>
      </c>
      <c r="FH10" s="19"/>
      <c r="FI10" s="7"/>
      <c r="FJ10" s="7"/>
      <c r="FK10" s="7"/>
      <c r="FL10" s="7"/>
      <c r="FM10" s="26"/>
      <c r="FN10" s="24"/>
      <c r="FO10" s="24"/>
      <c r="FP10" s="124"/>
      <c r="FQ10" s="65" t="s">
        <v>107</v>
      </c>
      <c r="FR10" s="19"/>
      <c r="FS10" s="7"/>
      <c r="FT10" s="7"/>
      <c r="FU10" s="7"/>
      <c r="FV10" s="7"/>
      <c r="FW10" s="26"/>
      <c r="FX10" s="24"/>
      <c r="FY10" s="24"/>
      <c r="FZ10" s="124"/>
      <c r="GA10" s="65" t="s">
        <v>107</v>
      </c>
      <c r="GB10" s="19"/>
      <c r="GC10" s="7"/>
      <c r="GD10" s="7"/>
      <c r="GE10" s="7"/>
      <c r="GF10" s="7"/>
      <c r="GG10" s="26"/>
      <c r="GH10" s="24"/>
      <c r="GI10" s="24"/>
      <c r="GJ10" s="124"/>
      <c r="GK10" s="65" t="s">
        <v>107</v>
      </c>
      <c r="GL10" s="19"/>
      <c r="GM10" s="7"/>
      <c r="GN10" s="7"/>
      <c r="GO10" s="7"/>
      <c r="GP10" s="7"/>
      <c r="GQ10" s="26"/>
      <c r="GR10" s="24"/>
      <c r="GS10" s="24"/>
      <c r="GT10" s="124"/>
      <c r="GU10" s="193" t="s">
        <v>107</v>
      </c>
      <c r="GV10" s="195"/>
      <c r="GW10" s="194"/>
      <c r="GX10" s="194"/>
      <c r="GY10" s="194"/>
      <c r="GZ10" s="194"/>
      <c r="HA10" s="26"/>
      <c r="HB10" s="24"/>
      <c r="HC10" s="24"/>
      <c r="HD10" s="124"/>
      <c r="HE10" s="65" t="s">
        <v>107</v>
      </c>
      <c r="HF10" s="19"/>
      <c r="HG10" s="7"/>
      <c r="HH10" s="7"/>
      <c r="HI10" s="7"/>
      <c r="HJ10" s="7"/>
      <c r="HK10" s="26"/>
      <c r="HL10" s="24"/>
      <c r="HM10" s="24"/>
      <c r="HN10" s="124"/>
      <c r="HO10" s="65" t="s">
        <v>107</v>
      </c>
      <c r="HP10" s="19"/>
      <c r="HQ10" s="7"/>
      <c r="HR10" s="7"/>
      <c r="HS10" s="7"/>
      <c r="HT10" s="7"/>
      <c r="HU10" s="26"/>
      <c r="HV10" s="24"/>
      <c r="HW10" s="24"/>
      <c r="HX10" s="124"/>
      <c r="HY10" s="65" t="s">
        <v>107</v>
      </c>
      <c r="HZ10" s="19"/>
      <c r="IA10" s="7"/>
      <c r="IB10" s="7"/>
      <c r="IC10" s="7"/>
      <c r="ID10" s="7"/>
      <c r="IE10" s="26"/>
      <c r="IF10" s="24"/>
      <c r="IG10" s="24"/>
      <c r="IH10" s="124"/>
      <c r="II10" s="65" t="s">
        <v>107</v>
      </c>
      <c r="IJ10" s="19"/>
      <c r="IK10" s="7"/>
      <c r="IL10" s="7"/>
      <c r="IM10" s="7"/>
      <c r="IN10" s="7"/>
      <c r="IO10" s="26"/>
      <c r="IP10" s="24"/>
      <c r="IQ10" s="24"/>
      <c r="IR10" s="124"/>
      <c r="IS10" s="65" t="s">
        <v>107</v>
      </c>
      <c r="IT10" s="19"/>
      <c r="IU10" s="7"/>
      <c r="IV10" s="7"/>
      <c r="IW10" s="7"/>
      <c r="IX10" s="7"/>
      <c r="IY10" s="26"/>
      <c r="IZ10" s="24"/>
      <c r="JA10" s="24"/>
    </row>
    <row xmlns:x14ac="http://schemas.microsoft.com/office/spreadsheetml/2009/9/ac" r="11" s="4" customFormat="true" ht="15.6" customHeight="true" x14ac:dyDescent="0.25">
      <c r="A11" s="425" t="str">
        <f ca="true">IF(ISBLANK('Data Summary'!A13),"",'Data Summary'!A13)</f>
        <v>GHA_2009_EMIS</v>
      </c>
      <c r="B11" s="124"/>
      <c r="C11" s="65" t="s">
        <v>108</v>
      </c>
      <c r="D11" s="107"/>
      <c r="E11" s="7"/>
      <c r="F11" s="7"/>
      <c r="G11" s="7"/>
      <c r="H11" s="7"/>
      <c r="I11" s="26"/>
      <c r="J11" s="24"/>
      <c r="K11" s="24"/>
      <c r="L11" s="124"/>
      <c r="M11" s="65" t="s">
        <v>108</v>
      </c>
      <c r="N11" s="107"/>
      <c r="O11" s="7"/>
      <c r="P11" s="7"/>
      <c r="Q11" s="7"/>
      <c r="R11" s="7"/>
      <c r="S11" s="26"/>
      <c r="T11" s="24"/>
      <c r="U11" s="24"/>
      <c r="V11" s="124"/>
      <c r="W11" s="65" t="s">
        <v>108</v>
      </c>
      <c r="X11" s="107"/>
      <c r="Y11" s="7"/>
      <c r="Z11" s="7"/>
      <c r="AA11" s="7"/>
      <c r="AB11" s="7"/>
      <c r="AC11" s="26"/>
      <c r="AD11" s="24"/>
      <c r="AE11" s="24"/>
      <c r="AF11" s="124"/>
      <c r="AG11" s="65" t="s">
        <v>108</v>
      </c>
      <c r="AH11" s="107"/>
      <c r="AI11" s="7"/>
      <c r="AJ11" s="7"/>
      <c r="AK11" s="7"/>
      <c r="AL11" s="7"/>
      <c r="AM11" s="26"/>
      <c r="AN11" s="24"/>
      <c r="AO11" s="24"/>
      <c r="AP11" s="124"/>
      <c r="AQ11" s="65" t="s">
        <v>108</v>
      </c>
      <c r="AR11" s="107"/>
      <c r="AS11" s="7"/>
      <c r="AT11" s="7"/>
      <c r="AU11" s="7"/>
      <c r="AV11" s="7"/>
      <c r="AW11" s="26"/>
      <c r="AX11" s="24"/>
      <c r="AY11" s="24"/>
      <c r="AZ11" s="124"/>
      <c r="BA11" s="65" t="s">
        <v>108</v>
      </c>
      <c r="BB11" s="134"/>
      <c r="BC11" s="132"/>
      <c r="BD11" s="132"/>
      <c r="BE11" s="132"/>
      <c r="BF11" s="132"/>
      <c r="BG11" s="133"/>
      <c r="BH11" s="24"/>
      <c r="BI11" s="24"/>
      <c r="BJ11" s="124"/>
      <c r="BK11" s="65" t="s">
        <v>108</v>
      </c>
      <c r="BL11" s="19"/>
      <c r="BM11" s="7"/>
      <c r="BN11" s="7"/>
      <c r="BO11" s="7"/>
      <c r="BP11" s="7"/>
      <c r="BQ11" s="26"/>
      <c r="BR11" s="24"/>
      <c r="BS11" s="24"/>
      <c r="BT11" s="124"/>
      <c r="BU11" s="65" t="s">
        <v>108</v>
      </c>
      <c r="BV11" s="19"/>
      <c r="BW11" s="7"/>
      <c r="BX11" s="7"/>
      <c r="BY11" s="7"/>
      <c r="BZ11" s="7"/>
      <c r="CA11" s="26"/>
      <c r="CB11" s="24"/>
      <c r="CC11" s="24"/>
      <c r="CD11" s="124"/>
      <c r="CE11" s="65" t="s">
        <v>108</v>
      </c>
      <c r="CF11" s="19"/>
      <c r="CG11" s="7"/>
      <c r="CH11" s="7"/>
      <c r="CI11" s="7"/>
      <c r="CJ11" s="7"/>
      <c r="CK11" s="26"/>
      <c r="CL11" s="24"/>
      <c r="CM11" s="24"/>
      <c r="CN11" s="124"/>
      <c r="CO11" s="65" t="s">
        <v>108</v>
      </c>
      <c r="CP11" s="19"/>
      <c r="CQ11" s="7"/>
      <c r="CR11" s="7"/>
      <c r="CS11" s="7"/>
      <c r="CT11" s="7"/>
      <c r="CU11" s="26"/>
      <c r="CV11" s="24"/>
      <c r="CW11" s="24"/>
      <c r="CX11" s="124"/>
      <c r="CY11" s="65" t="s">
        <v>108</v>
      </c>
      <c r="CZ11" s="19"/>
      <c r="DA11" s="7"/>
      <c r="DB11" s="7"/>
      <c r="DC11" s="7"/>
      <c r="DD11" s="7"/>
      <c r="DE11" s="26"/>
      <c r="DF11" s="24"/>
      <c r="DG11" s="24"/>
      <c r="DH11" s="124"/>
      <c r="DI11" s="65" t="s">
        <v>108</v>
      </c>
      <c r="DJ11" s="19"/>
      <c r="DK11" s="7"/>
      <c r="DL11" s="7"/>
      <c r="DM11" s="7"/>
      <c r="DN11" s="7"/>
      <c r="DO11" s="26"/>
      <c r="DP11" s="24"/>
      <c r="DQ11" s="24"/>
      <c r="DR11" s="124"/>
      <c r="DS11" s="65" t="s">
        <v>108</v>
      </c>
      <c r="DT11" s="19"/>
      <c r="DU11" s="7"/>
      <c r="DV11" s="7"/>
      <c r="DW11" s="7"/>
      <c r="DX11" s="7"/>
      <c r="DY11" s="26"/>
      <c r="DZ11" s="24"/>
      <c r="EA11" s="24"/>
      <c r="EB11" s="124"/>
      <c r="EC11" s="65" t="s">
        <v>108</v>
      </c>
      <c r="ED11" s="19"/>
      <c r="EE11" s="7"/>
      <c r="EF11" s="7"/>
      <c r="EG11" s="7"/>
      <c r="EH11" s="7"/>
      <c r="EI11" s="26"/>
      <c r="EJ11" s="24"/>
      <c r="EK11" s="24"/>
      <c r="EL11" s="124"/>
      <c r="EM11" s="65" t="s">
        <v>108</v>
      </c>
      <c r="EN11" s="19"/>
      <c r="EO11" s="7"/>
      <c r="EP11" s="7"/>
      <c r="EQ11" s="7"/>
      <c r="ER11" s="7"/>
      <c r="ES11" s="26"/>
      <c r="ET11" s="24"/>
      <c r="EU11" s="24"/>
      <c r="EV11" s="124"/>
      <c r="EW11" s="65" t="s">
        <v>108</v>
      </c>
      <c r="EX11" s="19"/>
      <c r="EY11" s="7"/>
      <c r="EZ11" s="7"/>
      <c r="FA11" s="7"/>
      <c r="FB11" s="7"/>
      <c r="FC11" s="26"/>
      <c r="FD11" s="24"/>
      <c r="FE11" s="24"/>
      <c r="FF11" s="124"/>
      <c r="FG11" s="65" t="s">
        <v>108</v>
      </c>
      <c r="FH11" s="19"/>
      <c r="FI11" s="7"/>
      <c r="FJ11" s="7"/>
      <c r="FK11" s="7"/>
      <c r="FL11" s="7"/>
      <c r="FM11" s="26"/>
      <c r="FN11" s="24"/>
      <c r="FO11" s="24"/>
      <c r="FP11" s="124"/>
      <c r="FQ11" s="65" t="s">
        <v>108</v>
      </c>
      <c r="FR11" s="19"/>
      <c r="FS11" s="7"/>
      <c r="FT11" s="7"/>
      <c r="FU11" s="7"/>
      <c r="FV11" s="7"/>
      <c r="FW11" s="26"/>
      <c r="FX11" s="24"/>
      <c r="FY11" s="24"/>
      <c r="FZ11" s="124"/>
      <c r="GA11" s="65" t="s">
        <v>108</v>
      </c>
      <c r="GB11" s="19"/>
      <c r="GC11" s="7"/>
      <c r="GD11" s="7"/>
      <c r="GE11" s="7"/>
      <c r="GF11" s="7"/>
      <c r="GG11" s="26"/>
      <c r="GH11" s="24"/>
      <c r="GI11" s="24"/>
      <c r="GJ11" s="124"/>
      <c r="GK11" s="65" t="s">
        <v>108</v>
      </c>
      <c r="GL11" s="19"/>
      <c r="GM11" s="7"/>
      <c r="GN11" s="7"/>
      <c r="GO11" s="7"/>
      <c r="GP11" s="7"/>
      <c r="GQ11" s="26"/>
      <c r="GR11" s="24"/>
      <c r="GS11" s="24"/>
      <c r="GT11" s="124"/>
      <c r="GU11" s="193" t="s">
        <v>108</v>
      </c>
      <c r="GV11" s="195"/>
      <c r="GW11" s="194"/>
      <c r="GX11" s="194"/>
      <c r="GY11" s="194"/>
      <c r="GZ11" s="194"/>
      <c r="HA11" s="26"/>
      <c r="HB11" s="24"/>
      <c r="HC11" s="24"/>
      <c r="HD11" s="124"/>
      <c r="HE11" s="65" t="s">
        <v>108</v>
      </c>
      <c r="HF11" s="19"/>
      <c r="HG11" s="7"/>
      <c r="HH11" s="7"/>
      <c r="HI11" s="7"/>
      <c r="HJ11" s="7"/>
      <c r="HK11" s="26"/>
      <c r="HL11" s="24"/>
      <c r="HM11" s="24"/>
      <c r="HN11" s="124"/>
      <c r="HO11" s="65" t="s">
        <v>108</v>
      </c>
      <c r="HP11" s="19"/>
      <c r="HQ11" s="7"/>
      <c r="HR11" s="7"/>
      <c r="HS11" s="7"/>
      <c r="HT11" s="7"/>
      <c r="HU11" s="26"/>
      <c r="HV11" s="24"/>
      <c r="HW11" s="24"/>
      <c r="HX11" s="124"/>
      <c r="HY11" s="65" t="s">
        <v>108</v>
      </c>
      <c r="HZ11" s="19"/>
      <c r="IA11" s="7"/>
      <c r="IB11" s="7"/>
      <c r="IC11" s="7"/>
      <c r="ID11" s="7"/>
      <c r="IE11" s="26"/>
      <c r="IF11" s="24"/>
      <c r="IG11" s="24"/>
      <c r="IH11" s="124"/>
      <c r="II11" s="65" t="s">
        <v>108</v>
      </c>
      <c r="IJ11" s="19"/>
      <c r="IK11" s="7"/>
      <c r="IL11" s="7"/>
      <c r="IM11" s="7"/>
      <c r="IN11" s="7"/>
      <c r="IO11" s="26"/>
      <c r="IP11" s="24"/>
      <c r="IQ11" s="24"/>
      <c r="IR11" s="124"/>
      <c r="IS11" s="65" t="s">
        <v>108</v>
      </c>
      <c r="IT11" s="19"/>
      <c r="IU11" s="7"/>
      <c r="IV11" s="7"/>
      <c r="IW11" s="19"/>
      <c r="IX11" s="19"/>
      <c r="IY11" s="26"/>
      <c r="IZ11" s="24"/>
      <c r="JA11" s="24"/>
    </row>
    <row xmlns:x14ac="http://schemas.microsoft.com/office/spreadsheetml/2009/9/ac" r="12" s="296" customFormat="true" ht="18" customHeight="true" x14ac:dyDescent="0.2">
      <c r="A12" s="425" t="str">
        <f ca="true">IF(ISBLANK('Data Summary'!A14),"",'Data Summary'!A14)</f>
        <v>GHA_2010_EMIS</v>
      </c>
      <c r="B12" s="288" t="s">
        <v>57</v>
      </c>
      <c r="C12" s="289" t="s">
        <v>27</v>
      </c>
      <c r="D12" s="290"/>
      <c r="E12" s="290"/>
      <c r="F12" s="290"/>
      <c r="G12" s="290"/>
      <c r="H12" s="290"/>
      <c r="I12" s="291"/>
      <c r="J12" s="285"/>
      <c r="K12" s="285"/>
      <c r="L12" s="288" t="s">
        <v>57</v>
      </c>
      <c r="M12" s="289" t="s">
        <v>27</v>
      </c>
      <c r="N12" s="290"/>
      <c r="O12" s="290"/>
      <c r="P12" s="290"/>
      <c r="Q12" s="290"/>
      <c r="R12" s="290"/>
      <c r="S12" s="291"/>
      <c r="T12" s="285"/>
      <c r="U12" s="285"/>
      <c r="V12" s="288" t="s">
        <v>57</v>
      </c>
      <c r="W12" s="289" t="s">
        <v>27</v>
      </c>
      <c r="X12" s="290"/>
      <c r="Y12" s="290"/>
      <c r="Z12" s="290"/>
      <c r="AA12" s="290"/>
      <c r="AB12" s="290"/>
      <c r="AC12" s="291"/>
      <c r="AD12" s="285"/>
      <c r="AE12" s="285"/>
      <c r="AF12" s="288" t="s">
        <v>57</v>
      </c>
      <c r="AG12" s="289" t="s">
        <v>27</v>
      </c>
      <c r="AH12" s="290"/>
      <c r="AI12" s="290"/>
      <c r="AJ12" s="290"/>
      <c r="AK12" s="290"/>
      <c r="AL12" s="290"/>
      <c r="AM12" s="291"/>
      <c r="AN12" s="285"/>
      <c r="AO12" s="285"/>
      <c r="AP12" s="288" t="s">
        <v>57</v>
      </c>
      <c r="AQ12" s="289" t="s">
        <v>27</v>
      </c>
      <c r="AR12" s="290"/>
      <c r="AS12" s="290"/>
      <c r="AT12" s="290"/>
      <c r="AU12" s="290"/>
      <c r="AV12" s="290"/>
      <c r="AW12" s="291"/>
      <c r="AX12" s="285"/>
      <c r="AY12" s="285"/>
      <c r="AZ12" s="288" t="s">
        <v>57</v>
      </c>
      <c r="BA12" s="292" t="s">
        <v>27</v>
      </c>
      <c r="BB12" s="293"/>
      <c r="BC12" s="293"/>
      <c r="BD12" s="293"/>
      <c r="BE12" s="293"/>
      <c r="BF12" s="293"/>
      <c r="BG12" s="294"/>
      <c r="BH12" s="285"/>
      <c r="BI12" s="285"/>
      <c r="BJ12" s="288" t="s">
        <v>57</v>
      </c>
      <c r="BK12" s="289" t="s">
        <v>27</v>
      </c>
      <c r="BL12" s="290"/>
      <c r="BM12" s="290"/>
      <c r="BN12" s="290"/>
      <c r="BO12" s="290"/>
      <c r="BP12" s="290"/>
      <c r="BQ12" s="291"/>
      <c r="BR12" s="285"/>
      <c r="BS12" s="285"/>
      <c r="BT12" s="288" t="s">
        <v>57</v>
      </c>
      <c r="BU12" s="289" t="s">
        <v>27</v>
      </c>
      <c r="BV12" s="290"/>
      <c r="BW12" s="290"/>
      <c r="BX12" s="290"/>
      <c r="BY12" s="290"/>
      <c r="BZ12" s="290"/>
      <c r="CA12" s="291"/>
      <c r="CB12" s="285"/>
      <c r="CC12" s="285"/>
      <c r="CD12" s="288" t="s">
        <v>57</v>
      </c>
      <c r="CE12" s="289" t="s">
        <v>27</v>
      </c>
      <c r="CF12" s="290"/>
      <c r="CG12" s="290"/>
      <c r="CH12" s="290"/>
      <c r="CI12" s="290"/>
      <c r="CJ12" s="290"/>
      <c r="CK12" s="291"/>
      <c r="CL12" s="285"/>
      <c r="CM12" s="285"/>
      <c r="CN12" s="288" t="s">
        <v>57</v>
      </c>
      <c r="CO12" s="289" t="s">
        <v>27</v>
      </c>
      <c r="CP12" s="290"/>
      <c r="CQ12" s="290"/>
      <c r="CR12" s="290"/>
      <c r="CS12" s="290"/>
      <c r="CT12" s="290"/>
      <c r="CU12" s="291"/>
      <c r="CV12" s="285"/>
      <c r="CW12" s="285"/>
      <c r="CX12" s="288" t="s">
        <v>57</v>
      </c>
      <c r="CY12" s="289" t="s">
        <v>27</v>
      </c>
      <c r="CZ12" s="290"/>
      <c r="DA12" s="290"/>
      <c r="DB12" s="290"/>
      <c r="DC12" s="290"/>
      <c r="DD12" s="290"/>
      <c r="DE12" s="291"/>
      <c r="DF12" s="285"/>
      <c r="DG12" s="285"/>
      <c r="DH12" s="288" t="s">
        <v>57</v>
      </c>
      <c r="DI12" s="289" t="s">
        <v>27</v>
      </c>
      <c r="DJ12" s="290"/>
      <c r="DK12" s="290"/>
      <c r="DL12" s="290"/>
      <c r="DM12" s="290"/>
      <c r="DN12" s="290"/>
      <c r="DO12" s="291"/>
      <c r="DP12" s="285"/>
      <c r="DQ12" s="285"/>
      <c r="DR12" s="288" t="s">
        <v>57</v>
      </c>
      <c r="DS12" s="289" t="s">
        <v>27</v>
      </c>
      <c r="DT12" s="290"/>
      <c r="DU12" s="290"/>
      <c r="DV12" s="290"/>
      <c r="DW12" s="290"/>
      <c r="DX12" s="290"/>
      <c r="DY12" s="291"/>
      <c r="DZ12" s="285"/>
      <c r="EA12" s="285"/>
      <c r="EB12" s="288" t="s">
        <v>57</v>
      </c>
      <c r="EC12" s="289" t="s">
        <v>27</v>
      </c>
      <c r="ED12" s="290"/>
      <c r="EE12" s="290"/>
      <c r="EF12" s="290"/>
      <c r="EG12" s="290"/>
      <c r="EH12" s="290"/>
      <c r="EI12" s="291"/>
      <c r="EJ12" s="285"/>
      <c r="EK12" s="285"/>
      <c r="EL12" s="288" t="s">
        <v>57</v>
      </c>
      <c r="EM12" s="289" t="s">
        <v>27</v>
      </c>
      <c r="EN12" s="290"/>
      <c r="EO12" s="290"/>
      <c r="EP12" s="290"/>
      <c r="EQ12" s="290"/>
      <c r="ER12" s="290"/>
      <c r="ES12" s="291"/>
      <c r="ET12" s="285"/>
      <c r="EU12" s="285"/>
      <c r="EV12" s="288" t="s">
        <v>57</v>
      </c>
      <c r="EW12" s="289" t="s">
        <v>27</v>
      </c>
      <c r="EX12" s="290"/>
      <c r="EY12" s="290"/>
      <c r="EZ12" s="290"/>
      <c r="FA12" s="290"/>
      <c r="FB12" s="290"/>
      <c r="FC12" s="291"/>
      <c r="FD12" s="285"/>
      <c r="FE12" s="285"/>
      <c r="FF12" s="288" t="s">
        <v>57</v>
      </c>
      <c r="FG12" s="289" t="s">
        <v>27</v>
      </c>
      <c r="FH12" s="290"/>
      <c r="FI12" s="290"/>
      <c r="FJ12" s="290"/>
      <c r="FK12" s="290"/>
      <c r="FL12" s="290"/>
      <c r="FM12" s="291"/>
      <c r="FN12" s="285"/>
      <c r="FO12" s="285"/>
      <c r="FP12" s="288" t="s">
        <v>57</v>
      </c>
      <c r="FQ12" s="289" t="s">
        <v>27</v>
      </c>
      <c r="FR12" s="290"/>
      <c r="FS12" s="290"/>
      <c r="FT12" s="290"/>
      <c r="FU12" s="290"/>
      <c r="FV12" s="290"/>
      <c r="FW12" s="291"/>
      <c r="FX12" s="285"/>
      <c r="FY12" s="285"/>
      <c r="FZ12" s="288" t="s">
        <v>57</v>
      </c>
      <c r="GA12" s="289" t="s">
        <v>27</v>
      </c>
      <c r="GB12" s="290"/>
      <c r="GC12" s="290"/>
      <c r="GD12" s="290"/>
      <c r="GE12" s="290"/>
      <c r="GF12" s="290"/>
      <c r="GG12" s="291"/>
      <c r="GH12" s="285"/>
      <c r="GI12" s="285"/>
      <c r="GJ12" s="288" t="s">
        <v>57</v>
      </c>
      <c r="GK12" s="289" t="s">
        <v>27</v>
      </c>
      <c r="GL12" s="290"/>
      <c r="GM12" s="290"/>
      <c r="GN12" s="290"/>
      <c r="GO12" s="290"/>
      <c r="GP12" s="290"/>
      <c r="GQ12" s="291"/>
      <c r="GR12" s="285"/>
      <c r="GS12" s="285"/>
      <c r="GT12" s="288" t="s">
        <v>57</v>
      </c>
      <c r="GU12" s="289" t="s">
        <v>27</v>
      </c>
      <c r="GV12" s="295"/>
      <c r="GW12" s="295"/>
      <c r="GX12" s="295"/>
      <c r="GY12" s="295"/>
      <c r="GZ12" s="295"/>
      <c r="HA12" s="291"/>
      <c r="HB12" s="285"/>
      <c r="HC12" s="285"/>
      <c r="HD12" s="288" t="s">
        <v>57</v>
      </c>
      <c r="HE12" s="289" t="s">
        <v>27</v>
      </c>
      <c r="HF12" s="290"/>
      <c r="HG12" s="290"/>
      <c r="HH12" s="290"/>
      <c r="HI12" s="290"/>
      <c r="HJ12" s="290"/>
      <c r="HK12" s="291"/>
      <c r="HL12" s="285"/>
      <c r="HM12" s="285"/>
      <c r="HN12" s="288" t="s">
        <v>57</v>
      </c>
      <c r="HO12" s="289" t="s">
        <v>27</v>
      </c>
      <c r="HP12" s="290"/>
      <c r="HQ12" s="290"/>
      <c r="HR12" s="290"/>
      <c r="HS12" s="290"/>
      <c r="HT12" s="290"/>
      <c r="HU12" s="291"/>
      <c r="HV12" s="285"/>
      <c r="HW12" s="285"/>
      <c r="HX12" s="288" t="s">
        <v>57</v>
      </c>
      <c r="HY12" s="289" t="s">
        <v>27</v>
      </c>
      <c r="HZ12" s="290"/>
      <c r="IA12" s="290"/>
      <c r="IB12" s="290"/>
      <c r="IC12" s="290"/>
      <c r="ID12" s="290"/>
      <c r="IE12" s="291"/>
      <c r="IF12" s="285"/>
      <c r="IG12" s="285"/>
      <c r="IH12" s="288" t="s">
        <v>57</v>
      </c>
      <c r="II12" s="289" t="s">
        <v>27</v>
      </c>
      <c r="IJ12" s="290"/>
      <c r="IK12" s="290"/>
      <c r="IL12" s="290"/>
      <c r="IM12" s="290"/>
      <c r="IN12" s="290"/>
      <c r="IO12" s="291"/>
      <c r="IP12" s="285"/>
      <c r="IQ12" s="285"/>
      <c r="IR12" s="288" t="s">
        <v>57</v>
      </c>
      <c r="IS12" s="289" t="s">
        <v>27</v>
      </c>
      <c r="IT12" s="290"/>
      <c r="IU12" s="290"/>
      <c r="IV12" s="290"/>
      <c r="IW12" s="290"/>
      <c r="IX12" s="290"/>
      <c r="IY12" s="291"/>
      <c r="IZ12" s="285"/>
      <c r="JA12" s="285"/>
    </row>
    <row xmlns:x14ac="http://schemas.microsoft.com/office/spreadsheetml/2009/9/ac" r="13" s="14" customFormat="true" ht="14.25" customHeight="true" x14ac:dyDescent="0.2">
      <c r="A13" s="425" t="str">
        <f ca="true">IF(ISBLANK('Data Summary'!A15),"",'Data Summary'!A15)</f>
        <v>GHA_2011_EMIS</v>
      </c>
      <c r="B13" s="125" t="s">
        <v>55</v>
      </c>
      <c r="C13" s="5">
        <v>0</v>
      </c>
      <c r="D13" s="45">
        <f>100-((24475*0.4+6375*0.77)/(24475+6375))*100</f>
        <v>52.35413290113452</v>
      </c>
      <c r="E13" s="45"/>
      <c r="F13" s="45"/>
      <c r="G13" s="45">
        <f>100-((6098*0.43+2837*0.75)/(6098+2837))*100</f>
        <v>46.839507554560726</v>
      </c>
      <c r="H13" s="45">
        <f>100-((12066*0.38+2510*0.77)/(12066+2510))*100</f>
        <v>55.284165751920966</v>
      </c>
      <c r="I13" s="66">
        <f>100-((6311*0.42+1028*0.82))/(6311+1028)*100</f>
        <v>52.39705681973021</v>
      </c>
      <c r="J13" s="11"/>
      <c r="K13" s="11"/>
      <c r="L13" s="125" t="s">
        <v>55</v>
      </c>
      <c r="M13" s="5">
        <v>0</v>
      </c>
      <c r="N13" s="45">
        <f>100-((24293*0.405+5954*0.761)/(24293+5954))*100</f>
        <v>52.492283532251136</v>
      </c>
      <c r="O13" s="45"/>
      <c r="P13" s="45"/>
      <c r="Q13" s="45">
        <f>100-((6278*0.437+2707*0.741)/(6278+2707))*100</f>
        <v>47.141090706733443</v>
      </c>
      <c r="R13" s="45">
        <f>100-((11749*0.387+2232*0.762)/(11749+2232))*100</f>
        <v>55.313303769401323</v>
      </c>
      <c r="S13" s="66">
        <f>100-((6266*0.409+1015*0.812))/(6266+1015)*100</f>
        <v>53.48202170031589</v>
      </c>
      <c r="T13" s="11"/>
      <c r="U13" s="11"/>
      <c r="V13" s="125" t="s">
        <v>55</v>
      </c>
      <c r="W13" s="5">
        <v>0</v>
      </c>
      <c r="X13" s="45">
        <f>100-(24362*0.396+7217*0.735)/(24362+7217)*100</f>
        <v>52.652563412394308</v>
      </c>
      <c r="Y13" s="45"/>
      <c r="Z13" s="45"/>
      <c r="AA13" s="45">
        <f>100-((6163*0.429+3171*0.708)/(6163+3171))*100</f>
        <v>47.621652024855365</v>
      </c>
      <c r="AB13" s="45">
        <f>100-((11895*0.373+2724*0.748)/(11895+2724))*100</f>
        <v>55.712517956084554</v>
      </c>
      <c r="AC13" s="66">
        <f>100-((6304*0.409+1322*0.775))/(6304+1322)*100</f>
        <v>52.755232100708113</v>
      </c>
      <c r="AD13" s="11"/>
      <c r="AE13" s="11"/>
      <c r="AF13" s="125" t="s">
        <v>55</v>
      </c>
      <c r="AG13" s="5">
        <v>0</v>
      </c>
      <c r="AH13" s="45">
        <f>100-(25543*0.441+9852*0.748)/(25543+9852)*100</f>
        <v>47.354826952959463</v>
      </c>
      <c r="AI13" s="45"/>
      <c r="AJ13" s="45"/>
      <c r="AK13" s="45">
        <f>100-((6552*0.469+4461*0.725)/(6552+4461))*100</f>
        <v>42.730291473712889</v>
      </c>
      <c r="AL13" s="45">
        <f>100-((12375*0.42+3611*0.755)/(12375+3611))*100</f>
        <v>50.432847491555108</v>
      </c>
      <c r="AM13" s="66">
        <f>100-((6616*0.452+1780*0.792)/(6616+1780))*100</f>
        <v>47.591805621724625</v>
      </c>
      <c r="AN13" s="11"/>
      <c r="AO13" s="11"/>
      <c r="AP13" s="125" t="s">
        <v>55</v>
      </c>
      <c r="AQ13" s="5">
        <v>0</v>
      </c>
      <c r="AR13" s="45">
        <f>100-(29091*0.5+10157*0.73+(331+331*(1-0.803))*0.803+(74+74*(1-0.787))*0.787)/(29091+10157+(331+331*(1-0.803))+(74+74*(1-0.787)))*100</f>
        <v>43.753650900064891</v>
      </c>
      <c r="AS13" s="45"/>
      <c r="AT13" s="45"/>
      <c r="AU13" s="45">
        <f>100-(1075*0.53+8659*0.51+2186*0.75+3272*0.72)/(1075+8659+2186+3272)*100</f>
        <v>40.882174828857288</v>
      </c>
      <c r="AV13" s="45">
        <f>100-((12227*0.49+3080*0.72)/(12227+3080)*100)</f>
        <v>46.372052002351857</v>
      </c>
      <c r="AW13" s="66">
        <f>100-((331+331*(1-0.803))*0.803+(74+74*(1-0.787))*0.787)/((331+331*(1-0.803))+(74+74*(1-0.787)))*100</f>
        <v>19.995531607983224</v>
      </c>
      <c r="AX13" s="11"/>
      <c r="AY13" s="11"/>
      <c r="AZ13" s="125" t="s">
        <v>55</v>
      </c>
      <c r="BA13" s="5">
        <v>0</v>
      </c>
      <c r="BB13" s="45">
        <f>100-(30985*0.57+11865*0.78+(406+406*(1-0.849))*0.849+(111+111*(1-0.874))*0.874)/(30985+11865+(406+406*(1-0.849))+(111+111*(1-0.874)))*100</f>
        <v>36.876878968540602</v>
      </c>
      <c r="BC13" s="45"/>
      <c r="BD13" s="45"/>
      <c r="BE13" s="45">
        <f>100-(975*0.58+10008*0.58+2661*0.81+3742*0.77)/(975+10008+2661+3742)*100</f>
        <v>34.390371563326809</v>
      </c>
      <c r="BF13" s="45">
        <f>100-((12880*0.56+3530*0.77)/(12880+3530)*100)</f>
        <v>39.482632541133441</v>
      </c>
      <c r="BG13" s="66">
        <f>100-((406+406*(1-0.849))*0.849+(111+111*(1-0.874))*0.874)/((406+406*(1-0.849))+(111+111*(1-0.874)))*100</f>
        <v>14.572447711601725</v>
      </c>
      <c r="BH13" s="11"/>
      <c r="BI13" s="11"/>
      <c r="BJ13" s="125" t="s">
        <v>55</v>
      </c>
      <c r="BK13" s="5">
        <v>0</v>
      </c>
      <c r="BL13" s="45">
        <f>100-(32467*0.63+13643*0.83+(417+417*(1-0.846))*0.846+(126+126*(1-0.824))*0.824)/(32467+13643+(417+417*(1-0.846))+(126+126*(1-0.824)))*100</f>
        <v>30.878206396942161</v>
      </c>
      <c r="BM13" s="45"/>
      <c r="BN13" s="45"/>
      <c r="BO13" s="45">
        <f>100-(657*0.65+11140*0.64+2947*0.85+4309*0.82)/(657+11140+2947+4309)*100</f>
        <v>28.646512360258228</v>
      </c>
      <c r="BP13" s="45">
        <f>100-((13247*0.63+4068*0.82)/(13247+4068)*100)</f>
        <v>32.536124747328898</v>
      </c>
      <c r="BQ13" s="66">
        <f>100-((417+417*(1-0.846))*0.846+(126+126*(1-0.824))*0.874)/((417+417*(1-0.846))+(126+126*(1-0.824)))*100</f>
        <v>14.740805918073576</v>
      </c>
      <c r="BR13" s="11"/>
      <c r="BS13" s="11"/>
      <c r="BT13" s="125" t="s">
        <v>55</v>
      </c>
      <c r="BU13" s="5">
        <v>0</v>
      </c>
      <c r="BV13" s="45">
        <f>100-(33763*0.62+14925*0.8+(421+421*(1-0.854))*0.854+(139+139*(1-0.785))*0.785)/(33763+14925+(421+421*(1-0.854))+(139+139*(1-0.785)))*100</f>
        <v>32.269760319709121</v>
      </c>
      <c r="BW13" s="45"/>
      <c r="BX13" s="45"/>
      <c r="BY13" s="45">
        <f>100-(770*0.56+11827*0.63+3385*0.81+4612*0.8)/(770+11827+3385+4612)*100</f>
        <v>30.495969699912578</v>
      </c>
      <c r="BZ13" s="45">
        <f>100-((13510*0.62+4371+0.8)/(13510+4371)*100)</f>
        <v>28.706448185224545</v>
      </c>
      <c r="CA13" s="66">
        <f>100-((421+421*(1-0.854))*0.854+(139+139*(1-0.785))*0.785)/((421+421*(1-0.854))+(139+139*(1-0.785)))*100</f>
        <v>16.389060736837749</v>
      </c>
      <c r="CB13" s="11"/>
      <c r="CC13" s="11"/>
      <c r="CD13" s="125" t="s">
        <v>55</v>
      </c>
      <c r="CE13" s="5">
        <v>0</v>
      </c>
      <c r="CF13" s="45">
        <f>100-(35081*0.59+16272*0.78+(483+483*(1-0.974))*0.974+(193+193*(1-0.96))*0.96)/(35081+16272+(483+483*(1-0.974))+(193+193*(1-0.96)))*100</f>
        <v>34.551801675327752</v>
      </c>
      <c r="CG13" s="45"/>
      <c r="CH13" s="45"/>
      <c r="CI13" s="45">
        <f>100-(796*0.5+12481*0.6+3739*0.8+4990*0.77)/(796+12481+3739+4990)*100</f>
        <v>33.108697627919668</v>
      </c>
      <c r="CJ13" s="45">
        <f>100-((13835*0.59+4744*0.77)/(13835+4744)*100)</f>
        <v>36.403843048603271</v>
      </c>
      <c r="CK13" s="66">
        <f>100-((483+483*(1-0.974))*0.974+(193+193*(1-0.96))*0.96)/((483+483*(1-0.974))+(193+193*(1-0.96)))*100</f>
        <v>3.0035859240131231</v>
      </c>
      <c r="CL13" s="11"/>
      <c r="CM13" s="11"/>
      <c r="CN13" s="125" t="s">
        <v>55</v>
      </c>
      <c r="CO13" s="5">
        <v>0</v>
      </c>
      <c r="CP13" s="45">
        <f>100-(36822*0.8+18380*0.82+(476+476*(1-0.932))*0.932+(192+192*(1-0.919))*0.919)/(36822+18380+(476+476*(1-0.932))+(192+192*(1-0.919)))*100</f>
        <v>19.178432845856946</v>
      </c>
      <c r="CQ13" s="45"/>
      <c r="CR13" s="45"/>
      <c r="CS13" s="45">
        <f>100-(666*0.67+13263*0.81+4303*0.78+5538*0.83)/(666+13263+4303+5538)*100</f>
        <v>19.469373159444672</v>
      </c>
      <c r="CT13" s="45">
        <f>100-((14431*0.81+5292*0.82)/(14431+5292)*100)</f>
        <v>18.731683820919741</v>
      </c>
      <c r="CU13" s="66">
        <f>100-((476+476*(1-0.932))*0.932+(192+192*(1-0.919))*0.919)/((476+476*(1-0.932))+(192+192*(1-0.919)))*100</f>
        <v>7.1768823332215845</v>
      </c>
      <c r="CV13" s="11"/>
      <c r="CW13" s="11"/>
      <c r="CX13" s="125" t="s">
        <v>55</v>
      </c>
      <c r="CY13" s="5">
        <v>0</v>
      </c>
      <c r="CZ13" s="45"/>
      <c r="DA13" s="45"/>
      <c r="DB13" s="45"/>
      <c r="DC13" s="45"/>
      <c r="DD13" s="45"/>
      <c r="DE13" s="66"/>
      <c r="DF13" s="11"/>
      <c r="DG13" s="11"/>
      <c r="DH13" s="125" t="s">
        <v>55</v>
      </c>
      <c r="DI13" s="5">
        <v>0</v>
      </c>
      <c r="DJ13" s="45">
        <f>100-(36656*0.49+18146*0.81+(474+474*(1-0.92))*0.92+(218+218*(1-0.901))*0.901)/(36656+18146+(474+474*(1-0.92))+(218+218*(1-0.901)))*100</f>
        <v>39.974027592355931</v>
      </c>
      <c r="DK13" s="45"/>
      <c r="DL13" s="45"/>
      <c r="DM13" s="45">
        <f>100-(455*0.68+13505*0.48+4032*0.89+5410*0.8)/(455+13505+4032+5410)*100</f>
        <v>37.149474403897109</v>
      </c>
      <c r="DN13" s="45">
        <f>100-((14360*0.49+5473*0.75)/(14360+5473)*100)</f>
        <v>43.825190339333432</v>
      </c>
      <c r="DO13" s="66">
        <f>100-((474+474*(1-0.92))*0.92+(218+218*(1-0.901))*0.901)/((474+474*(1-0.92))+(218+218*(1-0.901)))*100</f>
        <v>8.605727995401196</v>
      </c>
      <c r="DP13" s="11"/>
      <c r="DQ13" s="11"/>
      <c r="DR13" s="125" t="s">
        <v>55</v>
      </c>
      <c r="DS13" s="5">
        <v>0</v>
      </c>
      <c r="DT13" s="45"/>
      <c r="DU13" s="45"/>
      <c r="DV13" s="45"/>
      <c r="DW13" s="45"/>
      <c r="DX13" s="45"/>
      <c r="DY13" s="66"/>
      <c r="DZ13" s="11"/>
      <c r="EA13" s="11"/>
      <c r="EB13" s="125" t="s">
        <v>55</v>
      </c>
      <c r="EC13" s="5">
        <v>0</v>
      </c>
      <c r="ED13" s="45">
        <f>100-(36746*0.46+20173*0.81+(486+486*(1-0.908))*0.908+(248+248*(1-0.846))*0.846)/(36746+20173+(486+486*(1-0.908))+(248+248*(1-0.846)))*100</f>
        <v>41.16781313755822</v>
      </c>
      <c r="EE13" s="45"/>
      <c r="EF13" s="45"/>
      <c r="EG13" s="45">
        <f>100-(511*0.61+13305*0.45+4841*0.83+5972*0.79)/(511+13305+4841+5972)*100</f>
        <v>38.954606358358035</v>
      </c>
      <c r="EH13" s="45">
        <f>100-((14112*0.45+5742*0.79)/(14112+5742)*100)</f>
        <v>45.166817769718939</v>
      </c>
      <c r="EI13" s="66">
        <f>100-((486+486*(1-0.908))*0.908+(248+248*(1-0.846))*0.846)/((486+486*(1-0.908))+(248+248*(1-0.846)))*100</f>
        <v>11.372091702329769</v>
      </c>
      <c r="EJ13" s="11"/>
      <c r="EK13" s="11"/>
      <c r="EL13" s="125" t="s">
        <v>55</v>
      </c>
      <c r="EM13" s="5">
        <v>0</v>
      </c>
      <c r="EN13" s="45"/>
      <c r="EO13" s="45"/>
      <c r="EP13" s="45"/>
      <c r="EQ13" s="45"/>
      <c r="ER13" s="45"/>
      <c r="ES13" s="66"/>
      <c r="ET13" s="11"/>
      <c r="EU13" s="11"/>
      <c r="EV13" s="125" t="s">
        <v>55</v>
      </c>
      <c r="EW13" s="5">
        <v>0</v>
      </c>
      <c r="EX13" s="45">
        <f>100-(37079*0.44+22349*0.78+(539+539*(1-0.97))*0.97+(258+258*(1-0.91))*0.91)/(37079+22349+(539+539*(1-0.97))+(258+258*(1-0.91)))*100</f>
        <v>42.683556408685121</v>
      </c>
      <c r="EY13" s="45"/>
      <c r="EZ13" s="45"/>
      <c r="FA13" s="45">
        <f>100-(369*0.57+13492*0.43+5375*0.81+6608*0.76)/(369+13492+5375+6608)*100</f>
        <v>40.459216839498538</v>
      </c>
      <c r="FB13" s="45">
        <f>100-((14142*0.43+6360*0.76)/(14142+6360)*100)</f>
        <v>46.762949956101842</v>
      </c>
      <c r="FC13" s="66">
        <f>100-((539+539*(1-0.97))*0.97+(258+258*(1-0.91))*0.91)/((539+539*(1-0.97))+(258+258*(1-0.91)))*100</f>
        <v>5.0173842346274142</v>
      </c>
      <c r="FD13" s="11"/>
      <c r="FE13" s="11"/>
      <c r="FF13" s="125" t="s">
        <v>55</v>
      </c>
      <c r="FG13" s="5">
        <v>0</v>
      </c>
      <c r="FH13" s="45">
        <f>100-((20722*0.38+7376*0.71+863*0.99)/(20722+7376+863))*100</f>
        <v>51.777597458651286</v>
      </c>
      <c r="FI13" s="45"/>
      <c r="FJ13" s="45"/>
      <c r="FK13" s="45"/>
      <c r="FL13" s="45"/>
      <c r="FM13" s="66">
        <f>100-((561+((258+258*(1-0.86))*0.86))/((561+(258+258*(1-0.86))))*100)</f>
        <v>4.8153241650294802</v>
      </c>
      <c r="FN13" s="11"/>
      <c r="FO13" s="11"/>
      <c r="FP13" s="125" t="s">
        <v>55</v>
      </c>
      <c r="FQ13" s="5">
        <v>0</v>
      </c>
      <c r="FR13" s="45">
        <v>51.431895165429225</v>
      </c>
      <c r="FS13" s="45"/>
      <c r="FT13" s="45"/>
      <c r="FU13" s="45"/>
      <c r="FV13" s="45"/>
      <c r="FW13" s="66"/>
      <c r="FX13" s="11"/>
      <c r="FY13" s="11"/>
      <c r="FZ13" s="125" t="s">
        <v>55</v>
      </c>
      <c r="GA13" s="5">
        <v>0</v>
      </c>
      <c r="GB13" s="45">
        <v>48.529652821033999</v>
      </c>
      <c r="GC13" s="45"/>
      <c r="GD13" s="45"/>
      <c r="GE13" s="45"/>
      <c r="GF13" s="45"/>
      <c r="GG13" s="66"/>
      <c r="GH13" s="11"/>
      <c r="GI13" s="11"/>
      <c r="GJ13" s="125" t="s">
        <v>55</v>
      </c>
      <c r="GK13" s="5">
        <v>0</v>
      </c>
      <c r="GL13" s="45"/>
      <c r="GM13" s="45"/>
      <c r="GN13" s="45"/>
      <c r="GO13" s="45"/>
      <c r="GP13" s="45"/>
      <c r="GQ13" s="66"/>
      <c r="GR13" s="11"/>
      <c r="GS13" s="11"/>
      <c r="GT13" s="125" t="s">
        <v>55</v>
      </c>
      <c r="GU13" s="5">
        <v>0</v>
      </c>
      <c r="GV13" s="45"/>
      <c r="GW13" s="45"/>
      <c r="GX13" s="45">
        <f>2.8169</f>
        <v>2.8169</v>
      </c>
      <c r="GY13" s="45"/>
      <c r="GZ13" s="45"/>
      <c r="HA13" s="66"/>
      <c r="HB13" s="11"/>
      <c r="HC13" s="11"/>
      <c r="HD13" s="125" t="s">
        <v>55</v>
      </c>
      <c r="HE13" s="5">
        <v>0</v>
      </c>
      <c r="HF13" s="45">
        <v>23.460013842572209</v>
      </c>
      <c r="HG13" s="45"/>
      <c r="HH13" s="45"/>
      <c r="HI13" s="45"/>
      <c r="HJ13" s="45"/>
      <c r="HK13" s="66"/>
      <c r="HL13" s="11"/>
      <c r="HM13" s="11"/>
      <c r="HN13" s="125" t="s">
        <v>55</v>
      </c>
      <c r="HO13" s="5">
        <v>0</v>
      </c>
      <c r="HP13" s="45"/>
      <c r="HQ13" s="45"/>
      <c r="HR13" s="45"/>
      <c r="HS13" s="45"/>
      <c r="HT13" s="45"/>
      <c r="HU13" s="66"/>
      <c r="HV13" s="11"/>
      <c r="HW13" s="11"/>
      <c r="HX13" s="126" t="s">
        <v>55</v>
      </c>
      <c r="HY13" s="5">
        <v>0</v>
      </c>
      <c r="HZ13" s="45">
        <v>2.3556400000000002</v>
      </c>
      <c r="IA13" s="45">
        <v>1.5120400000000001</v>
      </c>
      <c r="IB13" s="45">
        <v>3.0121799999999999</v>
      </c>
      <c r="IC13" s="45">
        <v>2.2568000000000001</v>
      </c>
      <c r="ID13" s="45">
        <v>2.4657800000000001</v>
      </c>
      <c r="IE13" s="66">
        <v>2.32864</v>
      </c>
      <c r="IF13" s="11"/>
      <c r="IG13" s="11"/>
      <c r="IH13" s="125" t="s">
        <v>55</v>
      </c>
      <c r="II13" s="5">
        <v>0</v>
      </c>
      <c r="IJ13" s="45">
        <v>21.915939105848466</v>
      </c>
      <c r="IK13" s="45"/>
      <c r="IL13" s="45"/>
      <c r="IM13" s="45"/>
      <c r="IN13" s="45"/>
      <c r="IO13" s="66">
        <v>10.521929824561397</v>
      </c>
      <c r="IP13" s="11"/>
      <c r="IQ13" s="11"/>
      <c r="IR13" s="125" t="s">
        <v>55</v>
      </c>
      <c r="IS13" s="5">
        <v>0</v>
      </c>
      <c r="IT13" s="45">
        <v>0.8330724965689934</v>
      </c>
      <c r="IU13" s="45">
        <v>4.9730102216607328</v>
      </c>
      <c r="IV13" s="45">
        <v>5.5675945990998503</v>
      </c>
      <c r="IW13" s="45">
        <v>0.79689521345407499</v>
      </c>
      <c r="IX13" s="45">
        <v>0.87903225806451624</v>
      </c>
      <c r="IY13" s="66">
        <v>0.84624796084828724</v>
      </c>
      <c r="IZ13" s="11"/>
      <c r="JA13" s="11"/>
    </row>
    <row xmlns:x14ac="http://schemas.microsoft.com/office/spreadsheetml/2009/9/ac" r="14" x14ac:dyDescent="0.25">
      <c r="A14" s="425" t="str">
        <f ca="true">IF(ISBLANK('Data Summary'!A16),"",'Data Summary'!A16)</f>
        <v>GHA_2011_UIS</v>
      </c>
      <c r="B14" s="126" t="s">
        <v>105</v>
      </c>
      <c r="C14" s="22">
        <v>0</v>
      </c>
      <c r="D14" s="45"/>
      <c r="E14" s="45"/>
      <c r="F14" s="45"/>
      <c r="G14" s="45"/>
      <c r="H14" s="45"/>
      <c r="I14" s="66"/>
      <c r="J14" s="11"/>
      <c r="K14" s="11"/>
      <c r="L14" s="126" t="s">
        <v>105</v>
      </c>
      <c r="M14" s="22">
        <v>0</v>
      </c>
      <c r="N14" s="45"/>
      <c r="O14" s="45"/>
      <c r="P14" s="45"/>
      <c r="Q14" s="45"/>
      <c r="R14" s="45"/>
      <c r="S14" s="66"/>
      <c r="T14" s="11"/>
      <c r="U14" s="11"/>
      <c r="V14" s="126" t="s">
        <v>105</v>
      </c>
      <c r="W14" s="22">
        <v>0</v>
      </c>
      <c r="X14" s="45"/>
      <c r="Y14" s="45"/>
      <c r="Z14" s="45"/>
      <c r="AA14" s="45"/>
      <c r="AB14" s="45"/>
      <c r="AC14" s="66"/>
      <c r="AD14" s="11"/>
      <c r="AE14" s="11"/>
      <c r="AF14" s="126" t="s">
        <v>105</v>
      </c>
      <c r="AG14" s="22">
        <v>0</v>
      </c>
      <c r="AH14" s="45"/>
      <c r="AI14" s="45"/>
      <c r="AJ14" s="45"/>
      <c r="AK14" s="45"/>
      <c r="AL14" s="45"/>
      <c r="AM14" s="66"/>
      <c r="AN14" s="11"/>
      <c r="AO14" s="11"/>
      <c r="AP14" s="126" t="s">
        <v>105</v>
      </c>
      <c r="AQ14" s="22">
        <v>0</v>
      </c>
      <c r="AR14" s="45"/>
      <c r="AS14" s="45"/>
      <c r="AT14" s="45"/>
      <c r="AU14" s="45"/>
      <c r="AV14" s="45"/>
      <c r="AW14" s="66"/>
      <c r="AX14" s="11"/>
      <c r="AY14" s="11"/>
      <c r="AZ14" s="126" t="s">
        <v>105</v>
      </c>
      <c r="BA14" s="22">
        <v>0</v>
      </c>
      <c r="BB14" s="45"/>
      <c r="BC14" s="45"/>
      <c r="BD14" s="45"/>
      <c r="BE14" s="45"/>
      <c r="BF14" s="45"/>
      <c r="BG14" s="66"/>
      <c r="BH14" s="11"/>
      <c r="BI14" s="11"/>
      <c r="BJ14" s="126" t="s">
        <v>105</v>
      </c>
      <c r="BK14" s="22">
        <v>0</v>
      </c>
      <c r="BL14" s="45"/>
      <c r="BM14" s="45"/>
      <c r="BN14" s="45"/>
      <c r="BO14" s="45"/>
      <c r="BP14" s="45"/>
      <c r="BQ14" s="66"/>
      <c r="BR14" s="11"/>
      <c r="BS14" s="11"/>
      <c r="BT14" s="126" t="s">
        <v>105</v>
      </c>
      <c r="BU14" s="22">
        <v>0</v>
      </c>
      <c r="BV14" s="45"/>
      <c r="BW14" s="45"/>
      <c r="BX14" s="45"/>
      <c r="BY14" s="45"/>
      <c r="BZ14" s="45"/>
      <c r="CA14" s="66"/>
      <c r="CB14" s="11"/>
      <c r="CC14" s="11"/>
      <c r="CD14" s="126" t="s">
        <v>105</v>
      </c>
      <c r="CE14" s="22">
        <v>0</v>
      </c>
      <c r="CF14" s="45"/>
      <c r="CG14" s="45"/>
      <c r="CH14" s="45"/>
      <c r="CI14" s="45"/>
      <c r="CJ14" s="45"/>
      <c r="CK14" s="66"/>
      <c r="CL14" s="11"/>
      <c r="CM14" s="11"/>
      <c r="CN14" s="126" t="s">
        <v>105</v>
      </c>
      <c r="CO14" s="22">
        <v>0</v>
      </c>
      <c r="CP14" s="45"/>
      <c r="CQ14" s="45"/>
      <c r="CR14" s="45"/>
      <c r="CS14" s="45"/>
      <c r="CT14" s="45"/>
      <c r="CU14" s="66"/>
      <c r="CV14" s="11"/>
      <c r="CW14" s="11"/>
      <c r="CX14" s="126" t="s">
        <v>105</v>
      </c>
      <c r="CY14" s="22">
        <v>0</v>
      </c>
      <c r="CZ14" s="45"/>
      <c r="DA14" s="45"/>
      <c r="DB14" s="45"/>
      <c r="DC14" s="45"/>
      <c r="DD14" s="45">
        <v>0</v>
      </c>
      <c r="DE14" s="66">
        <v>0</v>
      </c>
      <c r="DF14" s="11"/>
      <c r="DG14" s="11"/>
      <c r="DH14" s="126" t="s">
        <v>105</v>
      </c>
      <c r="DI14" s="22">
        <v>0</v>
      </c>
      <c r="DJ14" s="45"/>
      <c r="DK14" s="45"/>
      <c r="DL14" s="45"/>
      <c r="DM14" s="45"/>
      <c r="DN14" s="45"/>
      <c r="DO14" s="66"/>
      <c r="DP14" s="11"/>
      <c r="DQ14" s="11"/>
      <c r="DR14" s="126" t="s">
        <v>105</v>
      </c>
      <c r="DS14" s="22">
        <v>0</v>
      </c>
      <c r="DT14" s="45"/>
      <c r="DU14" s="45"/>
      <c r="DV14" s="45"/>
      <c r="DW14" s="45"/>
      <c r="DX14" s="45"/>
      <c r="DY14" s="66"/>
      <c r="DZ14" s="11"/>
      <c r="EA14" s="11"/>
      <c r="EB14" s="126" t="s">
        <v>105</v>
      </c>
      <c r="EC14" s="22">
        <v>0</v>
      </c>
      <c r="ED14" s="45"/>
      <c r="EE14" s="45"/>
      <c r="EF14" s="45"/>
      <c r="EG14" s="45"/>
      <c r="EH14" s="45"/>
      <c r="EI14" s="66"/>
      <c r="EJ14" s="11"/>
      <c r="EK14" s="11"/>
      <c r="EL14" s="126" t="s">
        <v>105</v>
      </c>
      <c r="EM14" s="22">
        <v>0</v>
      </c>
      <c r="EN14" s="45"/>
      <c r="EO14" s="45"/>
      <c r="EP14" s="45"/>
      <c r="EQ14" s="45"/>
      <c r="ER14" s="45"/>
      <c r="ES14" s="66"/>
      <c r="ET14" s="11"/>
      <c r="EU14" s="11"/>
      <c r="EV14" s="126" t="s">
        <v>105</v>
      </c>
      <c r="EW14" s="22">
        <v>0</v>
      </c>
      <c r="EX14" s="45"/>
      <c r="EY14" s="45"/>
      <c r="EZ14" s="45"/>
      <c r="FA14" s="45"/>
      <c r="FB14" s="45"/>
      <c r="FC14" s="66"/>
      <c r="FD14" s="11"/>
      <c r="FE14" s="11"/>
      <c r="FF14" s="126" t="s">
        <v>105</v>
      </c>
      <c r="FG14" s="22">
        <v>0</v>
      </c>
      <c r="FH14" s="45"/>
      <c r="FI14" s="45"/>
      <c r="FJ14" s="45"/>
      <c r="FK14" s="45"/>
      <c r="FL14" s="45"/>
      <c r="FM14" s="66"/>
      <c r="FN14" s="11"/>
      <c r="FO14" s="11"/>
      <c r="FP14" s="126" t="s">
        <v>105</v>
      </c>
      <c r="FQ14" s="22">
        <v>0</v>
      </c>
      <c r="FR14" s="45"/>
      <c r="FS14" s="45"/>
      <c r="FT14" s="45"/>
      <c r="FU14" s="45"/>
      <c r="FV14" s="45"/>
      <c r="FW14" s="66"/>
      <c r="FX14" s="11"/>
      <c r="FY14" s="11"/>
      <c r="FZ14" s="126" t="s">
        <v>105</v>
      </c>
      <c r="GA14" s="22">
        <v>0</v>
      </c>
      <c r="GB14" s="45"/>
      <c r="GC14" s="45"/>
      <c r="GD14" s="45"/>
      <c r="GE14" s="45"/>
      <c r="GF14" s="45"/>
      <c r="GG14" s="66"/>
      <c r="GH14" s="11"/>
      <c r="GI14" s="11"/>
      <c r="GJ14" s="126" t="s">
        <v>105</v>
      </c>
      <c r="GK14" s="22">
        <v>0</v>
      </c>
      <c r="GL14" s="45"/>
      <c r="GM14" s="45"/>
      <c r="GN14" s="45"/>
      <c r="GO14" s="45"/>
      <c r="GP14" s="45"/>
      <c r="GQ14" s="66"/>
      <c r="GR14" s="11"/>
      <c r="GS14" s="11"/>
      <c r="GT14" s="126" t="s">
        <v>105</v>
      </c>
      <c r="GU14" s="196">
        <v>0</v>
      </c>
      <c r="GV14" s="45"/>
      <c r="GW14" s="45"/>
      <c r="GX14" s="45">
        <v>0</v>
      </c>
      <c r="GY14" s="45"/>
      <c r="GZ14" s="45"/>
      <c r="HA14" s="66"/>
      <c r="HB14" s="11"/>
      <c r="HC14" s="11"/>
      <c r="HD14" s="126" t="s">
        <v>105</v>
      </c>
      <c r="HE14" s="22">
        <v>0</v>
      </c>
      <c r="HF14" s="45"/>
      <c r="HG14" s="45"/>
      <c r="HH14" s="45"/>
      <c r="HI14" s="45"/>
      <c r="HJ14" s="45"/>
      <c r="HK14" s="66"/>
      <c r="HL14" s="11"/>
      <c r="HM14" s="11"/>
      <c r="HN14" s="126" t="s">
        <v>105</v>
      </c>
      <c r="HO14" s="22">
        <v>0</v>
      </c>
      <c r="HP14" s="45"/>
      <c r="HQ14" s="45"/>
      <c r="HR14" s="45"/>
      <c r="HS14" s="45"/>
      <c r="HT14" s="73"/>
      <c r="HU14" s="74"/>
      <c r="HV14" s="11"/>
      <c r="HW14" s="11"/>
      <c r="HX14" s="126" t="s">
        <v>105</v>
      </c>
      <c r="HY14" s="22">
        <v>0</v>
      </c>
      <c r="HZ14" s="45"/>
      <c r="IA14" s="45"/>
      <c r="IB14" s="45"/>
      <c r="IC14" s="45"/>
      <c r="ID14" s="45"/>
      <c r="IE14" s="66"/>
      <c r="IF14" s="11"/>
      <c r="IG14" s="11"/>
      <c r="IH14" s="126" t="s">
        <v>105</v>
      </c>
      <c r="II14" s="22">
        <v>0</v>
      </c>
      <c r="IJ14" s="45"/>
      <c r="IK14" s="45"/>
      <c r="IL14" s="45"/>
      <c r="IM14" s="45"/>
      <c r="IN14" s="45"/>
      <c r="IO14" s="66"/>
      <c r="IP14" s="11"/>
      <c r="IQ14" s="11"/>
      <c r="IR14" s="126" t="s">
        <v>105</v>
      </c>
      <c r="IS14" s="22">
        <v>0</v>
      </c>
      <c r="IT14" s="45"/>
      <c r="IU14" s="45"/>
      <c r="IV14" s="45"/>
      <c r="IW14" s="45"/>
      <c r="IX14" s="45"/>
      <c r="IY14" s="66"/>
      <c r="IZ14" s="11"/>
      <c r="JA14" s="11"/>
    </row>
    <row xmlns:x14ac="http://schemas.microsoft.com/office/spreadsheetml/2009/9/ac" r="15" s="2" customFormat="true" x14ac:dyDescent="0.25">
      <c r="A15" s="425" t="str">
        <f ca="true">IF(ISBLANK('Data Summary'!A17),"",'Data Summary'!A17)</f>
        <v>GHA_2012_EMIS</v>
      </c>
      <c r="B15" s="126"/>
      <c r="C15" s="6"/>
      <c r="D15" s="45"/>
      <c r="E15" s="7"/>
      <c r="F15" s="7"/>
      <c r="G15" s="45"/>
      <c r="H15" s="45"/>
      <c r="I15" s="66"/>
      <c r="J15" s="11"/>
      <c r="K15" s="11"/>
      <c r="L15" s="126"/>
      <c r="M15" s="6"/>
      <c r="N15" s="45"/>
      <c r="O15" s="7"/>
      <c r="P15" s="7"/>
      <c r="Q15" s="45"/>
      <c r="R15" s="45"/>
      <c r="S15" s="66"/>
      <c r="T15" s="11"/>
      <c r="U15" s="11"/>
      <c r="V15" s="126"/>
      <c r="W15" s="6"/>
      <c r="X15" s="45"/>
      <c r="Y15" s="7"/>
      <c r="Z15" s="7"/>
      <c r="AA15" s="45"/>
      <c r="AB15" s="45"/>
      <c r="AC15" s="66"/>
      <c r="AD15" s="11"/>
      <c r="AE15" s="11"/>
      <c r="AF15" s="126"/>
      <c r="AG15" s="6"/>
      <c r="AH15" s="45"/>
      <c r="AI15" s="7"/>
      <c r="AJ15" s="7"/>
      <c r="AK15" s="45"/>
      <c r="AL15" s="45"/>
      <c r="AM15" s="66"/>
      <c r="AN15" s="11"/>
      <c r="AO15" s="11"/>
      <c r="AP15" s="126" t="s">
        <v>176</v>
      </c>
      <c r="AQ15" s="13">
        <v>1</v>
      </c>
      <c r="AR15" s="45"/>
      <c r="AS15" s="7"/>
      <c r="AT15" s="7"/>
      <c r="AU15" s="7"/>
      <c r="AV15" s="45"/>
      <c r="AW15" s="66">
        <f>(((208+208*(1-0.581))*0.581)+((54+54*(1-0.659))*0.659))/((208+208*(1-0.581)+54+54*(1-0.659)))*100*(1-AW13/100)</f>
        <v>47.712004184337729</v>
      </c>
      <c r="AX15" s="11"/>
      <c r="AY15" s="11"/>
      <c r="AZ15" s="126" t="s">
        <v>176</v>
      </c>
      <c r="BA15" s="13">
        <v>1</v>
      </c>
      <c r="BB15" s="45"/>
      <c r="BC15" s="7"/>
      <c r="BD15" s="7"/>
      <c r="BE15" s="7"/>
      <c r="BF15" s="45"/>
      <c r="BG15" s="66">
        <f>(((270+270*(1-0.595))*0.595)+((76+76*(1-0.628))*0.628))/((270+270*(1-0.595)+76+76*(1-0.628)))*100*(1-BG13/100)</f>
        <v>51.437211612356087</v>
      </c>
      <c r="BH15" s="11"/>
      <c r="BI15" s="11"/>
      <c r="BJ15" s="126" t="s">
        <v>176</v>
      </c>
      <c r="BK15" s="13">
        <v>1</v>
      </c>
      <c r="BL15" s="45"/>
      <c r="BM15" s="7"/>
      <c r="BN15" s="7"/>
      <c r="BO15" s="7"/>
      <c r="BP15" s="45"/>
      <c r="BQ15" s="66">
        <f>(((267+267*(1-0.577))*0.577)+((85+85*(1-0.582))*0.582))/((267+267*(1-0.577)+85+85*(1-0.582)))*100*(1-BQ13/100)</f>
        <v>49.297221180342738</v>
      </c>
      <c r="BR15" s="11"/>
      <c r="BS15" s="11"/>
      <c r="BT15" s="126" t="s">
        <v>176</v>
      </c>
      <c r="BU15" s="13">
        <v>1</v>
      </c>
      <c r="BV15" s="45"/>
      <c r="BW15" s="7"/>
      <c r="BX15" s="7"/>
      <c r="BY15" s="7"/>
      <c r="BZ15" s="45"/>
      <c r="CA15" s="66">
        <f>(((265+265*(1-0.567))*0.567)+((92+92*(1-0.579))*0.579))/((265+265*(1-0.567)+92+92*(1-0.579)))*100*(1-CA13/100)</f>
        <v>47.664353421391795</v>
      </c>
      <c r="CB15" s="11"/>
      <c r="CC15" s="11"/>
      <c r="CD15" s="126" t="s">
        <v>176</v>
      </c>
      <c r="CE15" s="13">
        <v>1</v>
      </c>
      <c r="CF15" s="45"/>
      <c r="CG15" s="7"/>
      <c r="CH15" s="7"/>
      <c r="CI15" s="7"/>
      <c r="CJ15" s="45"/>
      <c r="CK15" s="66">
        <f>(((280+280*(1-0.58))*0.58)+((116+116*(1-0.601))*0.601))/((280+280*(1-0.58)+116+116*(1-0.601)))*100*(1-CK13/100)</f>
        <v>56.848328690302921</v>
      </c>
      <c r="CL15" s="11"/>
      <c r="CM15" s="11"/>
      <c r="CN15" s="126" t="s">
        <v>176</v>
      </c>
      <c r="CO15" s="13">
        <v>1</v>
      </c>
      <c r="CP15" s="45"/>
      <c r="CQ15" s="7"/>
      <c r="CR15" s="7"/>
      <c r="CS15" s="7"/>
      <c r="CT15" s="45"/>
      <c r="CU15" s="66">
        <f>(481*0.524+189*0.667)/(481+189)*100*(1-CU13/100)</f>
        <v>52.383687390496405</v>
      </c>
      <c r="CV15" s="11"/>
      <c r="CW15" s="11"/>
      <c r="CX15" s="126" t="s">
        <v>177</v>
      </c>
      <c r="CY15" s="6">
        <v>1</v>
      </c>
      <c r="CZ15" s="45">
        <f>(DD15/100*$BP$31+DE15/100*$BQ$31)/($BP$31+$BQ$31)*100</f>
        <v>91.221044812101212</v>
      </c>
      <c r="DA15" s="7"/>
      <c r="DB15" s="7"/>
      <c r="DC15" s="7"/>
      <c r="DD15" s="45">
        <v>91.2</v>
      </c>
      <c r="DE15" s="66">
        <v>91.8</v>
      </c>
      <c r="DF15" s="11"/>
      <c r="DG15" s="11"/>
      <c r="DH15" s="126" t="s">
        <v>176</v>
      </c>
      <c r="DI15" s="13">
        <v>1</v>
      </c>
      <c r="DJ15" s="45"/>
      <c r="DK15" s="7"/>
      <c r="DL15" s="7"/>
      <c r="DM15" s="7"/>
      <c r="DN15" s="45"/>
      <c r="DO15" s="66">
        <f>(475*0.577+222*0.604)/(475+222)*100*(1-DO13/100)</f>
        <v>53.52045946085088</v>
      </c>
      <c r="DP15" s="11"/>
      <c r="DQ15" s="11"/>
      <c r="DR15" s="126"/>
      <c r="DS15" s="6"/>
      <c r="DT15" s="45"/>
      <c r="DU15" s="7"/>
      <c r="DV15" s="7"/>
      <c r="DW15" s="7"/>
      <c r="DX15" s="45"/>
      <c r="DY15" s="66"/>
      <c r="DZ15" s="11"/>
      <c r="EA15" s="11"/>
      <c r="EB15" s="126" t="s">
        <v>176</v>
      </c>
      <c r="EC15" s="13">
        <v>1</v>
      </c>
      <c r="ED15" s="45"/>
      <c r="EE15" s="7"/>
      <c r="EF15" s="7"/>
      <c r="EG15" s="7"/>
      <c r="EH15" s="45"/>
      <c r="EI15" s="66">
        <f>(531*0.503+289*0.526)/(531+289)*100*(1-EI13/100+0.074)</f>
        <v>49.080449466965462</v>
      </c>
      <c r="EJ15" s="11"/>
      <c r="EK15" s="11"/>
      <c r="EL15" s="126" t="s">
        <v>177</v>
      </c>
      <c r="EM15" s="6">
        <v>1</v>
      </c>
      <c r="EN15" s="45">
        <f>(ER15/100*$BP$31+ES15/100*$BQ$31)/($BP$31+$BQ$31)*100</f>
        <v>45.587686717088353</v>
      </c>
      <c r="EO15" s="7"/>
      <c r="EP15" s="7"/>
      <c r="EQ15" s="7"/>
      <c r="ER15" s="45">
        <v>45.5</v>
      </c>
      <c r="ES15" s="66">
        <v>48</v>
      </c>
      <c r="ET15" s="11"/>
      <c r="EU15" s="11"/>
      <c r="EV15" s="126" t="s">
        <v>176</v>
      </c>
      <c r="EW15" s="13">
        <v>1</v>
      </c>
      <c r="EX15" s="45"/>
      <c r="EY15" s="7"/>
      <c r="EZ15" s="7"/>
      <c r="FA15" s="7"/>
      <c r="FB15" s="45"/>
      <c r="FC15" s="66">
        <f>(531*0.54+256*0.52)/(531+256)*100*(1-FC13/100+0.061)</f>
        <v>53.926997528906391</v>
      </c>
      <c r="FD15" s="11"/>
      <c r="FE15" s="11"/>
      <c r="FF15" s="126" t="s">
        <v>176</v>
      </c>
      <c r="FG15" s="13">
        <v>1</v>
      </c>
      <c r="FH15" s="45"/>
      <c r="FI15" s="7"/>
      <c r="FJ15" s="7"/>
      <c r="FK15" s="7"/>
      <c r="FL15" s="45"/>
      <c r="FM15" s="66">
        <f>(277+144)/(555+297)*100*(1-FM13/100)</f>
        <v>47.033742402021822</v>
      </c>
      <c r="FN15" s="11"/>
      <c r="FO15" s="11"/>
      <c r="FP15" s="126"/>
      <c r="FQ15" s="13"/>
      <c r="FR15" s="45"/>
      <c r="FS15" s="7"/>
      <c r="FT15" s="7"/>
      <c r="FU15" s="7"/>
      <c r="FV15" s="45"/>
      <c r="FW15" s="66"/>
      <c r="FX15" s="11"/>
      <c r="FY15" s="11"/>
      <c r="FZ15" s="126"/>
      <c r="GA15" s="13"/>
      <c r="GB15" s="45"/>
      <c r="GC15" s="7"/>
      <c r="GD15" s="7"/>
      <c r="GE15" s="7"/>
      <c r="GF15" s="45"/>
      <c r="GG15" s="66"/>
      <c r="GH15" s="11"/>
      <c r="GI15" s="11"/>
      <c r="GJ15" s="126"/>
      <c r="GK15" s="6"/>
      <c r="GL15" s="45"/>
      <c r="GM15" s="7"/>
      <c r="GN15" s="7"/>
      <c r="GO15" s="7"/>
      <c r="GP15" s="45"/>
      <c r="GQ15" s="66"/>
      <c r="GR15" s="11"/>
      <c r="GS15" s="11"/>
      <c r="GT15" s="126" t="s">
        <v>246</v>
      </c>
      <c r="GU15" s="6">
        <v>1</v>
      </c>
      <c r="GV15" s="45"/>
      <c r="GW15" s="194"/>
      <c r="GX15" s="194">
        <v>7.0422500000000001</v>
      </c>
      <c r="GY15" s="194"/>
      <c r="GZ15" s="45"/>
      <c r="HA15" s="66"/>
      <c r="HB15" s="11"/>
      <c r="HC15" s="11"/>
      <c r="HD15" s="126"/>
      <c r="HE15" s="13"/>
      <c r="HF15" s="45"/>
      <c r="HG15" s="7"/>
      <c r="HH15" s="7"/>
      <c r="HI15" s="7"/>
      <c r="HJ15" s="45"/>
      <c r="HK15" s="66"/>
      <c r="HL15" s="11"/>
      <c r="HM15" s="11"/>
      <c r="HN15" s="126"/>
      <c r="HO15" s="6"/>
      <c r="HP15" s="45"/>
      <c r="HQ15" s="7"/>
      <c r="HR15" s="7"/>
      <c r="HS15" s="7"/>
      <c r="HT15" s="45"/>
      <c r="HU15" s="66"/>
      <c r="HV15" s="11"/>
      <c r="HW15" s="11"/>
      <c r="HX15" s="126" t="s">
        <v>267</v>
      </c>
      <c r="HY15" s="13">
        <v>1</v>
      </c>
      <c r="HZ15" s="45">
        <v>34.125779999999999</v>
      </c>
      <c r="IA15" s="7">
        <v>16.246459999999999</v>
      </c>
      <c r="IB15" s="7">
        <v>48.040570000000002</v>
      </c>
      <c r="IC15" s="7">
        <v>31.384920000000001</v>
      </c>
      <c r="ID15" s="45">
        <v>36.587009999999999</v>
      </c>
      <c r="IE15" s="66">
        <v>35.88344</v>
      </c>
      <c r="IF15" s="11"/>
      <c r="IG15" s="11"/>
      <c r="IH15" s="126" t="s">
        <v>176</v>
      </c>
      <c r="II15" s="13">
        <v>1</v>
      </c>
      <c r="IJ15" s="45"/>
      <c r="IK15" s="7"/>
      <c r="IL15" s="7"/>
      <c r="IM15" s="7"/>
      <c r="IN15" s="45"/>
      <c r="IO15" s="66">
        <v>44.044956140350877</v>
      </c>
      <c r="IP15" s="11"/>
      <c r="IQ15" s="11"/>
      <c r="IR15" s="126" t="s">
        <v>267</v>
      </c>
      <c r="IS15" s="13">
        <v>1</v>
      </c>
      <c r="IT15" s="45">
        <v>14.540245106301015</v>
      </c>
      <c r="IU15" s="7">
        <v>7.2814976455725278</v>
      </c>
      <c r="IV15" s="7">
        <v>30.138356392732124</v>
      </c>
      <c r="IW15" s="7">
        <v>12.786545924967657</v>
      </c>
      <c r="IX15" s="45">
        <v>16.112903225806452</v>
      </c>
      <c r="IY15" s="66">
        <v>16.007340946166394</v>
      </c>
      <c r="IZ15" s="11"/>
      <c r="JA15" s="11"/>
    </row>
    <row xmlns:x14ac="http://schemas.microsoft.com/office/spreadsheetml/2009/9/ac" r="16" s="2" customFormat="true" x14ac:dyDescent="0.25">
      <c r="A16" s="425" t="str">
        <f ca="true">IF(ISBLANK('Data Summary'!A18),"",'Data Summary'!A18)</f>
        <v>GHA_2012_UIS</v>
      </c>
      <c r="B16" s="126"/>
      <c r="C16" s="13"/>
      <c r="D16" s="45"/>
      <c r="E16" s="7"/>
      <c r="F16" s="7"/>
      <c r="G16" s="7"/>
      <c r="H16" s="45"/>
      <c r="I16" s="66"/>
      <c r="J16" s="11"/>
      <c r="K16" s="11"/>
      <c r="L16" s="126"/>
      <c r="M16" s="13"/>
      <c r="N16" s="45"/>
      <c r="O16" s="7"/>
      <c r="P16" s="7"/>
      <c r="Q16" s="7"/>
      <c r="R16" s="45"/>
      <c r="S16" s="66"/>
      <c r="T16" s="11"/>
      <c r="U16" s="11"/>
      <c r="V16" s="126"/>
      <c r="W16" s="13"/>
      <c r="X16" s="45"/>
      <c r="Y16" s="7"/>
      <c r="Z16" s="7"/>
      <c r="AA16" s="7"/>
      <c r="AB16" s="45"/>
      <c r="AC16" s="66"/>
      <c r="AD16" s="11"/>
      <c r="AE16" s="11"/>
      <c r="AF16" s="126"/>
      <c r="AG16" s="13"/>
      <c r="AH16" s="45"/>
      <c r="AI16" s="7"/>
      <c r="AJ16" s="7"/>
      <c r="AK16" s="7"/>
      <c r="AL16" s="45"/>
      <c r="AM16" s="66"/>
      <c r="AN16" s="11"/>
      <c r="AO16" s="11"/>
      <c r="AP16" s="126" t="s">
        <v>178</v>
      </c>
      <c r="AQ16" s="13">
        <v>1</v>
      </c>
      <c r="AR16" s="45"/>
      <c r="AS16" s="7"/>
      <c r="AT16" s="7"/>
      <c r="AU16" s="7"/>
      <c r="AV16" s="45"/>
      <c r="AW16" s="66">
        <f>(((124+124*(1-0.346))*0.346)+((23+23*(1-0.28))*0.28))/((124+124*(1-0.346)+23+23*(1-0.28)))*100*(1-AW13/100)</f>
        <v>26.827741265092829</v>
      </c>
      <c r="AX16" s="11"/>
      <c r="AY16" s="11"/>
      <c r="AZ16" s="126" t="s">
        <v>178</v>
      </c>
      <c r="BA16" s="13">
        <v>1</v>
      </c>
      <c r="BB16" s="45"/>
      <c r="BC16" s="7"/>
      <c r="BD16" s="7"/>
      <c r="BE16" s="7"/>
      <c r="BF16" s="45"/>
      <c r="BG16" s="66">
        <f>(((140+140*(1-0.308))*0.308)+((35+35*(1-0.289))*0.289))/((140+140*(1-0.308)+35+35*(1-0.289)))*100*(1-BG13/100)</f>
        <v>25.984151690704305</v>
      </c>
      <c r="BH16" s="11"/>
      <c r="BI16" s="11"/>
      <c r="BJ16" s="126" t="s">
        <v>178</v>
      </c>
      <c r="BK16" s="13">
        <v>1</v>
      </c>
      <c r="BL16" s="45"/>
      <c r="BM16" s="7"/>
      <c r="BN16" s="7"/>
      <c r="BO16" s="7"/>
      <c r="BP16" s="45"/>
      <c r="BQ16" s="66">
        <f>(((158+158*(1-0.341))*0.341)+((40+40*(1-0.274))*0.274))/((158+158*(1-0.341)+40+40*(1-0.274)))*100*(1-BQ13/100)</f>
        <v>27.882482394537131</v>
      </c>
      <c r="BR16" s="11"/>
      <c r="BS16" s="11"/>
      <c r="BT16" s="126" t="s">
        <v>178</v>
      </c>
      <c r="BU16" s="13">
        <v>1</v>
      </c>
      <c r="BV16" s="45"/>
      <c r="BW16" s="7"/>
      <c r="BX16" s="7"/>
      <c r="BY16" s="7"/>
      <c r="BZ16" s="45"/>
      <c r="CA16" s="66">
        <f>(((171+171*(1-0.366))*0.366)+((46+46*(1-0.289))*0.289))/((171+171*(1-0.366)+46+46*(1-0.289)))*100*(1-CA13/100)</f>
        <v>29.186679836734289</v>
      </c>
      <c r="CB16" s="11"/>
      <c r="CC16" s="11"/>
      <c r="CD16" s="126" t="s">
        <v>178</v>
      </c>
      <c r="CE16" s="13">
        <v>1</v>
      </c>
      <c r="CF16" s="45"/>
      <c r="CG16" s="7"/>
      <c r="CH16" s="7"/>
      <c r="CI16" s="7"/>
      <c r="CJ16" s="45"/>
      <c r="CK16" s="66">
        <f>(((165+165*(1-0.342))*0.342)+((51+51*(1-0.264))*0.264))/((165+165*(1-0.342)+51+51*(1-0.264)))*100*(1-CK13/100)</f>
        <v>31.322932373308642</v>
      </c>
      <c r="CL16" s="11"/>
      <c r="CM16" s="11"/>
      <c r="CN16" s="126" t="s">
        <v>178</v>
      </c>
      <c r="CO16" s="13">
        <v>1</v>
      </c>
      <c r="CP16" s="45"/>
      <c r="CQ16" s="7"/>
      <c r="CR16" s="7"/>
      <c r="CS16" s="7"/>
      <c r="CT16" s="45"/>
      <c r="CU16" s="66">
        <f>(481*0.393+189*0.212)/(481+189)*100*(1-CU13/100)</f>
        <v>31.740103105338214</v>
      </c>
      <c r="CV16" s="11"/>
      <c r="CW16" s="11"/>
      <c r="CX16" s="126"/>
      <c r="CY16" s="13"/>
      <c r="CZ16" s="45"/>
      <c r="DA16" s="7"/>
      <c r="DB16" s="7"/>
      <c r="DC16" s="7"/>
      <c r="DD16" s="45"/>
      <c r="DE16" s="66"/>
      <c r="DF16" s="11"/>
      <c r="DG16" s="11"/>
      <c r="DH16" s="126" t="s">
        <v>178</v>
      </c>
      <c r="DI16" s="13">
        <v>1</v>
      </c>
      <c r="DJ16" s="45"/>
      <c r="DK16" s="7"/>
      <c r="DL16" s="7"/>
      <c r="DM16" s="7"/>
      <c r="DN16" s="45"/>
      <c r="DO16" s="66">
        <f>(475*0.373+222*0.234)/(475+222)*100*(1-DO13/100)</f>
        <v>30.043801699440017</v>
      </c>
      <c r="DP16" s="11"/>
      <c r="DQ16" s="11"/>
      <c r="DR16" s="126"/>
      <c r="DS16" s="13"/>
      <c r="DT16" s="45"/>
      <c r="DU16" s="7"/>
      <c r="DV16" s="7"/>
      <c r="DW16" s="7"/>
      <c r="DX16" s="45"/>
      <c r="DY16" s="66"/>
      <c r="DZ16" s="11"/>
      <c r="EA16" s="11"/>
      <c r="EB16" s="126" t="s">
        <v>178</v>
      </c>
      <c r="EC16" s="13">
        <v>1</v>
      </c>
      <c r="ED16" s="45"/>
      <c r="EE16" s="7"/>
      <c r="EF16" s="7"/>
      <c r="EG16" s="7"/>
      <c r="EH16" s="45"/>
      <c r="EI16" s="66">
        <f>(531*0.355+289*0.215)/(531+289)*100*(1-EI13/100+0.074)</f>
        <v>29.351749921619593</v>
      </c>
      <c r="EJ16" s="11"/>
      <c r="EK16" s="11"/>
      <c r="EL16" s="126"/>
      <c r="EM16" s="13"/>
      <c r="EN16" s="45"/>
      <c r="EO16" s="7"/>
      <c r="EP16" s="7"/>
      <c r="EQ16" s="7"/>
      <c r="ER16" s="45"/>
      <c r="ES16" s="66"/>
      <c r="ET16" s="11"/>
      <c r="EU16" s="11"/>
      <c r="EV16" s="126" t="s">
        <v>178</v>
      </c>
      <c r="EW16" s="13">
        <v>1</v>
      </c>
      <c r="EX16" s="45"/>
      <c r="EY16" s="7"/>
      <c r="EZ16" s="7"/>
      <c r="FA16" s="7"/>
      <c r="FB16" s="45"/>
      <c r="FC16" s="66">
        <f>(531*0.37+256*0.28)/(531+256)*100*(1-FC13/100+0.061)</f>
        <v>34.441300403411255</v>
      </c>
      <c r="FD16" s="11"/>
      <c r="FE16" s="11"/>
      <c r="FF16" s="126" t="s">
        <v>178</v>
      </c>
      <c r="FG16" s="13">
        <v>1</v>
      </c>
      <c r="FH16" s="45"/>
      <c r="FI16" s="7"/>
      <c r="FJ16" s="7"/>
      <c r="FK16" s="7"/>
      <c r="FL16" s="45"/>
      <c r="FM16" s="66">
        <f>(254+107)/(555+297)*100*(1-FM13/100)</f>
        <v>40.330596216460513</v>
      </c>
      <c r="FN16" s="11"/>
      <c r="FO16" s="11"/>
      <c r="FP16" s="126"/>
      <c r="FQ16" s="13"/>
      <c r="FR16" s="45"/>
      <c r="FS16" s="7"/>
      <c r="FT16" s="7"/>
      <c r="FU16" s="7"/>
      <c r="FV16" s="45"/>
      <c r="FW16" s="66"/>
      <c r="FX16" s="11"/>
      <c r="FY16" s="11"/>
      <c r="FZ16" s="126"/>
      <c r="GA16" s="13"/>
      <c r="GB16" s="45"/>
      <c r="GC16" s="7"/>
      <c r="GD16" s="7"/>
      <c r="GE16" s="7"/>
      <c r="GF16" s="45"/>
      <c r="GG16" s="66"/>
      <c r="GH16" s="11"/>
      <c r="GI16" s="11"/>
      <c r="GJ16" s="126"/>
      <c r="GK16" s="13"/>
      <c r="GL16" s="45"/>
      <c r="GM16" s="7"/>
      <c r="GN16" s="7"/>
      <c r="GO16" s="7"/>
      <c r="GP16" s="45"/>
      <c r="GQ16" s="66"/>
      <c r="GR16" s="11"/>
      <c r="GS16" s="11"/>
      <c r="GT16" s="126" t="s">
        <v>178</v>
      </c>
      <c r="GU16" s="197">
        <v>1</v>
      </c>
      <c r="GV16" s="45"/>
      <c r="GW16" s="194"/>
      <c r="GX16" s="194">
        <v>60.563380000000002</v>
      </c>
      <c r="GY16" s="194"/>
      <c r="GZ16" s="45"/>
      <c r="HA16" s="66"/>
      <c r="HB16" s="11"/>
      <c r="HC16" s="11"/>
      <c r="HD16" s="126"/>
      <c r="HE16" s="13"/>
      <c r="HF16" s="45"/>
      <c r="HG16" s="7"/>
      <c r="HH16" s="7"/>
      <c r="HI16" s="7"/>
      <c r="HJ16" s="45"/>
      <c r="HK16" s="66"/>
      <c r="HL16" s="11"/>
      <c r="HM16" s="11"/>
      <c r="HN16" s="126"/>
      <c r="HO16" s="13"/>
      <c r="HP16" s="45"/>
      <c r="HQ16" s="7"/>
      <c r="HR16" s="7"/>
      <c r="HS16" s="7"/>
      <c r="HT16" s="45"/>
      <c r="HU16" s="66"/>
      <c r="HV16" s="11"/>
      <c r="HW16" s="11"/>
      <c r="HX16" s="126" t="s">
        <v>180</v>
      </c>
      <c r="HY16" s="13">
        <v>0</v>
      </c>
      <c r="HZ16" s="45">
        <v>3.9921899999999999</v>
      </c>
      <c r="IA16" s="7">
        <v>2.7195499999999999</v>
      </c>
      <c r="IB16" s="7">
        <v>4.98264</v>
      </c>
      <c r="IC16" s="7">
        <v>3.7811900000000001</v>
      </c>
      <c r="ID16" s="7">
        <v>4.3083099999999996</v>
      </c>
      <c r="IE16" s="66">
        <v>3.95343</v>
      </c>
      <c r="IF16" s="11"/>
      <c r="IG16" s="11"/>
      <c r="IH16" s="126" t="s">
        <v>178</v>
      </c>
      <c r="II16" s="13">
        <v>1</v>
      </c>
      <c r="IJ16" s="45"/>
      <c r="IK16" s="7"/>
      <c r="IL16" s="7"/>
      <c r="IM16" s="7"/>
      <c r="IN16" s="45"/>
      <c r="IO16" s="66">
        <v>41.895833333333336</v>
      </c>
      <c r="IP16" s="11"/>
      <c r="IQ16" s="11"/>
      <c r="IR16" s="126" t="s">
        <v>363</v>
      </c>
      <c r="IS16" s="13">
        <v>0.5</v>
      </c>
      <c r="IT16" s="45">
        <v>0.14446343871138614</v>
      </c>
      <c r="IU16" s="7">
        <v>0.16079016882967728</v>
      </c>
      <c r="IV16" s="7">
        <v>0.16669444907484579</v>
      </c>
      <c r="IW16" s="7">
        <v>0.12419146183699871</v>
      </c>
      <c r="IX16" s="45">
        <v>0.16129032258064516</v>
      </c>
      <c r="IY16" s="66">
        <v>0.16313213703099511</v>
      </c>
      <c r="IZ16" s="11"/>
      <c r="JA16" s="11"/>
    </row>
    <row xmlns:x14ac="http://schemas.microsoft.com/office/spreadsheetml/2009/9/ac" r="17" s="2" customFormat="true" x14ac:dyDescent="0.25">
      <c r="A17" s="425" t="str">
        <f ca="true">IF(ISBLANK('Data Summary'!A19),"",'Data Summary'!A19)</f>
        <v>GHA_2013_EMIS</v>
      </c>
      <c r="B17" s="126"/>
      <c r="C17" s="13"/>
      <c r="D17" s="45"/>
      <c r="E17" s="7"/>
      <c r="F17" s="7"/>
      <c r="G17" s="7"/>
      <c r="H17" s="45"/>
      <c r="I17" s="26"/>
      <c r="J17" s="11"/>
      <c r="K17" s="11"/>
      <c r="L17" s="126"/>
      <c r="M17" s="13"/>
      <c r="N17" s="45"/>
      <c r="O17" s="7"/>
      <c r="P17" s="7"/>
      <c r="Q17" s="7"/>
      <c r="R17" s="45"/>
      <c r="S17" s="26"/>
      <c r="T17" s="11"/>
      <c r="U17" s="11"/>
      <c r="V17" s="126"/>
      <c r="W17" s="13"/>
      <c r="X17" s="45"/>
      <c r="Y17" s="7"/>
      <c r="Z17" s="7"/>
      <c r="AA17" s="7"/>
      <c r="AB17" s="45"/>
      <c r="AC17" s="26"/>
      <c r="AD17" s="11"/>
      <c r="AE17" s="11"/>
      <c r="AF17" s="126"/>
      <c r="AG17" s="13"/>
      <c r="AH17" s="45"/>
      <c r="AI17" s="7"/>
      <c r="AJ17" s="7"/>
      <c r="AK17" s="7"/>
      <c r="AL17" s="45"/>
      <c r="AM17" s="26"/>
      <c r="AN17" s="11"/>
      <c r="AO17" s="11"/>
      <c r="AP17" s="126" t="s">
        <v>179</v>
      </c>
      <c r="AQ17" s="13">
        <v>0.5</v>
      </c>
      <c r="AR17" s="108"/>
      <c r="AS17" s="67"/>
      <c r="AT17" s="67"/>
      <c r="AU17" s="7"/>
      <c r="AV17" s="45"/>
      <c r="AW17" s="66">
        <f>(((11+11*(1-0.031))*0.031)+((3+3*(1-0.037))*0.025))/((11+11*(1-0.031)+3+3*(1-0.037)))*100*(1-AW13/100)</f>
        <v>2.3775220729997866</v>
      </c>
      <c r="AX17" s="11"/>
      <c r="AY17" s="11"/>
      <c r="AZ17" s="126" t="s">
        <v>179</v>
      </c>
      <c r="BA17" s="13">
        <v>0.5</v>
      </c>
      <c r="BB17" s="45"/>
      <c r="BC17" s="7"/>
      <c r="BD17" s="7"/>
      <c r="BE17" s="7"/>
      <c r="BF17" s="7"/>
      <c r="BG17" s="66">
        <f>(((13+13*(1-0.029))*0.029)+((3+3*(1-0.025))*0.025))/((13+13*(1-0.029)+3+3*(1-0.025)))*100*(1-BG13/100)</f>
        <v>2.4132227456257844</v>
      </c>
      <c r="BH17" s="11"/>
      <c r="BI17" s="11"/>
      <c r="BJ17" s="126" t="s">
        <v>179</v>
      </c>
      <c r="BK17" s="13">
        <v>0.5</v>
      </c>
      <c r="BL17" s="45"/>
      <c r="BM17" s="7"/>
      <c r="BN17" s="7"/>
      <c r="BO17" s="7"/>
      <c r="BP17" s="7"/>
      <c r="BQ17" s="66">
        <f>(((24+24*(1-0.052))*0.052)+((10+10*(1-0.068))*0.068))/((24+24*(1-0.052)+10+10*(1-0.068)))*100*(1-BQ13/100)</f>
        <v>4.8323660035479366</v>
      </c>
      <c r="BR17" s="11"/>
      <c r="BS17" s="11"/>
      <c r="BT17" s="126" t="s">
        <v>179</v>
      </c>
      <c r="BU17" s="13">
        <v>0.5</v>
      </c>
      <c r="BV17" s="45"/>
      <c r="BW17" s="7"/>
      <c r="BX17" s="7"/>
      <c r="BY17" s="7"/>
      <c r="BZ17" s="7"/>
      <c r="CA17" s="66">
        <f>(((20+20*(1-0.043))*0.043)+((11+11*(1-0.069))*0.069))/((20+20*(1-0.043)+11+11*(1-0.069)))*100*(1-CA13/100)</f>
        <v>4.3600056358791104</v>
      </c>
      <c r="CB17" s="11"/>
      <c r="CC17" s="11"/>
      <c r="CD17" s="126" t="s">
        <v>179</v>
      </c>
      <c r="CE17" s="13">
        <v>0.5</v>
      </c>
      <c r="CF17" s="45"/>
      <c r="CG17" s="7"/>
      <c r="CH17" s="7"/>
      <c r="CI17" s="7"/>
      <c r="CJ17" s="7"/>
      <c r="CK17" s="66">
        <f>(((18+18*(1-0.037))*0.037)+((11+11*(1-0.057))*0.057))/((18+18*(1-0.037)+11+11*(1-0.057)))*100*(1-CK13/100)</f>
        <v>4.3200307955310615</v>
      </c>
      <c r="CL17" s="11"/>
      <c r="CM17" s="11"/>
      <c r="CN17" s="126" t="s">
        <v>179</v>
      </c>
      <c r="CO17" s="13">
        <v>0.5</v>
      </c>
      <c r="CP17" s="45"/>
      <c r="CQ17" s="7"/>
      <c r="CR17" s="7"/>
      <c r="CS17" s="7"/>
      <c r="CT17" s="7"/>
      <c r="CU17" s="66">
        <f>(481*0.046+189*0.074)/(481+189)*100*(1-CU13/100)</f>
        <v>5.0030275002726903</v>
      </c>
      <c r="CV17" s="11"/>
      <c r="CW17" s="11"/>
      <c r="CX17" s="126"/>
      <c r="CY17" s="13"/>
      <c r="CZ17" s="45"/>
      <c r="DA17" s="7"/>
      <c r="DB17" s="7"/>
      <c r="DC17" s="7"/>
      <c r="DD17" s="7"/>
      <c r="DE17" s="26"/>
      <c r="DF17" s="11"/>
      <c r="DG17" s="11"/>
      <c r="DH17" s="126" t="s">
        <v>179</v>
      </c>
      <c r="DI17" s="13">
        <v>0.5</v>
      </c>
      <c r="DJ17" s="45"/>
      <c r="DK17" s="7"/>
      <c r="DL17" s="7"/>
      <c r="DM17" s="7"/>
      <c r="DN17" s="7"/>
      <c r="DO17" s="66">
        <f>(475*0.06+222*0.063)/(475+222)*100*(1-DO13/100)</f>
        <v>5.5709857107423026</v>
      </c>
      <c r="DP17" s="11"/>
      <c r="DQ17" s="11"/>
      <c r="DR17" s="126"/>
      <c r="DS17" s="13"/>
      <c r="DT17" s="45"/>
      <c r="DU17" s="7"/>
      <c r="DV17" s="7"/>
      <c r="DW17" s="7"/>
      <c r="DX17" s="7"/>
      <c r="DY17" s="26"/>
      <c r="DZ17" s="11"/>
      <c r="EA17" s="11"/>
      <c r="EB17" s="126" t="s">
        <v>179</v>
      </c>
      <c r="EC17" s="13">
        <v>0.5</v>
      </c>
      <c r="ED17" s="45"/>
      <c r="EE17" s="7"/>
      <c r="EF17" s="7"/>
      <c r="EG17" s="7"/>
      <c r="EH17" s="7"/>
      <c r="EI17" s="66">
        <f>(531*0.037+289*0.048)/(531+289)*100*(1-EI13/100+0.074)</f>
        <v>3.9253164124751323</v>
      </c>
      <c r="EJ17" s="11"/>
      <c r="EK17" s="11"/>
      <c r="EL17" s="126"/>
      <c r="EM17" s="13"/>
      <c r="EN17" s="45"/>
      <c r="EO17" s="7"/>
      <c r="EP17" s="7"/>
      <c r="EQ17" s="7"/>
      <c r="ER17" s="7"/>
      <c r="ES17" s="26"/>
      <c r="ET17" s="11"/>
      <c r="EU17" s="11"/>
      <c r="EV17" s="126" t="s">
        <v>179</v>
      </c>
      <c r="EW17" s="13">
        <v>0.5</v>
      </c>
      <c r="EX17" s="45"/>
      <c r="EY17" s="7"/>
      <c r="EZ17" s="7"/>
      <c r="FA17" s="7"/>
      <c r="FB17" s="7"/>
      <c r="FC17" s="66">
        <f>(531*0.04+256*0.04)/(531+256)*100*(1-FC13/100+0.061)</f>
        <v>4.0433046306149043</v>
      </c>
      <c r="FD17" s="11"/>
      <c r="FE17" s="11"/>
      <c r="FF17" s="126" t="s">
        <v>179</v>
      </c>
      <c r="FG17" s="13">
        <v>0.5</v>
      </c>
      <c r="FH17" s="45"/>
      <c r="FI17" s="7"/>
      <c r="FJ17" s="7"/>
      <c r="FK17" s="7"/>
      <c r="FL17" s="7"/>
      <c r="FM17" s="66">
        <f>(14+27)/(555+297)*100*(1-FM13/100)</f>
        <v>4.5804832268002249</v>
      </c>
      <c r="FN17" s="11"/>
      <c r="FO17" s="11"/>
      <c r="FP17" s="126"/>
      <c r="FQ17" s="13"/>
      <c r="FR17" s="45"/>
      <c r="FS17" s="7"/>
      <c r="FT17" s="7"/>
      <c r="FU17" s="7"/>
      <c r="FV17" s="7"/>
      <c r="FW17" s="66"/>
      <c r="FX17" s="11"/>
      <c r="FY17" s="11"/>
      <c r="FZ17" s="126"/>
      <c r="GA17" s="13"/>
      <c r="GB17" s="45"/>
      <c r="GC17" s="7"/>
      <c r="GD17" s="7"/>
      <c r="GE17" s="7"/>
      <c r="GF17" s="7"/>
      <c r="GG17" s="66"/>
      <c r="GH17" s="11"/>
      <c r="GI17" s="11"/>
      <c r="GJ17" s="126"/>
      <c r="GK17" s="13"/>
      <c r="GL17" s="45"/>
      <c r="GM17" s="7"/>
      <c r="GN17" s="7"/>
      <c r="GO17" s="7"/>
      <c r="GP17" s="7"/>
      <c r="GQ17" s="26"/>
      <c r="GR17" s="11"/>
      <c r="GS17" s="11"/>
      <c r="GT17" s="126" t="s">
        <v>247</v>
      </c>
      <c r="GU17" s="197">
        <v>1</v>
      </c>
      <c r="GV17" s="45"/>
      <c r="GW17" s="194"/>
      <c r="GX17" s="194">
        <v>1.40845</v>
      </c>
      <c r="GY17" s="194"/>
      <c r="GZ17" s="194"/>
      <c r="HA17" s="26"/>
      <c r="HB17" s="11"/>
      <c r="HC17" s="11"/>
      <c r="HD17" s="126"/>
      <c r="HE17" s="13"/>
      <c r="HF17" s="45"/>
      <c r="HG17" s="7"/>
      <c r="HH17" s="7"/>
      <c r="HI17" s="7"/>
      <c r="HJ17" s="7"/>
      <c r="HK17" s="66"/>
      <c r="HL17" s="11"/>
      <c r="HM17" s="11"/>
      <c r="HN17" s="126"/>
      <c r="HO17" s="13"/>
      <c r="HP17" s="45"/>
      <c r="HQ17" s="7"/>
      <c r="HR17" s="7"/>
      <c r="HS17" s="7"/>
      <c r="HT17" s="7"/>
      <c r="HU17" s="26"/>
      <c r="HV17" s="11"/>
      <c r="HW17" s="11"/>
      <c r="HX17" s="126" t="s">
        <v>268</v>
      </c>
      <c r="HY17" s="6">
        <v>1</v>
      </c>
      <c r="HZ17" s="45">
        <v>4.3362400000000001</v>
      </c>
      <c r="IA17" s="67">
        <v>6.6076499999999996</v>
      </c>
      <c r="IB17" s="67">
        <v>2.5684800000000001</v>
      </c>
      <c r="IC17" s="7">
        <v>4.5030799999999997</v>
      </c>
      <c r="ID17" s="7">
        <v>3.82748</v>
      </c>
      <c r="IE17" s="66">
        <v>4.7164799999999998</v>
      </c>
      <c r="IF17" s="11"/>
      <c r="IG17" s="11"/>
      <c r="IH17" s="126" t="s">
        <v>179</v>
      </c>
      <c r="II17" s="13">
        <v>0.5</v>
      </c>
      <c r="IJ17" s="45"/>
      <c r="IK17" s="7"/>
      <c r="IL17" s="7"/>
      <c r="IM17" s="7"/>
      <c r="IN17" s="7"/>
      <c r="IO17" s="66">
        <v>1.5372807017543859</v>
      </c>
      <c r="IP17" s="11"/>
      <c r="IQ17" s="11"/>
      <c r="IR17" s="126" t="s">
        <v>268</v>
      </c>
      <c r="IS17" s="13">
        <v>1</v>
      </c>
      <c r="IT17" s="45">
        <v>14.128524305973563</v>
      </c>
      <c r="IU17" s="7">
        <v>18.272654186286896</v>
      </c>
      <c r="IV17" s="7">
        <v>5.2175362560426732</v>
      </c>
      <c r="IW17" s="7">
        <v>15.311772315653299</v>
      </c>
      <c r="IX17" s="7">
        <v>13.048387096774194</v>
      </c>
      <c r="IY17" s="66">
        <v>13.162724306688418</v>
      </c>
      <c r="IZ17" s="11"/>
      <c r="JA17" s="11"/>
    </row>
    <row xmlns:x14ac="http://schemas.microsoft.com/office/spreadsheetml/2009/9/ac" r="18" s="2" customFormat="true" x14ac:dyDescent="0.25">
      <c r="A18" s="425" t="str">
        <f ca="true">IF(ISBLANK('Data Summary'!A20),"",'Data Summary'!A20)</f>
        <v>GHA_2013_UIS</v>
      </c>
      <c r="B18" s="126"/>
      <c r="C18" s="13"/>
      <c r="D18" s="108"/>
      <c r="E18" s="67"/>
      <c r="F18" s="67"/>
      <c r="G18" s="7"/>
      <c r="H18" s="45"/>
      <c r="I18" s="26"/>
      <c r="J18" s="11"/>
      <c r="K18" s="11"/>
      <c r="L18" s="126"/>
      <c r="M18" s="13"/>
      <c r="N18" s="108"/>
      <c r="O18" s="67"/>
      <c r="P18" s="67"/>
      <c r="Q18" s="7"/>
      <c r="R18" s="45"/>
      <c r="S18" s="26"/>
      <c r="T18" s="11"/>
      <c r="U18" s="11"/>
      <c r="V18" s="126"/>
      <c r="W18" s="13"/>
      <c r="X18" s="108"/>
      <c r="Y18" s="67"/>
      <c r="Z18" s="67"/>
      <c r="AA18" s="7"/>
      <c r="AB18" s="45"/>
      <c r="AC18" s="26"/>
      <c r="AD18" s="11"/>
      <c r="AE18" s="11"/>
      <c r="AF18" s="126"/>
      <c r="AG18" s="13"/>
      <c r="AH18" s="108"/>
      <c r="AI18" s="67"/>
      <c r="AJ18" s="67"/>
      <c r="AK18" s="7"/>
      <c r="AL18" s="45"/>
      <c r="AM18" s="26"/>
      <c r="AN18" s="11"/>
      <c r="AO18" s="11"/>
      <c r="AP18" s="126" t="s">
        <v>180</v>
      </c>
      <c r="AQ18" s="6">
        <v>0.5</v>
      </c>
      <c r="AR18" s="108"/>
      <c r="AS18" s="67"/>
      <c r="AT18" s="67"/>
      <c r="AU18" s="67"/>
      <c r="AV18" s="45"/>
      <c r="AW18" s="66">
        <f>(((15+15*(1-0.042))*0.042)+((2+2*(1-0.024))*0.024))/((15+15*(1-0.042)+2+2*(1-0.024)))*100*(1-AW13/100)</f>
        <v>3.1893936665966751</v>
      </c>
      <c r="AX18" s="11"/>
      <c r="AY18" s="11"/>
      <c r="AZ18" s="126" t="s">
        <v>180</v>
      </c>
      <c r="BA18" s="6">
        <v>0.5</v>
      </c>
      <c r="BB18" s="45"/>
      <c r="BC18" s="67"/>
      <c r="BD18" s="67"/>
      <c r="BE18" s="7"/>
      <c r="BF18" s="7"/>
      <c r="BG18" s="66">
        <f>(((31+31*(1-0.068))*0.068)+((7+7*(1-0.058))*0.058))/((31+31*(1-0.068)+7+7*(1-0.058)))*100*(1-BG13/100)</f>
        <v>5.6510431626371185</v>
      </c>
      <c r="BH18" s="11"/>
      <c r="BI18" s="11"/>
      <c r="BJ18" s="126" t="s">
        <v>180</v>
      </c>
      <c r="BK18" s="6">
        <v>0.5</v>
      </c>
      <c r="BL18" s="45"/>
      <c r="BM18" s="67"/>
      <c r="BN18" s="67"/>
      <c r="BO18" s="7"/>
      <c r="BP18" s="7"/>
      <c r="BQ18" s="66">
        <f>(((14+14*(1-0.03))*0.03)+((11+11*(1-0.075))*0.058))/((14+14*(1-0.03)+11+11*(1-0.075)))*100*(1-BQ13/100)</f>
        <v>3.5945961725998132</v>
      </c>
      <c r="BR18" s="11"/>
      <c r="BS18" s="11"/>
      <c r="BT18" s="126" t="s">
        <v>180</v>
      </c>
      <c r="BU18" s="6">
        <v>0.5</v>
      </c>
      <c r="BV18" s="45"/>
      <c r="BW18" s="67"/>
      <c r="BX18" s="67"/>
      <c r="BY18" s="7"/>
      <c r="BZ18" s="7"/>
      <c r="CA18" s="66">
        <f>(((11+11*(1-0.024))*0.024)+((10+10*(1-0.063))*0.063))/((11+11*(1-0.024)+10+10*(1-0.063)))*100*(1-CA13/100)</f>
        <v>3.5432317012603463</v>
      </c>
      <c r="CB18" s="11"/>
      <c r="CC18" s="11"/>
      <c r="CD18" s="126" t="s">
        <v>180</v>
      </c>
      <c r="CE18" s="6">
        <v>0.5</v>
      </c>
      <c r="CF18" s="45"/>
      <c r="CG18" s="67"/>
      <c r="CH18" s="67"/>
      <c r="CI18" s="7"/>
      <c r="CJ18" s="7"/>
      <c r="CK18" s="66">
        <f>(((20+20*(1-0.041))*0.041)+((15+15*(1-0.078))*0.078))/((20+20*(1-0.041)+15+15*(1-0.078)))*100*(1-CK13/100)</f>
        <v>5.4982034382093588</v>
      </c>
      <c r="CL18" s="11"/>
      <c r="CM18" s="11"/>
      <c r="CN18" s="126" t="s">
        <v>180</v>
      </c>
      <c r="CO18" s="6">
        <v>0.5</v>
      </c>
      <c r="CP18" s="45"/>
      <c r="CQ18" s="67"/>
      <c r="CR18" s="67"/>
      <c r="CS18" s="7"/>
      <c r="CT18" s="7"/>
      <c r="CU18" s="66">
        <f>(481*0.037+189*0.048)/(481+189)*100*(1-CU13/100)</f>
        <v>3.7224841023711486</v>
      </c>
      <c r="CV18" s="11"/>
      <c r="CW18" s="11"/>
      <c r="CX18" s="126"/>
      <c r="CY18" s="13"/>
      <c r="CZ18" s="45"/>
      <c r="DA18" s="67"/>
      <c r="DB18" s="67"/>
      <c r="DC18" s="7"/>
      <c r="DD18" s="7"/>
      <c r="DE18" s="26"/>
      <c r="DF18" s="11"/>
      <c r="DG18" s="11"/>
      <c r="DH18" s="126" t="s">
        <v>180</v>
      </c>
      <c r="DI18" s="6">
        <v>0.5</v>
      </c>
      <c r="DJ18" s="45"/>
      <c r="DK18" s="67"/>
      <c r="DL18" s="67"/>
      <c r="DM18" s="7"/>
      <c r="DN18" s="7"/>
      <c r="DO18" s="66">
        <f>(475*0.013+222*0.099)/(475+222)*100*(1-DO13/100)</f>
        <v>3.6915680627625114</v>
      </c>
      <c r="DP18" s="11"/>
      <c r="DQ18" s="11"/>
      <c r="DR18" s="126"/>
      <c r="DS18" s="13"/>
      <c r="DT18" s="45"/>
      <c r="DU18" s="67"/>
      <c r="DV18" s="67"/>
      <c r="DW18" s="7"/>
      <c r="DX18" s="7"/>
      <c r="DY18" s="26"/>
      <c r="DZ18" s="11"/>
      <c r="EA18" s="11"/>
      <c r="EB18" s="126" t="s">
        <v>180</v>
      </c>
      <c r="EC18" s="6">
        <v>0.5</v>
      </c>
      <c r="ED18" s="45"/>
      <c r="EE18" s="67"/>
      <c r="EF18" s="67"/>
      <c r="EG18" s="7"/>
      <c r="EH18" s="7"/>
      <c r="EI18" s="66">
        <f>(531*0.022+289*0.089)/(531+289)*100*(1-EI13/100+0.074)</f>
        <v>4.3801607976314134</v>
      </c>
      <c r="EJ18" s="11"/>
      <c r="EK18" s="11"/>
      <c r="EL18" s="126"/>
      <c r="EM18" s="13"/>
      <c r="EN18" s="45"/>
      <c r="EO18" s="67"/>
      <c r="EP18" s="67"/>
      <c r="EQ18" s="7"/>
      <c r="ER18" s="7"/>
      <c r="ES18" s="26"/>
      <c r="ET18" s="11"/>
      <c r="EU18" s="11"/>
      <c r="EV18" s="126" t="s">
        <v>180</v>
      </c>
      <c r="EW18" s="6">
        <v>0.5</v>
      </c>
      <c r="EX18" s="45"/>
      <c r="EY18" s="67"/>
      <c r="EZ18" s="67"/>
      <c r="FA18" s="7"/>
      <c r="FB18" s="7"/>
      <c r="FC18" s="66">
        <f>(531*(2/531)+256*0.06)/(531+256)*100*(1-FC13/100+0.061)</f>
        <v>2.2297258064636192</v>
      </c>
      <c r="FD18" s="11"/>
      <c r="FE18" s="11"/>
      <c r="FF18" s="126" t="s">
        <v>180</v>
      </c>
      <c r="FG18" s="6">
        <v>0.5</v>
      </c>
      <c r="FH18" s="45"/>
      <c r="FI18" s="67"/>
      <c r="FJ18" s="67"/>
      <c r="FK18" s="7"/>
      <c r="FL18" s="7"/>
      <c r="FM18" s="66">
        <f>(10+19)/(555+297)*100*(1-FM13/100)</f>
        <v>3.2398539896879637</v>
      </c>
      <c r="FN18" s="11"/>
      <c r="FO18" s="11"/>
      <c r="FP18" s="126"/>
      <c r="FQ18" s="6"/>
      <c r="FR18" s="45"/>
      <c r="FS18" s="67"/>
      <c r="FT18" s="67"/>
      <c r="FU18" s="7"/>
      <c r="FV18" s="7"/>
      <c r="FW18" s="66"/>
      <c r="FX18" s="11"/>
      <c r="FY18" s="11"/>
      <c r="FZ18" s="126"/>
      <c r="GA18" s="6"/>
      <c r="GB18" s="45"/>
      <c r="GC18" s="67"/>
      <c r="GD18" s="67"/>
      <c r="GE18" s="7"/>
      <c r="GF18" s="7"/>
      <c r="GG18" s="66"/>
      <c r="GH18" s="11"/>
      <c r="GI18" s="11"/>
      <c r="GJ18" s="126"/>
      <c r="GK18" s="13"/>
      <c r="GL18" s="45"/>
      <c r="GM18" s="67"/>
      <c r="GN18" s="67"/>
      <c r="GO18" s="7"/>
      <c r="GP18" s="7"/>
      <c r="GQ18" s="26"/>
      <c r="GR18" s="11"/>
      <c r="GS18" s="11"/>
      <c r="GT18" s="126" t="s">
        <v>248</v>
      </c>
      <c r="GU18" s="197">
        <v>0</v>
      </c>
      <c r="GV18" s="45"/>
      <c r="GW18" s="67"/>
      <c r="GX18" s="67">
        <v>2.8169</v>
      </c>
      <c r="GY18" s="194"/>
      <c r="GZ18" s="194"/>
      <c r="HA18" s="26"/>
      <c r="HB18" s="11"/>
      <c r="HC18" s="11"/>
      <c r="HD18" s="126"/>
      <c r="HE18" s="6"/>
      <c r="HF18" s="45"/>
      <c r="HG18" s="67"/>
      <c r="HH18" s="67"/>
      <c r="HI18" s="7"/>
      <c r="HJ18" s="7"/>
      <c r="HK18" s="66"/>
      <c r="HL18" s="11"/>
      <c r="HM18" s="11"/>
      <c r="HN18" s="126"/>
      <c r="HO18" s="13"/>
      <c r="HP18" s="45"/>
      <c r="HQ18" s="67"/>
      <c r="HR18" s="67"/>
      <c r="HS18" s="7"/>
      <c r="HT18" s="7"/>
      <c r="HU18" s="26"/>
      <c r="HV18" s="11"/>
      <c r="HW18" s="11"/>
      <c r="HX18" s="126" t="s">
        <v>269</v>
      </c>
      <c r="HY18" s="6">
        <v>1</v>
      </c>
      <c r="HZ18" s="45">
        <v>42.940829999999998</v>
      </c>
      <c r="IA18" s="67">
        <v>64.737960000000001</v>
      </c>
      <c r="IB18" s="67">
        <v>25.976959999999998</v>
      </c>
      <c r="IC18" s="67">
        <v>45.75273</v>
      </c>
      <c r="ID18" s="67">
        <v>39.433570000000003</v>
      </c>
      <c r="IE18" s="68">
        <v>42.474670000000003</v>
      </c>
      <c r="IF18" s="11"/>
      <c r="IG18" s="11"/>
      <c r="IH18" s="126" t="s">
        <v>180</v>
      </c>
      <c r="II18" s="6">
        <v>0.5</v>
      </c>
      <c r="IJ18" s="45"/>
      <c r="IK18" s="67"/>
      <c r="IL18" s="67"/>
      <c r="IM18" s="7"/>
      <c r="IN18" s="7"/>
      <c r="IO18" s="66">
        <v>2</v>
      </c>
      <c r="IP18" s="11"/>
      <c r="IQ18" s="11"/>
      <c r="IR18" s="126" t="s">
        <v>269</v>
      </c>
      <c r="IS18" s="6">
        <v>1</v>
      </c>
      <c r="IT18" s="45">
        <v>49.724315604459107</v>
      </c>
      <c r="IU18" s="67">
        <v>56.414379235098203</v>
      </c>
      <c r="IV18" s="67">
        <v>32.238706451075174</v>
      </c>
      <c r="IW18" s="7">
        <v>51.363518758085377</v>
      </c>
      <c r="IX18" s="7">
        <v>47.677419354838705</v>
      </c>
      <c r="IY18" s="66">
        <v>49.082381729200655</v>
      </c>
      <c r="IZ18" s="11"/>
      <c r="JA18" s="11"/>
    </row>
    <row xmlns:x14ac="http://schemas.microsoft.com/office/spreadsheetml/2009/9/ac" r="19" s="2" customFormat="true" x14ac:dyDescent="0.25">
      <c r="A19" s="425" t="str">
        <f ca="true">IF(ISBLANK('Data Summary'!A21),"",'Data Summary'!A21)</f>
        <v>GHA_2014_EMIS</v>
      </c>
      <c r="B19" s="126"/>
      <c r="C19" s="6"/>
      <c r="D19" s="108"/>
      <c r="E19" s="67"/>
      <c r="F19" s="67"/>
      <c r="G19" s="67"/>
      <c r="H19" s="45"/>
      <c r="I19" s="68"/>
      <c r="J19" s="11"/>
      <c r="K19" s="11"/>
      <c r="L19" s="126"/>
      <c r="M19" s="6"/>
      <c r="N19" s="108"/>
      <c r="O19" s="67"/>
      <c r="P19" s="67"/>
      <c r="Q19" s="67"/>
      <c r="R19" s="45"/>
      <c r="S19" s="68"/>
      <c r="T19" s="11"/>
      <c r="U19" s="11"/>
      <c r="V19" s="126"/>
      <c r="W19" s="6"/>
      <c r="X19" s="108"/>
      <c r="Y19" s="67"/>
      <c r="Z19" s="67"/>
      <c r="AA19" s="67"/>
      <c r="AB19" s="45"/>
      <c r="AC19" s="68"/>
      <c r="AD19" s="11"/>
      <c r="AE19" s="11"/>
      <c r="AF19" s="126"/>
      <c r="AG19" s="6"/>
      <c r="AH19" s="108"/>
      <c r="AI19" s="67"/>
      <c r="AJ19" s="67"/>
      <c r="AK19" s="67"/>
      <c r="AL19" s="45"/>
      <c r="AM19" s="68"/>
      <c r="AN19" s="11"/>
      <c r="AO19" s="11"/>
      <c r="AP19" s="126"/>
      <c r="AQ19" s="6"/>
      <c r="AR19" s="108"/>
      <c r="AS19" s="67"/>
      <c r="AT19" s="67"/>
      <c r="AU19" s="67"/>
      <c r="AV19" s="45"/>
      <c r="AW19" s="68"/>
      <c r="AX19" s="11"/>
      <c r="AY19" s="11"/>
      <c r="AZ19" s="126"/>
      <c r="BA19" s="6"/>
      <c r="BB19" s="45"/>
      <c r="BC19" s="67"/>
      <c r="BD19" s="67"/>
      <c r="BE19" s="67"/>
      <c r="BF19" s="67"/>
      <c r="BG19" s="68"/>
      <c r="BH19" s="11"/>
      <c r="BI19" s="11"/>
      <c r="BJ19" s="126"/>
      <c r="BK19" s="6"/>
      <c r="BL19" s="45"/>
      <c r="BM19" s="67"/>
      <c r="BN19" s="67"/>
      <c r="BO19" s="67"/>
      <c r="BP19" s="67"/>
      <c r="BQ19" s="68"/>
      <c r="BR19" s="11"/>
      <c r="BS19" s="11"/>
      <c r="BT19" s="126"/>
      <c r="BU19" s="6"/>
      <c r="BV19" s="45"/>
      <c r="BW19" s="67"/>
      <c r="BX19" s="67"/>
      <c r="BY19" s="67"/>
      <c r="BZ19" s="67"/>
      <c r="CA19" s="68"/>
      <c r="CB19" s="11"/>
      <c r="CC19" s="11"/>
      <c r="CD19" s="126"/>
      <c r="CE19" s="6"/>
      <c r="CF19" s="45"/>
      <c r="CG19" s="67"/>
      <c r="CH19" s="67"/>
      <c r="CI19" s="67"/>
      <c r="CJ19" s="67"/>
      <c r="CK19" s="68"/>
      <c r="CL19" s="11"/>
      <c r="CM19" s="11"/>
      <c r="CN19" s="126"/>
      <c r="CO19" s="6"/>
      <c r="CP19" s="45"/>
      <c r="CQ19" s="67"/>
      <c r="CR19" s="67"/>
      <c r="CS19" s="67"/>
      <c r="CT19" s="67"/>
      <c r="CU19" s="68"/>
      <c r="CV19" s="11"/>
      <c r="CW19" s="11"/>
      <c r="CX19" s="126"/>
      <c r="CY19" s="6"/>
      <c r="CZ19" s="45"/>
      <c r="DA19" s="67"/>
      <c r="DB19" s="67"/>
      <c r="DC19" s="67"/>
      <c r="DD19" s="67"/>
      <c r="DE19" s="68"/>
      <c r="DF19" s="11"/>
      <c r="DG19" s="11"/>
      <c r="DH19" s="126"/>
      <c r="DI19" s="6"/>
      <c r="DJ19" s="45"/>
      <c r="DK19" s="67"/>
      <c r="DL19" s="67"/>
      <c r="DM19" s="67"/>
      <c r="DN19" s="67"/>
      <c r="DO19" s="68"/>
      <c r="DP19" s="11"/>
      <c r="DQ19" s="11"/>
      <c r="DR19" s="126"/>
      <c r="DS19" s="6"/>
      <c r="DT19" s="45"/>
      <c r="DU19" s="67"/>
      <c r="DV19" s="67"/>
      <c r="DW19" s="67"/>
      <c r="DX19" s="67"/>
      <c r="DY19" s="68"/>
      <c r="DZ19" s="11"/>
      <c r="EA19" s="11"/>
      <c r="EB19" s="126"/>
      <c r="EC19" s="6"/>
      <c r="ED19" s="45"/>
      <c r="EE19" s="67"/>
      <c r="EF19" s="67"/>
      <c r="EG19" s="67"/>
      <c r="EH19" s="67"/>
      <c r="EI19" s="68"/>
      <c r="EJ19" s="11"/>
      <c r="EK19" s="11"/>
      <c r="EL19" s="126"/>
      <c r="EM19" s="6"/>
      <c r="EN19" s="45"/>
      <c r="EO19" s="67"/>
      <c r="EP19" s="67"/>
      <c r="EQ19" s="67"/>
      <c r="ER19" s="67"/>
      <c r="ES19" s="68"/>
      <c r="ET19" s="11"/>
      <c r="EU19" s="11"/>
      <c r="EV19" s="126"/>
      <c r="EW19" s="6"/>
      <c r="EX19" s="45"/>
      <c r="EY19" s="67"/>
      <c r="EZ19" s="67"/>
      <c r="FA19" s="67"/>
      <c r="FB19" s="67"/>
      <c r="FC19" s="68"/>
      <c r="FD19" s="11"/>
      <c r="FE19" s="11"/>
      <c r="FF19" s="126"/>
      <c r="FG19" s="6"/>
      <c r="FH19" s="45"/>
      <c r="FI19" s="67"/>
      <c r="FJ19" s="67"/>
      <c r="FK19" s="67"/>
      <c r="FL19" s="67"/>
      <c r="FM19" s="68"/>
      <c r="FN19" s="11"/>
      <c r="FO19" s="11"/>
      <c r="FP19" s="126"/>
      <c r="FQ19" s="6"/>
      <c r="FR19" s="45"/>
      <c r="FS19" s="67"/>
      <c r="FT19" s="67"/>
      <c r="FU19" s="67"/>
      <c r="FV19" s="67"/>
      <c r="FW19" s="68"/>
      <c r="FX19" s="11"/>
      <c r="FY19" s="11"/>
      <c r="FZ19" s="126"/>
      <c r="GA19" s="6"/>
      <c r="GB19" s="45"/>
      <c r="GC19" s="67"/>
      <c r="GD19" s="67"/>
      <c r="GE19" s="67"/>
      <c r="GF19" s="67"/>
      <c r="GG19" s="68"/>
      <c r="GH19" s="11"/>
      <c r="GI19" s="11"/>
      <c r="GJ19" s="126"/>
      <c r="GK19" s="6"/>
      <c r="GL19" s="45"/>
      <c r="GM19" s="67"/>
      <c r="GN19" s="67"/>
      <c r="GO19" s="67"/>
      <c r="GP19" s="67"/>
      <c r="GQ19" s="68"/>
      <c r="GR19" s="11"/>
      <c r="GS19" s="11"/>
      <c r="GT19" s="126" t="s">
        <v>249</v>
      </c>
      <c r="GU19" s="6">
        <v>1</v>
      </c>
      <c r="GV19" s="45"/>
      <c r="GW19" s="67"/>
      <c r="GX19" s="67">
        <v>0</v>
      </c>
      <c r="GY19" s="67"/>
      <c r="GZ19" s="67"/>
      <c r="HA19" s="68"/>
      <c r="HB19" s="11"/>
      <c r="HC19" s="11"/>
      <c r="HD19" s="126"/>
      <c r="HE19" s="6"/>
      <c r="HF19" s="45"/>
      <c r="HG19" s="67"/>
      <c r="HH19" s="67"/>
      <c r="HI19" s="67"/>
      <c r="HJ19" s="67"/>
      <c r="HK19" s="68"/>
      <c r="HL19" s="11"/>
      <c r="HM19" s="11"/>
      <c r="HN19" s="126"/>
      <c r="HO19" s="6"/>
      <c r="HP19" s="45"/>
      <c r="HQ19" s="67"/>
      <c r="HR19" s="67"/>
      <c r="HS19" s="67"/>
      <c r="HT19" s="67"/>
      <c r="HU19" s="68"/>
      <c r="HV19" s="11"/>
      <c r="HW19" s="11"/>
      <c r="HX19" s="126" t="s">
        <v>270</v>
      </c>
      <c r="HY19" s="6">
        <v>1</v>
      </c>
      <c r="HZ19" s="67">
        <v>0.35335</v>
      </c>
      <c r="IA19" s="67">
        <v>0.24079</v>
      </c>
      <c r="IB19" s="67">
        <v>0.44094</v>
      </c>
      <c r="IC19" s="67">
        <v>0.34343000000000001</v>
      </c>
      <c r="ID19" s="67">
        <v>0.39428999999999997</v>
      </c>
      <c r="IE19" s="69">
        <v>0.31574999999999998</v>
      </c>
      <c r="IF19" s="11"/>
      <c r="IG19" s="11"/>
      <c r="IH19" s="126"/>
      <c r="II19" s="6"/>
      <c r="IJ19" s="45"/>
      <c r="IK19" s="67"/>
      <c r="IL19" s="67"/>
      <c r="IM19" s="67"/>
      <c r="IN19" s="67"/>
      <c r="IO19" s="68"/>
      <c r="IP19" s="11"/>
      <c r="IQ19" s="11"/>
      <c r="IR19" s="126" t="s">
        <v>270</v>
      </c>
      <c r="IS19" s="6">
        <v>1</v>
      </c>
      <c r="IT19" s="45">
        <v>0.51766065538246697</v>
      </c>
      <c r="IU19" s="67">
        <v>0.44791547031124379</v>
      </c>
      <c r="IV19" s="67">
        <v>0.55009168194699121</v>
      </c>
      <c r="IW19" s="67">
        <v>0.51228978007761961</v>
      </c>
      <c r="IX19" s="67">
        <v>0.532258064516129</v>
      </c>
      <c r="IY19" s="68">
        <v>0.5097879282218597</v>
      </c>
      <c r="IZ19" s="11"/>
      <c r="JA19" s="11"/>
    </row>
    <row xmlns:x14ac="http://schemas.microsoft.com/office/spreadsheetml/2009/9/ac" r="20" s="2" customFormat="true" x14ac:dyDescent="0.25">
      <c r="A20" s="425" t="str">
        <f ca="true">IF(ISBLANK('Data Summary'!A22),"",'Data Summary'!A22)</f>
        <v>GHA_2015_EMIS</v>
      </c>
      <c r="B20" s="126"/>
      <c r="C20" s="6"/>
      <c r="D20" s="109"/>
      <c r="E20" s="67"/>
      <c r="F20" s="67"/>
      <c r="G20" s="67"/>
      <c r="H20" s="67"/>
      <c r="I20" s="69"/>
      <c r="J20" s="11"/>
      <c r="K20" s="11"/>
      <c r="L20" s="126"/>
      <c r="M20" s="6"/>
      <c r="N20" s="109"/>
      <c r="O20" s="67"/>
      <c r="P20" s="67"/>
      <c r="Q20" s="67"/>
      <c r="R20" s="67"/>
      <c r="S20" s="69"/>
      <c r="T20" s="11"/>
      <c r="U20" s="11"/>
      <c r="V20" s="126"/>
      <c r="W20" s="6"/>
      <c r="X20" s="109"/>
      <c r="Y20" s="67"/>
      <c r="Z20" s="67"/>
      <c r="AA20" s="67"/>
      <c r="AB20" s="67"/>
      <c r="AC20" s="69"/>
      <c r="AD20" s="11"/>
      <c r="AE20" s="11"/>
      <c r="AF20" s="126"/>
      <c r="AG20" s="6"/>
      <c r="AH20" s="109"/>
      <c r="AI20" s="67"/>
      <c r="AJ20" s="67"/>
      <c r="AK20" s="67"/>
      <c r="AL20" s="67"/>
      <c r="AM20" s="69"/>
      <c r="AN20" s="11"/>
      <c r="AO20" s="11"/>
      <c r="AP20" s="126"/>
      <c r="AQ20" s="6"/>
      <c r="AR20" s="109"/>
      <c r="AS20" s="67"/>
      <c r="AT20" s="67"/>
      <c r="AU20" s="67"/>
      <c r="AV20" s="67"/>
      <c r="AW20" s="69"/>
      <c r="AX20" s="11"/>
      <c r="AY20" s="11"/>
      <c r="AZ20" s="126"/>
      <c r="BA20" s="6"/>
      <c r="BB20" s="67"/>
      <c r="BC20" s="67"/>
      <c r="BD20" s="67"/>
      <c r="BE20" s="67"/>
      <c r="BF20" s="67"/>
      <c r="BG20" s="69"/>
      <c r="BH20" s="11"/>
      <c r="BI20" s="11"/>
      <c r="BJ20" s="126"/>
      <c r="BK20" s="6"/>
      <c r="BL20" s="67"/>
      <c r="BM20" s="67"/>
      <c r="BN20" s="67"/>
      <c r="BO20" s="67"/>
      <c r="BP20" s="67"/>
      <c r="BQ20" s="69"/>
      <c r="BR20" s="11"/>
      <c r="BS20" s="11"/>
      <c r="BT20" s="126"/>
      <c r="BU20" s="6"/>
      <c r="BV20" s="67"/>
      <c r="BW20" s="67"/>
      <c r="BX20" s="67"/>
      <c r="BY20" s="67"/>
      <c r="BZ20" s="67"/>
      <c r="CA20" s="69"/>
      <c r="CB20" s="11"/>
      <c r="CC20" s="11"/>
      <c r="CD20" s="126"/>
      <c r="CE20" s="6"/>
      <c r="CF20" s="67"/>
      <c r="CG20" s="67"/>
      <c r="CH20" s="67"/>
      <c r="CI20" s="67"/>
      <c r="CJ20" s="67"/>
      <c r="CK20" s="69"/>
      <c r="CL20" s="11"/>
      <c r="CM20" s="11"/>
      <c r="CN20" s="126"/>
      <c r="CO20" s="6"/>
      <c r="CP20" s="67"/>
      <c r="CQ20" s="67"/>
      <c r="CR20" s="67"/>
      <c r="CS20" s="67"/>
      <c r="CT20" s="67"/>
      <c r="CU20" s="69"/>
      <c r="CV20" s="11"/>
      <c r="CW20" s="11"/>
      <c r="CX20" s="126"/>
      <c r="CY20" s="6"/>
      <c r="CZ20" s="67"/>
      <c r="DA20" s="67"/>
      <c r="DB20" s="67"/>
      <c r="DC20" s="67"/>
      <c r="DD20" s="67"/>
      <c r="DE20" s="69"/>
      <c r="DF20" s="11"/>
      <c r="DG20" s="11"/>
      <c r="DH20" s="126"/>
      <c r="DI20" s="6"/>
      <c r="DJ20" s="67"/>
      <c r="DK20" s="67"/>
      <c r="DL20" s="67"/>
      <c r="DM20" s="67"/>
      <c r="DN20" s="67"/>
      <c r="DO20" s="69"/>
      <c r="DP20" s="11"/>
      <c r="DQ20" s="11"/>
      <c r="DR20" s="126"/>
      <c r="DS20" s="6"/>
      <c r="DT20" s="67"/>
      <c r="DU20" s="67"/>
      <c r="DV20" s="67"/>
      <c r="DW20" s="67"/>
      <c r="DX20" s="67"/>
      <c r="DY20" s="69"/>
      <c r="DZ20" s="11"/>
      <c r="EA20" s="11"/>
      <c r="EB20" s="126"/>
      <c r="EC20" s="6"/>
      <c r="ED20" s="67"/>
      <c r="EE20" s="67"/>
      <c r="EF20" s="67"/>
      <c r="EG20" s="67"/>
      <c r="EH20" s="67"/>
      <c r="EI20" s="69"/>
      <c r="EJ20" s="11"/>
      <c r="EK20" s="11"/>
      <c r="EL20" s="126"/>
      <c r="EM20" s="6"/>
      <c r="EN20" s="67"/>
      <c r="EO20" s="67"/>
      <c r="EP20" s="67"/>
      <c r="EQ20" s="67"/>
      <c r="ER20" s="67"/>
      <c r="ES20" s="69"/>
      <c r="ET20" s="11"/>
      <c r="EU20" s="11"/>
      <c r="EV20" s="126"/>
      <c r="EW20" s="6"/>
      <c r="EX20" s="67"/>
      <c r="EY20" s="67"/>
      <c r="EZ20" s="67"/>
      <c r="FA20" s="67"/>
      <c r="FB20" s="67"/>
      <c r="FC20" s="69"/>
      <c r="FD20" s="11"/>
      <c r="FE20" s="11"/>
      <c r="FF20" s="126"/>
      <c r="FG20" s="6"/>
      <c r="FH20" s="67"/>
      <c r="FI20" s="67"/>
      <c r="FJ20" s="67"/>
      <c r="FK20" s="67"/>
      <c r="FL20" s="67"/>
      <c r="FM20" s="69"/>
      <c r="FN20" s="11"/>
      <c r="FO20" s="11"/>
      <c r="FP20" s="126"/>
      <c r="FQ20" s="6"/>
      <c r="FR20" s="67"/>
      <c r="FS20" s="67"/>
      <c r="FT20" s="67"/>
      <c r="FU20" s="67"/>
      <c r="FV20" s="67"/>
      <c r="FW20" s="69"/>
      <c r="FX20" s="11"/>
      <c r="FY20" s="11"/>
      <c r="FZ20" s="126"/>
      <c r="GA20" s="6"/>
      <c r="GB20" s="67"/>
      <c r="GC20" s="67"/>
      <c r="GD20" s="67"/>
      <c r="GE20" s="67"/>
      <c r="GF20" s="67"/>
      <c r="GG20" s="69"/>
      <c r="GH20" s="11"/>
      <c r="GI20" s="11"/>
      <c r="GJ20" s="126"/>
      <c r="GK20" s="6"/>
      <c r="GL20" s="67"/>
      <c r="GM20" s="67"/>
      <c r="GN20" s="67"/>
      <c r="GO20" s="67"/>
      <c r="GP20" s="67"/>
      <c r="GQ20" s="69"/>
      <c r="GR20" s="11"/>
      <c r="GS20" s="11"/>
      <c r="GT20" s="126" t="s">
        <v>250</v>
      </c>
      <c r="GU20" s="6">
        <v>0</v>
      </c>
      <c r="GV20" s="67"/>
      <c r="GW20" s="67"/>
      <c r="GX20" s="67">
        <v>0</v>
      </c>
      <c r="GY20" s="67"/>
      <c r="GZ20" s="67"/>
      <c r="HA20" s="69"/>
      <c r="HB20" s="11"/>
      <c r="HC20" s="11"/>
      <c r="HD20" s="126"/>
      <c r="HE20" s="6"/>
      <c r="HF20" s="67"/>
      <c r="HG20" s="67"/>
      <c r="HH20" s="67"/>
      <c r="HI20" s="67"/>
      <c r="HJ20" s="67"/>
      <c r="HK20" s="69"/>
      <c r="HL20" s="11"/>
      <c r="HM20" s="11"/>
      <c r="HN20" s="126"/>
      <c r="HO20" s="6"/>
      <c r="HP20" s="67"/>
      <c r="HQ20" s="67"/>
      <c r="HR20" s="67"/>
      <c r="HS20" s="67"/>
      <c r="HT20" s="67"/>
      <c r="HU20" s="69"/>
      <c r="HV20" s="11"/>
      <c r="HW20" s="11"/>
      <c r="HX20" s="126" t="s">
        <v>271</v>
      </c>
      <c r="HY20" s="13">
        <v>1</v>
      </c>
      <c r="HZ20" s="7">
        <v>7.2668400000000002</v>
      </c>
      <c r="IA20" s="7">
        <v>7.17422</v>
      </c>
      <c r="IB20" s="7">
        <v>7.3389199999999999</v>
      </c>
      <c r="IC20" s="7">
        <v>7.5448599999999999</v>
      </c>
      <c r="ID20" s="7">
        <v>7.2270000000000003</v>
      </c>
      <c r="IE20" s="69">
        <v>6.7951600000000001</v>
      </c>
      <c r="IF20" s="11"/>
      <c r="IG20" s="11"/>
      <c r="IH20" s="126"/>
      <c r="II20" s="6"/>
      <c r="IJ20" s="67"/>
      <c r="IK20" s="67"/>
      <c r="IL20" s="67"/>
      <c r="IM20" s="67"/>
      <c r="IN20" s="67"/>
      <c r="IO20" s="69"/>
      <c r="IP20" s="11"/>
      <c r="IQ20" s="11"/>
      <c r="IR20" s="126" t="s">
        <v>271</v>
      </c>
      <c r="IS20" s="6">
        <v>1</v>
      </c>
      <c r="IT20" s="67">
        <v>8.7978234175234142</v>
      </c>
      <c r="IU20" s="67">
        <v>6.9484322958539106</v>
      </c>
      <c r="IV20" s="67">
        <v>11.218536422737122</v>
      </c>
      <c r="IW20" s="67">
        <v>8.507115135834411</v>
      </c>
      <c r="IX20" s="67">
        <v>9.008064516129032</v>
      </c>
      <c r="IY20" s="69">
        <v>9.104812398042414</v>
      </c>
      <c r="IZ20" s="11"/>
      <c r="JA20" s="11"/>
    </row>
    <row xmlns:x14ac="http://schemas.microsoft.com/office/spreadsheetml/2009/9/ac" r="21" s="2" customFormat="true" x14ac:dyDescent="0.25">
      <c r="A21" s="425" t="str">
        <f ca="true">IF(ISBLANK('Data Summary'!A23),"",'Data Summary'!A23)</f>
        <v>GHA_2016_EMIS</v>
      </c>
      <c r="B21" s="126"/>
      <c r="C21" s="13"/>
      <c r="D21" s="110"/>
      <c r="E21" s="7"/>
      <c r="F21" s="7"/>
      <c r="G21" s="7"/>
      <c r="H21" s="7"/>
      <c r="I21" s="69"/>
      <c r="J21" s="11"/>
      <c r="K21" s="11"/>
      <c r="L21" s="126"/>
      <c r="M21" s="13"/>
      <c r="N21" s="110"/>
      <c r="O21" s="7"/>
      <c r="P21" s="7"/>
      <c r="Q21" s="7"/>
      <c r="R21" s="7"/>
      <c r="S21" s="69"/>
      <c r="T21" s="11"/>
      <c r="U21" s="11"/>
      <c r="V21" s="126"/>
      <c r="W21" s="13"/>
      <c r="X21" s="110"/>
      <c r="Y21" s="7"/>
      <c r="Z21" s="7"/>
      <c r="AA21" s="7"/>
      <c r="AB21" s="7"/>
      <c r="AC21" s="69"/>
      <c r="AD21" s="11"/>
      <c r="AE21" s="11"/>
      <c r="AF21" s="126"/>
      <c r="AG21" s="13"/>
      <c r="AH21" s="110"/>
      <c r="AI21" s="7"/>
      <c r="AJ21" s="7"/>
      <c r="AK21" s="7"/>
      <c r="AL21" s="7"/>
      <c r="AM21" s="69"/>
      <c r="AN21" s="11"/>
      <c r="AO21" s="11"/>
      <c r="AP21" s="126"/>
      <c r="AQ21" s="13"/>
      <c r="AR21" s="110"/>
      <c r="AS21" s="7"/>
      <c r="AT21" s="7"/>
      <c r="AU21" s="7"/>
      <c r="AV21" s="7"/>
      <c r="AW21" s="69"/>
      <c r="AX21" s="11"/>
      <c r="AY21" s="11"/>
      <c r="AZ21" s="126"/>
      <c r="BA21" s="13"/>
      <c r="BB21" s="7"/>
      <c r="BC21" s="7"/>
      <c r="BD21" s="7"/>
      <c r="BE21" s="7"/>
      <c r="BF21" s="7"/>
      <c r="BG21" s="69"/>
      <c r="BH21" s="11"/>
      <c r="BI21" s="11"/>
      <c r="BJ21" s="126"/>
      <c r="BK21" s="13"/>
      <c r="BL21" s="7"/>
      <c r="BM21" s="7"/>
      <c r="BN21" s="7"/>
      <c r="BO21" s="7"/>
      <c r="BP21" s="7"/>
      <c r="BQ21" s="69"/>
      <c r="BR21" s="11"/>
      <c r="BS21" s="11"/>
      <c r="BT21" s="126"/>
      <c r="BU21" s="13"/>
      <c r="BV21" s="7"/>
      <c r="BW21" s="7"/>
      <c r="BX21" s="7"/>
      <c r="BY21" s="7"/>
      <c r="BZ21" s="7"/>
      <c r="CA21" s="69"/>
      <c r="CB21" s="11"/>
      <c r="CC21" s="11"/>
      <c r="CD21" s="126"/>
      <c r="CE21" s="13"/>
      <c r="CF21" s="7"/>
      <c r="CG21" s="7"/>
      <c r="CH21" s="7"/>
      <c r="CI21" s="7"/>
      <c r="CJ21" s="7"/>
      <c r="CK21" s="69"/>
      <c r="CL21" s="11"/>
      <c r="CM21" s="11"/>
      <c r="CN21" s="126"/>
      <c r="CO21" s="13"/>
      <c r="CP21" s="7"/>
      <c r="CQ21" s="7"/>
      <c r="CR21" s="7"/>
      <c r="CS21" s="7"/>
      <c r="CT21" s="7"/>
      <c r="CU21" s="69"/>
      <c r="CV21" s="11"/>
      <c r="CW21" s="11"/>
      <c r="CX21" s="126"/>
      <c r="CY21" s="13"/>
      <c r="CZ21" s="7"/>
      <c r="DA21" s="7"/>
      <c r="DB21" s="7"/>
      <c r="DC21" s="7"/>
      <c r="DD21" s="7"/>
      <c r="DE21" s="69"/>
      <c r="DF21" s="11"/>
      <c r="DG21" s="11"/>
      <c r="DH21" s="126"/>
      <c r="DI21" s="13"/>
      <c r="DJ21" s="7"/>
      <c r="DK21" s="7"/>
      <c r="DL21" s="7"/>
      <c r="DM21" s="7"/>
      <c r="DN21" s="7"/>
      <c r="DO21" s="69"/>
      <c r="DP21" s="11"/>
      <c r="DQ21" s="11"/>
      <c r="DR21" s="126"/>
      <c r="DS21" s="13"/>
      <c r="DT21" s="7"/>
      <c r="DU21" s="7"/>
      <c r="DV21" s="7"/>
      <c r="DW21" s="7"/>
      <c r="DX21" s="7"/>
      <c r="DY21" s="69"/>
      <c r="DZ21" s="11"/>
      <c r="EA21" s="11"/>
      <c r="EB21" s="126"/>
      <c r="EC21" s="13"/>
      <c r="ED21" s="7"/>
      <c r="EE21" s="7"/>
      <c r="EF21" s="7"/>
      <c r="EG21" s="7"/>
      <c r="EH21" s="7"/>
      <c r="EI21" s="69"/>
      <c r="EJ21" s="11"/>
      <c r="EK21" s="11"/>
      <c r="EL21" s="126"/>
      <c r="EM21" s="13"/>
      <c r="EN21" s="7"/>
      <c r="EO21" s="7"/>
      <c r="EP21" s="7"/>
      <c r="EQ21" s="7"/>
      <c r="ER21" s="7"/>
      <c r="ES21" s="69"/>
      <c r="ET21" s="11"/>
      <c r="EU21" s="11"/>
      <c r="EV21" s="126"/>
      <c r="EW21" s="13"/>
      <c r="EX21" s="7"/>
      <c r="EY21" s="7"/>
      <c r="EZ21" s="7"/>
      <c r="FA21" s="7"/>
      <c r="FB21" s="7"/>
      <c r="FC21" s="69"/>
      <c r="FD21" s="11"/>
      <c r="FE21" s="11"/>
      <c r="FF21" s="126"/>
      <c r="FG21" s="13"/>
      <c r="FH21" s="7"/>
      <c r="FI21" s="7"/>
      <c r="FJ21" s="7"/>
      <c r="FK21" s="7"/>
      <c r="FL21" s="7"/>
      <c r="FM21" s="69"/>
      <c r="FN21" s="11"/>
      <c r="FO21" s="11"/>
      <c r="FP21" s="126"/>
      <c r="FQ21" s="13"/>
      <c r="FR21" s="7"/>
      <c r="FS21" s="7"/>
      <c r="FT21" s="7"/>
      <c r="FU21" s="7"/>
      <c r="FV21" s="7"/>
      <c r="FW21" s="69"/>
      <c r="FX21" s="11"/>
      <c r="FY21" s="11"/>
      <c r="FZ21" s="126"/>
      <c r="GA21" s="13"/>
      <c r="GB21" s="7"/>
      <c r="GC21" s="7"/>
      <c r="GD21" s="7"/>
      <c r="GE21" s="7"/>
      <c r="GF21" s="7"/>
      <c r="GG21" s="69"/>
      <c r="GH21" s="11"/>
      <c r="GI21" s="11"/>
      <c r="GJ21" s="126"/>
      <c r="GK21" s="13"/>
      <c r="GL21" s="7"/>
      <c r="GM21" s="7"/>
      <c r="GN21" s="7"/>
      <c r="GO21" s="7"/>
      <c r="GP21" s="7"/>
      <c r="GQ21" s="69"/>
      <c r="GR21" s="11"/>
      <c r="GS21" s="11"/>
      <c r="GT21" s="126" t="s">
        <v>251</v>
      </c>
      <c r="GU21" s="197">
        <v>1</v>
      </c>
      <c r="GV21" s="194"/>
      <c r="GW21" s="194"/>
      <c r="GX21" s="194">
        <v>0</v>
      </c>
      <c r="GY21" s="194"/>
      <c r="GZ21" s="194"/>
      <c r="HA21" s="69"/>
      <c r="HB21" s="11"/>
      <c r="HC21" s="11"/>
      <c r="HD21" s="126"/>
      <c r="HE21" s="13"/>
      <c r="HF21" s="7"/>
      <c r="HG21" s="7"/>
      <c r="HH21" s="7"/>
      <c r="HI21" s="7"/>
      <c r="HJ21" s="7"/>
      <c r="HK21" s="69"/>
      <c r="HL21" s="11"/>
      <c r="HM21" s="11"/>
      <c r="HN21" s="126"/>
      <c r="HO21" s="13"/>
      <c r="HP21" s="7"/>
      <c r="HQ21" s="7"/>
      <c r="HR21" s="7"/>
      <c r="HS21" s="7"/>
      <c r="HT21" s="7"/>
      <c r="HU21" s="69"/>
      <c r="HV21" s="11"/>
      <c r="HW21" s="11"/>
      <c r="HX21" s="126" t="s">
        <v>272</v>
      </c>
      <c r="HY21" s="13">
        <v>0</v>
      </c>
      <c r="HZ21" s="7">
        <v>4.6291399999999996</v>
      </c>
      <c r="IA21" s="7">
        <v>0.76132999999999995</v>
      </c>
      <c r="IB21" s="7">
        <v>7.63931</v>
      </c>
      <c r="IC21" s="7">
        <v>4.4329999999999998</v>
      </c>
      <c r="ID21" s="7">
        <v>5.7123600000000003</v>
      </c>
      <c r="IE21" s="26">
        <v>3.5324300000000002</v>
      </c>
      <c r="IF21" s="11"/>
      <c r="IG21" s="11"/>
      <c r="IH21" s="126"/>
      <c r="II21" s="13"/>
      <c r="IJ21" s="7"/>
      <c r="IK21" s="7"/>
      <c r="IL21" s="7"/>
      <c r="IM21" s="7"/>
      <c r="IN21" s="7"/>
      <c r="IO21" s="69"/>
      <c r="IP21" s="11"/>
      <c r="IQ21" s="11"/>
      <c r="IR21" s="126" t="s">
        <v>364</v>
      </c>
      <c r="IS21" s="13">
        <v>1</v>
      </c>
      <c r="IT21" s="7">
        <v>0.92938145570991737</v>
      </c>
      <c r="IU21" s="7">
        <v>0.49385551854829446</v>
      </c>
      <c r="IV21" s="7">
        <v>1.7502917152858808</v>
      </c>
      <c r="IW21" s="7">
        <v>0.81241914618369981</v>
      </c>
      <c r="IX21" s="7">
        <v>1.0403225806451613</v>
      </c>
      <c r="IY21" s="69">
        <v>1.0195758564437194</v>
      </c>
      <c r="IZ21" s="11"/>
      <c r="JA21" s="11"/>
    </row>
    <row xmlns:x14ac="http://schemas.microsoft.com/office/spreadsheetml/2009/9/ac" r="22" s="2" customFormat="true" x14ac:dyDescent="0.25">
      <c r="A22" s="425" t="str">
        <f ca="true">IF(ISBLANK('Data Summary'!A24),"",'Data Summary'!A24)</f>
        <v>GHA_2017_EMIS</v>
      </c>
      <c r="B22" s="126"/>
      <c r="C22" s="13"/>
      <c r="D22" s="110"/>
      <c r="E22" s="7"/>
      <c r="F22" s="7"/>
      <c r="G22" s="7"/>
      <c r="H22" s="7"/>
      <c r="I22" s="26"/>
      <c r="J22" s="11"/>
      <c r="K22" s="11"/>
      <c r="L22" s="126"/>
      <c r="M22" s="13"/>
      <c r="N22" s="110"/>
      <c r="O22" s="7"/>
      <c r="P22" s="7"/>
      <c r="Q22" s="7"/>
      <c r="R22" s="7"/>
      <c r="S22" s="26"/>
      <c r="T22" s="11"/>
      <c r="U22" s="11"/>
      <c r="V22" s="126"/>
      <c r="W22" s="13"/>
      <c r="X22" s="110"/>
      <c r="Y22" s="7"/>
      <c r="Z22" s="7"/>
      <c r="AA22" s="7"/>
      <c r="AB22" s="7"/>
      <c r="AC22" s="26"/>
      <c r="AD22" s="11"/>
      <c r="AE22" s="11"/>
      <c r="AF22" s="126"/>
      <c r="AG22" s="13"/>
      <c r="AH22" s="110"/>
      <c r="AI22" s="7"/>
      <c r="AJ22" s="7"/>
      <c r="AK22" s="7"/>
      <c r="AL22" s="7"/>
      <c r="AM22" s="26"/>
      <c r="AN22" s="11"/>
      <c r="AO22" s="11"/>
      <c r="AP22" s="126"/>
      <c r="AQ22" s="13"/>
      <c r="AR22" s="110"/>
      <c r="AS22" s="7"/>
      <c r="AT22" s="7"/>
      <c r="AU22" s="7"/>
      <c r="AV22" s="7"/>
      <c r="AW22" s="26"/>
      <c r="AX22" s="11"/>
      <c r="AY22" s="11"/>
      <c r="AZ22" s="126"/>
      <c r="BA22" s="13"/>
      <c r="BB22" s="7"/>
      <c r="BC22" s="7"/>
      <c r="BD22" s="7"/>
      <c r="BE22" s="7"/>
      <c r="BF22" s="7"/>
      <c r="BG22" s="26"/>
      <c r="BH22" s="11"/>
      <c r="BI22" s="11"/>
      <c r="BJ22" s="126"/>
      <c r="BK22" s="13"/>
      <c r="BL22" s="7"/>
      <c r="BM22" s="7"/>
      <c r="BN22" s="7"/>
      <c r="BO22" s="7"/>
      <c r="BP22" s="7"/>
      <c r="BQ22" s="26"/>
      <c r="BR22" s="11"/>
      <c r="BS22" s="11"/>
      <c r="BT22" s="126"/>
      <c r="BU22" s="13"/>
      <c r="BV22" s="7"/>
      <c r="BW22" s="7"/>
      <c r="BX22" s="7"/>
      <c r="BY22" s="7"/>
      <c r="BZ22" s="7"/>
      <c r="CA22" s="26"/>
      <c r="CB22" s="11"/>
      <c r="CC22" s="11"/>
      <c r="CD22" s="126"/>
      <c r="CE22" s="13"/>
      <c r="CF22" s="7"/>
      <c r="CG22" s="7"/>
      <c r="CH22" s="7"/>
      <c r="CI22" s="7"/>
      <c r="CJ22" s="7"/>
      <c r="CK22" s="26"/>
      <c r="CL22" s="11"/>
      <c r="CM22" s="11"/>
      <c r="CN22" s="126"/>
      <c r="CO22" s="13"/>
      <c r="CP22" s="7"/>
      <c r="CQ22" s="7"/>
      <c r="CR22" s="7"/>
      <c r="CS22" s="7"/>
      <c r="CT22" s="7"/>
      <c r="CU22" s="26"/>
      <c r="CV22" s="11"/>
      <c r="CW22" s="11"/>
      <c r="CX22" s="126"/>
      <c r="CY22" s="13"/>
      <c r="CZ22" s="7"/>
      <c r="DA22" s="7"/>
      <c r="DB22" s="7"/>
      <c r="DC22" s="7"/>
      <c r="DD22" s="7"/>
      <c r="DE22" s="26"/>
      <c r="DF22" s="11"/>
      <c r="DG22" s="11"/>
      <c r="DH22" s="126"/>
      <c r="DI22" s="13"/>
      <c r="DJ22" s="7"/>
      <c r="DK22" s="7"/>
      <c r="DL22" s="7"/>
      <c r="DM22" s="7"/>
      <c r="DN22" s="7"/>
      <c r="DO22" s="26"/>
      <c r="DP22" s="11"/>
      <c r="DQ22" s="11"/>
      <c r="DR22" s="126"/>
      <c r="DS22" s="13"/>
      <c r="DT22" s="7"/>
      <c r="DU22" s="7"/>
      <c r="DV22" s="7"/>
      <c r="DW22" s="7"/>
      <c r="DX22" s="7"/>
      <c r="DY22" s="26"/>
      <c r="DZ22" s="11"/>
      <c r="EA22" s="11"/>
      <c r="EB22" s="126"/>
      <c r="EC22" s="13"/>
      <c r="ED22" s="7"/>
      <c r="EE22" s="7"/>
      <c r="EF22" s="7"/>
      <c r="EG22" s="7"/>
      <c r="EH22" s="7"/>
      <c r="EI22" s="26"/>
      <c r="EJ22" s="11"/>
      <c r="EK22" s="11"/>
      <c r="EL22" s="126"/>
      <c r="EM22" s="13"/>
      <c r="EN22" s="7"/>
      <c r="EO22" s="7"/>
      <c r="EP22" s="7"/>
      <c r="EQ22" s="7"/>
      <c r="ER22" s="7"/>
      <c r="ES22" s="26"/>
      <c r="ET22" s="11"/>
      <c r="EU22" s="11"/>
      <c r="EV22" s="126"/>
      <c r="EW22" s="13"/>
      <c r="EX22" s="7"/>
      <c r="EY22" s="7"/>
      <c r="EZ22" s="7"/>
      <c r="FA22" s="7"/>
      <c r="FB22" s="7"/>
      <c r="FC22" s="26"/>
      <c r="FD22" s="11"/>
      <c r="FE22" s="11"/>
      <c r="FF22" s="126"/>
      <c r="FG22" s="13"/>
      <c r="FH22" s="7"/>
      <c r="FI22" s="7"/>
      <c r="FJ22" s="7"/>
      <c r="FK22" s="7"/>
      <c r="FL22" s="7"/>
      <c r="FM22" s="26"/>
      <c r="FN22" s="11"/>
      <c r="FO22" s="11"/>
      <c r="FP22" s="126"/>
      <c r="FQ22" s="13"/>
      <c r="FR22" s="7"/>
      <c r="FS22" s="7"/>
      <c r="FT22" s="7"/>
      <c r="FU22" s="7"/>
      <c r="FV22" s="7"/>
      <c r="FW22" s="26"/>
      <c r="FX22" s="11"/>
      <c r="FY22" s="11"/>
      <c r="FZ22" s="126"/>
      <c r="GA22" s="13"/>
      <c r="GB22" s="7"/>
      <c r="GC22" s="7"/>
      <c r="GD22" s="7"/>
      <c r="GE22" s="7"/>
      <c r="GF22" s="7"/>
      <c r="GG22" s="26"/>
      <c r="GH22" s="11"/>
      <c r="GI22" s="11"/>
      <c r="GJ22" s="126"/>
      <c r="GK22" s="13"/>
      <c r="GL22" s="7"/>
      <c r="GM22" s="7"/>
      <c r="GN22" s="7"/>
      <c r="GO22" s="7"/>
      <c r="GP22" s="7"/>
      <c r="GQ22" s="26"/>
      <c r="GR22" s="11"/>
      <c r="GS22" s="11"/>
      <c r="GT22" s="126" t="s">
        <v>252</v>
      </c>
      <c r="GU22" s="197">
        <v>1</v>
      </c>
      <c r="GV22" s="194"/>
      <c r="GW22" s="194"/>
      <c r="GX22" s="194">
        <v>0</v>
      </c>
      <c r="GY22" s="194"/>
      <c r="GZ22" s="194"/>
      <c r="HA22" s="26"/>
      <c r="HB22" s="11"/>
      <c r="HC22" s="11"/>
      <c r="HD22" s="126"/>
      <c r="HE22" s="13"/>
      <c r="HF22" s="7"/>
      <c r="HG22" s="7"/>
      <c r="HH22" s="7"/>
      <c r="HI22" s="7"/>
      <c r="HJ22" s="7"/>
      <c r="HK22" s="26"/>
      <c r="HL22" s="11"/>
      <c r="HM22" s="11"/>
      <c r="HN22" s="126"/>
      <c r="HO22" s="13"/>
      <c r="HP22" s="7"/>
      <c r="HQ22" s="7"/>
      <c r="HR22" s="7"/>
      <c r="HS22" s="7"/>
      <c r="HT22" s="7"/>
      <c r="HU22" s="26"/>
      <c r="HV22" s="11"/>
      <c r="HW22" s="11"/>
      <c r="HX22" s="126"/>
      <c r="HY22" s="13"/>
      <c r="HZ22" s="7"/>
      <c r="IA22" s="7"/>
      <c r="IB22" s="7"/>
      <c r="IC22" s="7"/>
      <c r="ID22" s="7"/>
      <c r="IE22" s="26"/>
      <c r="IF22" s="11"/>
      <c r="IG22" s="11"/>
      <c r="IH22" s="126"/>
      <c r="II22" s="13"/>
      <c r="IJ22" s="7"/>
      <c r="IK22" s="7"/>
      <c r="IL22" s="7"/>
      <c r="IM22" s="7"/>
      <c r="IN22" s="7"/>
      <c r="IO22" s="26"/>
      <c r="IP22" s="11"/>
      <c r="IQ22" s="11"/>
      <c r="IR22" s="126" t="s">
        <v>365</v>
      </c>
      <c r="IS22" s="13">
        <v>0</v>
      </c>
      <c r="IT22" s="7">
        <v>3.1155948282088941</v>
      </c>
      <c r="IU22" s="7">
        <v>0.78098082002986102</v>
      </c>
      <c r="IV22" s="7">
        <v>8.3013835639273204</v>
      </c>
      <c r="IW22" s="7">
        <v>2.8150064683053042</v>
      </c>
      <c r="IX22" s="7">
        <v>3.92741935483871</v>
      </c>
      <c r="IY22" s="26">
        <v>2.681484502446982</v>
      </c>
      <c r="IZ22" s="11"/>
      <c r="JA22" s="11"/>
    </row>
    <row xmlns:x14ac="http://schemas.microsoft.com/office/spreadsheetml/2009/9/ac" r="23" s="2" customFormat="true" x14ac:dyDescent="0.25">
      <c r="A23" s="425" t="str">
        <f ca="true">IF(ISBLANK('Data Summary'!A25),"",'Data Summary'!A25)</f>
        <v>GHA_2017_UIS</v>
      </c>
      <c r="B23" s="126"/>
      <c r="C23" s="13"/>
      <c r="D23" s="7"/>
      <c r="E23" s="7"/>
      <c r="F23" s="7"/>
      <c r="G23" s="7"/>
      <c r="H23" s="7"/>
      <c r="I23" s="26"/>
      <c r="J23" s="11"/>
      <c r="K23" s="11"/>
      <c r="L23" s="126"/>
      <c r="M23" s="13"/>
      <c r="N23" s="7"/>
      <c r="O23" s="7"/>
      <c r="P23" s="7"/>
      <c r="Q23" s="7"/>
      <c r="R23" s="7"/>
      <c r="S23" s="26"/>
      <c r="T23" s="11"/>
      <c r="U23" s="11"/>
      <c r="V23" s="126"/>
      <c r="W23" s="13"/>
      <c r="X23" s="7"/>
      <c r="Y23" s="7"/>
      <c r="Z23" s="7"/>
      <c r="AA23" s="7"/>
      <c r="AB23" s="7"/>
      <c r="AC23" s="26"/>
      <c r="AD23" s="11"/>
      <c r="AE23" s="11"/>
      <c r="AF23" s="126"/>
      <c r="AG23" s="13"/>
      <c r="AH23" s="7"/>
      <c r="AI23" s="7"/>
      <c r="AJ23" s="7"/>
      <c r="AK23" s="7"/>
      <c r="AL23" s="7"/>
      <c r="AM23" s="26"/>
      <c r="AN23" s="11"/>
      <c r="AO23" s="11"/>
      <c r="AP23" s="126"/>
      <c r="AQ23" s="13"/>
      <c r="AR23" s="7"/>
      <c r="AS23" s="7"/>
      <c r="AT23" s="7"/>
      <c r="AU23" s="7"/>
      <c r="AV23" s="7"/>
      <c r="AW23" s="26"/>
      <c r="AX23" s="11"/>
      <c r="AY23" s="11"/>
      <c r="AZ23" s="126"/>
      <c r="BA23" s="13"/>
      <c r="BB23" s="7"/>
      <c r="BC23" s="7"/>
      <c r="BD23" s="7"/>
      <c r="BE23" s="7"/>
      <c r="BF23" s="7"/>
      <c r="BG23" s="26"/>
      <c r="BH23" s="11"/>
      <c r="BI23" s="11"/>
      <c r="BJ23" s="126"/>
      <c r="BK23" s="13"/>
      <c r="BL23" s="7"/>
      <c r="BM23" s="7"/>
      <c r="BN23" s="7"/>
      <c r="BO23" s="7"/>
      <c r="BP23" s="7"/>
      <c r="BQ23" s="26"/>
      <c r="BR23" s="11"/>
      <c r="BS23" s="11"/>
      <c r="BT23" s="126"/>
      <c r="BU23" s="13"/>
      <c r="BV23" s="7"/>
      <c r="BW23" s="7"/>
      <c r="BX23" s="7"/>
      <c r="BY23" s="7"/>
      <c r="BZ23" s="7"/>
      <c r="CA23" s="26"/>
      <c r="CB23" s="11"/>
      <c r="CC23" s="11"/>
      <c r="CD23" s="126"/>
      <c r="CE23" s="13"/>
      <c r="CF23" s="7"/>
      <c r="CG23" s="7"/>
      <c r="CH23" s="7"/>
      <c r="CI23" s="7"/>
      <c r="CJ23" s="7"/>
      <c r="CK23" s="26"/>
      <c r="CL23" s="11"/>
      <c r="CM23" s="11"/>
      <c r="CN23" s="126"/>
      <c r="CO23" s="13"/>
      <c r="CP23" s="7"/>
      <c r="CQ23" s="7"/>
      <c r="CR23" s="7"/>
      <c r="CS23" s="7"/>
      <c r="CT23" s="7"/>
      <c r="CU23" s="26"/>
      <c r="CV23" s="11"/>
      <c r="CW23" s="11"/>
      <c r="CX23" s="126"/>
      <c r="CY23" s="13"/>
      <c r="CZ23" s="7"/>
      <c r="DA23" s="7"/>
      <c r="DB23" s="7"/>
      <c r="DC23" s="7"/>
      <c r="DD23" s="7"/>
      <c r="DE23" s="26"/>
      <c r="DF23" s="11"/>
      <c r="DG23" s="11"/>
      <c r="DH23" s="126"/>
      <c r="DI23" s="13"/>
      <c r="DJ23" s="7"/>
      <c r="DK23" s="7"/>
      <c r="DL23" s="7"/>
      <c r="DM23" s="7"/>
      <c r="DN23" s="7"/>
      <c r="DO23" s="26"/>
      <c r="DP23" s="11"/>
      <c r="DQ23" s="11"/>
      <c r="DR23" s="126"/>
      <c r="DS23" s="13"/>
      <c r="DT23" s="7"/>
      <c r="DU23" s="7"/>
      <c r="DV23" s="7"/>
      <c r="DW23" s="7"/>
      <c r="DX23" s="7"/>
      <c r="DY23" s="26"/>
      <c r="DZ23" s="11"/>
      <c r="EA23" s="11"/>
      <c r="EB23" s="126"/>
      <c r="EC23" s="13"/>
      <c r="ED23" s="7"/>
      <c r="EE23" s="7"/>
      <c r="EF23" s="7"/>
      <c r="EG23" s="7"/>
      <c r="EH23" s="7"/>
      <c r="EI23" s="26"/>
      <c r="EJ23" s="11"/>
      <c r="EK23" s="11"/>
      <c r="EL23" s="126"/>
      <c r="EM23" s="13"/>
      <c r="EN23" s="7"/>
      <c r="EO23" s="7"/>
      <c r="EP23" s="7"/>
      <c r="EQ23" s="7"/>
      <c r="ER23" s="7"/>
      <c r="ES23" s="26"/>
      <c r="ET23" s="11"/>
      <c r="EU23" s="11"/>
      <c r="EV23" s="126"/>
      <c r="EW23" s="13"/>
      <c r="EX23" s="7"/>
      <c r="EY23" s="7"/>
      <c r="EZ23" s="7"/>
      <c r="FA23" s="7"/>
      <c r="FB23" s="7"/>
      <c r="FC23" s="26"/>
      <c r="FD23" s="11"/>
      <c r="FE23" s="11"/>
      <c r="FF23" s="126"/>
      <c r="FG23" s="13"/>
      <c r="FH23" s="7"/>
      <c r="FI23" s="7"/>
      <c r="FJ23" s="7"/>
      <c r="FK23" s="7"/>
      <c r="FL23" s="7"/>
      <c r="FM23" s="26"/>
      <c r="FN23" s="11"/>
      <c r="FO23" s="11"/>
      <c r="FP23" s="126"/>
      <c r="FQ23" s="13"/>
      <c r="FR23" s="7"/>
      <c r="FS23" s="7"/>
      <c r="FT23" s="7"/>
      <c r="FU23" s="7"/>
      <c r="FV23" s="7"/>
      <c r="FW23" s="26"/>
      <c r="FX23" s="11"/>
      <c r="FY23" s="11"/>
      <c r="FZ23" s="126"/>
      <c r="GA23" s="13"/>
      <c r="GB23" s="7"/>
      <c r="GC23" s="7"/>
      <c r="GD23" s="7"/>
      <c r="GE23" s="7"/>
      <c r="GF23" s="7"/>
      <c r="GG23" s="26"/>
      <c r="GH23" s="11"/>
      <c r="GI23" s="11"/>
      <c r="GJ23" s="126"/>
      <c r="GK23" s="13"/>
      <c r="GL23" s="7"/>
      <c r="GM23" s="7"/>
      <c r="GN23" s="7"/>
      <c r="GO23" s="7"/>
      <c r="GP23" s="7"/>
      <c r="GQ23" s="26"/>
      <c r="GR23" s="11"/>
      <c r="GS23" s="11"/>
      <c r="GT23" s="126" t="s">
        <v>253</v>
      </c>
      <c r="GU23" s="197">
        <v>1</v>
      </c>
      <c r="GV23" s="194"/>
      <c r="GW23" s="194"/>
      <c r="GX23" s="194">
        <v>1.40845</v>
      </c>
      <c r="GY23" s="194"/>
      <c r="GZ23" s="194"/>
      <c r="HA23" s="26"/>
      <c r="HB23" s="11"/>
      <c r="HC23" s="11"/>
      <c r="HD23" s="126"/>
      <c r="HE23" s="13"/>
      <c r="HF23" s="7"/>
      <c r="HG23" s="7"/>
      <c r="HH23" s="7"/>
      <c r="HI23" s="7"/>
      <c r="HJ23" s="7"/>
      <c r="HK23" s="26"/>
      <c r="HL23" s="11"/>
      <c r="HM23" s="11"/>
      <c r="HN23" s="126"/>
      <c r="HO23" s="13"/>
      <c r="HP23" s="7"/>
      <c r="HQ23" s="7"/>
      <c r="HR23" s="7"/>
      <c r="HS23" s="7"/>
      <c r="HT23" s="7"/>
      <c r="HU23" s="26"/>
      <c r="HV23" s="11"/>
      <c r="HW23" s="11"/>
      <c r="HX23" s="126"/>
      <c r="HY23" s="13"/>
      <c r="HZ23" s="7"/>
      <c r="IA23" s="7"/>
      <c r="IB23" s="7"/>
      <c r="IC23" s="7"/>
      <c r="ID23" s="7"/>
      <c r="IE23" s="26"/>
      <c r="IF23" s="11"/>
      <c r="IG23" s="11"/>
      <c r="IH23" s="126"/>
      <c r="II23" s="13"/>
      <c r="IJ23" s="7"/>
      <c r="IK23" s="7"/>
      <c r="IL23" s="7"/>
      <c r="IM23" s="7"/>
      <c r="IN23" s="7"/>
      <c r="IO23" s="26"/>
      <c r="IP23" s="11"/>
      <c r="IQ23" s="11"/>
      <c r="IR23" s="126" t="s">
        <v>366</v>
      </c>
      <c r="IS23" s="13">
        <v>0</v>
      </c>
      <c r="IT23" s="7">
        <v>1.0762526183998267</v>
      </c>
      <c r="IU23" s="7">
        <v>0.6546456873779718</v>
      </c>
      <c r="IV23" s="7">
        <v>2.0003333888981496</v>
      </c>
      <c r="IW23" s="7">
        <v>0.89003880983182415</v>
      </c>
      <c r="IX23" s="7">
        <v>1.2661290322580645</v>
      </c>
      <c r="IY23" s="26">
        <v>1.2030995106035889</v>
      </c>
      <c r="IZ23" s="11"/>
      <c r="JA23" s="11"/>
    </row>
    <row xmlns:x14ac="http://schemas.microsoft.com/office/spreadsheetml/2009/9/ac" r="24" s="2" customFormat="true" x14ac:dyDescent="0.25">
      <c r="A24" s="425" t="str">
        <f ca="true">IF(ISBLANK('Data Summary'!A26),"",'Data Summary'!A26)</f>
        <v>GHA_2017_WV</v>
      </c>
      <c r="B24" s="126"/>
      <c r="C24" s="13"/>
      <c r="D24" s="7"/>
      <c r="E24" s="7"/>
      <c r="F24" s="7"/>
      <c r="G24" s="7"/>
      <c r="H24" s="7"/>
      <c r="I24" s="26"/>
      <c r="J24" s="11"/>
      <c r="K24" s="11"/>
      <c r="L24" s="126"/>
      <c r="M24" s="13"/>
      <c r="N24" s="7"/>
      <c r="O24" s="7"/>
      <c r="P24" s="7"/>
      <c r="Q24" s="7"/>
      <c r="R24" s="7"/>
      <c r="S24" s="26"/>
      <c r="T24" s="11"/>
      <c r="U24" s="11"/>
      <c r="V24" s="126"/>
      <c r="W24" s="13"/>
      <c r="X24" s="7"/>
      <c r="Y24" s="7"/>
      <c r="Z24" s="7"/>
      <c r="AA24" s="7"/>
      <c r="AB24" s="7"/>
      <c r="AC24" s="26"/>
      <c r="AD24" s="11"/>
      <c r="AE24" s="11"/>
      <c r="AF24" s="126"/>
      <c r="AG24" s="13"/>
      <c r="AH24" s="7"/>
      <c r="AI24" s="7"/>
      <c r="AJ24" s="7"/>
      <c r="AK24" s="7"/>
      <c r="AL24" s="7"/>
      <c r="AM24" s="26"/>
      <c r="AN24" s="11"/>
      <c r="AO24" s="11"/>
      <c r="AP24" s="126"/>
      <c r="AQ24" s="13"/>
      <c r="AR24" s="7"/>
      <c r="AS24" s="7"/>
      <c r="AT24" s="7"/>
      <c r="AU24" s="7"/>
      <c r="AV24" s="7"/>
      <c r="AW24" s="26"/>
      <c r="AX24" s="11"/>
      <c r="AY24" s="11"/>
      <c r="AZ24" s="126"/>
      <c r="BA24" s="13"/>
      <c r="BB24" s="7"/>
      <c r="BC24" s="7"/>
      <c r="BD24" s="7"/>
      <c r="BE24" s="7"/>
      <c r="BF24" s="7"/>
      <c r="BG24" s="26"/>
      <c r="BH24" s="11"/>
      <c r="BI24" s="11"/>
      <c r="BJ24" s="126"/>
      <c r="BK24" s="13"/>
      <c r="BL24" s="7"/>
      <c r="BM24" s="7"/>
      <c r="BN24" s="7"/>
      <c r="BO24" s="7"/>
      <c r="BP24" s="7"/>
      <c r="BQ24" s="26"/>
      <c r="BR24" s="11"/>
      <c r="BS24" s="11"/>
      <c r="BT24" s="126"/>
      <c r="BU24" s="13"/>
      <c r="BV24" s="7"/>
      <c r="BW24" s="7"/>
      <c r="BX24" s="7"/>
      <c r="BY24" s="7"/>
      <c r="BZ24" s="7"/>
      <c r="CA24" s="26"/>
      <c r="CB24" s="11"/>
      <c r="CC24" s="11"/>
      <c r="CD24" s="126"/>
      <c r="CE24" s="13"/>
      <c r="CF24" s="7"/>
      <c r="CG24" s="7"/>
      <c r="CH24" s="7"/>
      <c r="CI24" s="7"/>
      <c r="CJ24" s="7"/>
      <c r="CK24" s="26"/>
      <c r="CL24" s="11"/>
      <c r="CM24" s="11"/>
      <c r="CN24" s="126"/>
      <c r="CO24" s="13"/>
      <c r="CP24" s="7"/>
      <c r="CQ24" s="7"/>
      <c r="CR24" s="7"/>
      <c r="CS24" s="7"/>
      <c r="CT24" s="7"/>
      <c r="CU24" s="26"/>
      <c r="CV24" s="11"/>
      <c r="CW24" s="11"/>
      <c r="CX24" s="126"/>
      <c r="CY24" s="13"/>
      <c r="CZ24" s="7"/>
      <c r="DA24" s="7"/>
      <c r="DB24" s="7"/>
      <c r="DC24" s="7"/>
      <c r="DD24" s="7"/>
      <c r="DE24" s="26"/>
      <c r="DF24" s="11"/>
      <c r="DG24" s="11"/>
      <c r="DH24" s="126"/>
      <c r="DI24" s="13"/>
      <c r="DJ24" s="7"/>
      <c r="DK24" s="7"/>
      <c r="DL24" s="7"/>
      <c r="DM24" s="7"/>
      <c r="DN24" s="7"/>
      <c r="DO24" s="26"/>
      <c r="DP24" s="11"/>
      <c r="DQ24" s="11"/>
      <c r="DR24" s="126"/>
      <c r="DS24" s="13"/>
      <c r="DT24" s="7"/>
      <c r="DU24" s="7"/>
      <c r="DV24" s="7"/>
      <c r="DW24" s="7"/>
      <c r="DX24" s="7"/>
      <c r="DY24" s="26"/>
      <c r="DZ24" s="11"/>
      <c r="EA24" s="11"/>
      <c r="EB24" s="126"/>
      <c r="EC24" s="13"/>
      <c r="ED24" s="7"/>
      <c r="EE24" s="7"/>
      <c r="EF24" s="7"/>
      <c r="EG24" s="7"/>
      <c r="EH24" s="7"/>
      <c r="EI24" s="26"/>
      <c r="EJ24" s="11"/>
      <c r="EK24" s="11"/>
      <c r="EL24" s="126"/>
      <c r="EM24" s="13"/>
      <c r="EN24" s="7"/>
      <c r="EO24" s="7"/>
      <c r="EP24" s="7"/>
      <c r="EQ24" s="7"/>
      <c r="ER24" s="7"/>
      <c r="ES24" s="26"/>
      <c r="ET24" s="11"/>
      <c r="EU24" s="11"/>
      <c r="EV24" s="126"/>
      <c r="EW24" s="13"/>
      <c r="EX24" s="7"/>
      <c r="EY24" s="7"/>
      <c r="EZ24" s="7"/>
      <c r="FA24" s="7"/>
      <c r="FB24" s="7"/>
      <c r="FC24" s="26"/>
      <c r="FD24" s="11"/>
      <c r="FE24" s="11"/>
      <c r="FF24" s="126"/>
      <c r="FG24" s="13"/>
      <c r="FH24" s="7"/>
      <c r="FI24" s="7"/>
      <c r="FJ24" s="7"/>
      <c r="FK24" s="7"/>
      <c r="FL24" s="7"/>
      <c r="FM24" s="26"/>
      <c r="FN24" s="11"/>
      <c r="FO24" s="11"/>
      <c r="FP24" s="126"/>
      <c r="FQ24" s="13"/>
      <c r="FR24" s="7"/>
      <c r="FS24" s="7"/>
      <c r="FT24" s="7"/>
      <c r="FU24" s="7"/>
      <c r="FV24" s="7"/>
      <c r="FW24" s="26"/>
      <c r="FX24" s="11"/>
      <c r="FY24" s="11"/>
      <c r="FZ24" s="126"/>
      <c r="GA24" s="13"/>
      <c r="GB24" s="7"/>
      <c r="GC24" s="7"/>
      <c r="GD24" s="7"/>
      <c r="GE24" s="7"/>
      <c r="GF24" s="7"/>
      <c r="GG24" s="26"/>
      <c r="GH24" s="11"/>
      <c r="GI24" s="11"/>
      <c r="GJ24" s="126"/>
      <c r="GK24" s="13"/>
      <c r="GL24" s="7"/>
      <c r="GM24" s="7"/>
      <c r="GN24" s="7"/>
      <c r="GO24" s="7"/>
      <c r="GP24" s="7"/>
      <c r="GQ24" s="26"/>
      <c r="GR24" s="11"/>
      <c r="GS24" s="11"/>
      <c r="GT24" s="126" t="s">
        <v>254</v>
      </c>
      <c r="GU24" s="197">
        <v>0</v>
      </c>
      <c r="GV24" s="194"/>
      <c r="GW24" s="194"/>
      <c r="GX24" s="194">
        <v>21.126760000000001</v>
      </c>
      <c r="GY24" s="194"/>
      <c r="GZ24" s="194"/>
      <c r="HA24" s="26"/>
      <c r="HB24" s="11"/>
      <c r="HC24" s="11"/>
      <c r="HD24" s="126"/>
      <c r="HE24" s="13"/>
      <c r="HF24" s="7"/>
      <c r="HG24" s="7"/>
      <c r="HH24" s="7"/>
      <c r="HI24" s="7"/>
      <c r="HJ24" s="7"/>
      <c r="HK24" s="26"/>
      <c r="HL24" s="11"/>
      <c r="HM24" s="11"/>
      <c r="HN24" s="126"/>
      <c r="HO24" s="13"/>
      <c r="HP24" s="7"/>
      <c r="HQ24" s="7"/>
      <c r="HR24" s="7"/>
      <c r="HS24" s="7"/>
      <c r="HT24" s="7"/>
      <c r="HU24" s="26"/>
      <c r="HV24" s="11"/>
      <c r="HW24" s="11"/>
      <c r="HX24" s="126"/>
      <c r="HY24" s="13"/>
      <c r="HZ24" s="7"/>
      <c r="IA24" s="7"/>
      <c r="IB24" s="7"/>
      <c r="IC24" s="7"/>
      <c r="ID24" s="7"/>
      <c r="IE24" s="26"/>
      <c r="IF24" s="11"/>
      <c r="IG24" s="11"/>
      <c r="IH24" s="126"/>
      <c r="II24" s="13"/>
      <c r="IJ24" s="7"/>
      <c r="IK24" s="7"/>
      <c r="IL24" s="7"/>
      <c r="IM24" s="7"/>
      <c r="IN24" s="7"/>
      <c r="IO24" s="26"/>
      <c r="IP24" s="11"/>
      <c r="IQ24" s="11"/>
      <c r="IR24" s="126" t="s">
        <v>180</v>
      </c>
      <c r="IS24" s="13">
        <v>0.5</v>
      </c>
      <c r="IT24" s="7">
        <v>6.1926660727614182</v>
      </c>
      <c r="IU24" s="7">
        <v>3.5718387504306879</v>
      </c>
      <c r="IV24" s="7">
        <v>2.8504750791798634</v>
      </c>
      <c r="IW24" s="7">
        <v>6.0802069857697285</v>
      </c>
      <c r="IX24" s="7">
        <v>6.3467741935483861</v>
      </c>
      <c r="IY24" s="26">
        <v>6.2194127243066877</v>
      </c>
      <c r="IZ24" s="11"/>
      <c r="JA24" s="11"/>
    </row>
    <row xmlns:x14ac="http://schemas.microsoft.com/office/spreadsheetml/2009/9/ac" r="25" s="2" customFormat="true" x14ac:dyDescent="0.25">
      <c r="A25" s="425" t="str">
        <f ca="true">IF(ISBLANK('Data Summary'!A27),"",'Data Summary'!A27)</f>
        <v>GHA_2018_EMIS</v>
      </c>
      <c r="B25" s="126"/>
      <c r="C25" s="13"/>
      <c r="D25" s="7"/>
      <c r="E25" s="7"/>
      <c r="F25" s="7"/>
      <c r="G25" s="7"/>
      <c r="H25" s="7"/>
      <c r="I25" s="26"/>
      <c r="J25" s="11"/>
      <c r="K25" s="11"/>
      <c r="L25" s="126"/>
      <c r="M25" s="13"/>
      <c r="N25" s="7"/>
      <c r="O25" s="7"/>
      <c r="P25" s="7"/>
      <c r="Q25" s="7"/>
      <c r="R25" s="7"/>
      <c r="S25" s="26"/>
      <c r="T25" s="11"/>
      <c r="U25" s="11"/>
      <c r="V25" s="126"/>
      <c r="W25" s="13"/>
      <c r="X25" s="7"/>
      <c r="Y25" s="7"/>
      <c r="Z25" s="7"/>
      <c r="AA25" s="7"/>
      <c r="AB25" s="7"/>
      <c r="AC25" s="26"/>
      <c r="AD25" s="11"/>
      <c r="AE25" s="11"/>
      <c r="AF25" s="126"/>
      <c r="AG25" s="13"/>
      <c r="AH25" s="7"/>
      <c r="AI25" s="7"/>
      <c r="AJ25" s="7"/>
      <c r="AK25" s="7"/>
      <c r="AL25" s="7"/>
      <c r="AM25" s="26"/>
      <c r="AN25" s="11"/>
      <c r="AO25" s="11"/>
      <c r="AP25" s="126"/>
      <c r="AQ25" s="13"/>
      <c r="AR25" s="7"/>
      <c r="AS25" s="7"/>
      <c r="AT25" s="7"/>
      <c r="AU25" s="7"/>
      <c r="AV25" s="7"/>
      <c r="AW25" s="26"/>
      <c r="AX25" s="11"/>
      <c r="AY25" s="11"/>
      <c r="AZ25" s="126"/>
      <c r="BA25" s="13"/>
      <c r="BB25" s="7"/>
      <c r="BC25" s="7"/>
      <c r="BD25" s="7"/>
      <c r="BE25" s="7"/>
      <c r="BF25" s="7"/>
      <c r="BG25" s="26"/>
      <c r="BH25" s="11"/>
      <c r="BI25" s="11"/>
      <c r="BJ25" s="126"/>
      <c r="BK25" s="13"/>
      <c r="BL25" s="7"/>
      <c r="BM25" s="7"/>
      <c r="BN25" s="7"/>
      <c r="BO25" s="7"/>
      <c r="BP25" s="7"/>
      <c r="BQ25" s="26"/>
      <c r="BR25" s="11"/>
      <c r="BS25" s="11"/>
      <c r="BT25" s="126"/>
      <c r="BU25" s="13"/>
      <c r="BV25" s="7"/>
      <c r="BW25" s="7"/>
      <c r="BX25" s="7"/>
      <c r="BY25" s="7"/>
      <c r="BZ25" s="7"/>
      <c r="CA25" s="26"/>
      <c r="CB25" s="11"/>
      <c r="CC25" s="11"/>
      <c r="CD25" s="126"/>
      <c r="CE25" s="13"/>
      <c r="CF25" s="7"/>
      <c r="CG25" s="7"/>
      <c r="CH25" s="7"/>
      <c r="CI25" s="7"/>
      <c r="CJ25" s="7"/>
      <c r="CK25" s="26"/>
      <c r="CL25" s="11"/>
      <c r="CM25" s="11"/>
      <c r="CN25" s="126"/>
      <c r="CO25" s="13"/>
      <c r="CP25" s="7"/>
      <c r="CQ25" s="7"/>
      <c r="CR25" s="7"/>
      <c r="CS25" s="7"/>
      <c r="CT25" s="7"/>
      <c r="CU25" s="26"/>
      <c r="CV25" s="11"/>
      <c r="CW25" s="11"/>
      <c r="CX25" s="126"/>
      <c r="CY25" s="13"/>
      <c r="CZ25" s="7"/>
      <c r="DA25" s="7"/>
      <c r="DB25" s="7"/>
      <c r="DC25" s="7"/>
      <c r="DD25" s="7"/>
      <c r="DE25" s="26"/>
      <c r="DF25" s="11"/>
      <c r="DG25" s="11"/>
      <c r="DH25" s="126"/>
      <c r="DI25" s="13"/>
      <c r="DJ25" s="7"/>
      <c r="DK25" s="7"/>
      <c r="DL25" s="7"/>
      <c r="DM25" s="7"/>
      <c r="DN25" s="7"/>
      <c r="DO25" s="26"/>
      <c r="DP25" s="11"/>
      <c r="DQ25" s="11"/>
      <c r="DR25" s="126"/>
      <c r="DS25" s="13"/>
      <c r="DT25" s="7"/>
      <c r="DU25" s="7"/>
      <c r="DV25" s="7"/>
      <c r="DW25" s="7"/>
      <c r="DX25" s="7"/>
      <c r="DY25" s="26"/>
      <c r="DZ25" s="11"/>
      <c r="EA25" s="11"/>
      <c r="EB25" s="126"/>
      <c r="EC25" s="13"/>
      <c r="ED25" s="7"/>
      <c r="EE25" s="7"/>
      <c r="EF25" s="7"/>
      <c r="EG25" s="7"/>
      <c r="EH25" s="7"/>
      <c r="EI25" s="26"/>
      <c r="EJ25" s="11"/>
      <c r="EK25" s="11"/>
      <c r="EL25" s="126"/>
      <c r="EM25" s="13"/>
      <c r="EN25" s="7"/>
      <c r="EO25" s="7"/>
      <c r="EP25" s="7"/>
      <c r="EQ25" s="7"/>
      <c r="ER25" s="7"/>
      <c r="ES25" s="26"/>
      <c r="ET25" s="11"/>
      <c r="EU25" s="11"/>
      <c r="EV25" s="126"/>
      <c r="EW25" s="13"/>
      <c r="EX25" s="7"/>
      <c r="EY25" s="7"/>
      <c r="EZ25" s="7"/>
      <c r="FA25" s="7"/>
      <c r="FB25" s="7"/>
      <c r="FC25" s="26"/>
      <c r="FD25" s="11"/>
      <c r="FE25" s="11"/>
      <c r="FF25" s="126"/>
      <c r="FG25" s="13"/>
      <c r="FH25" s="7"/>
      <c r="FI25" s="7"/>
      <c r="FJ25" s="7"/>
      <c r="FK25" s="7"/>
      <c r="FL25" s="7"/>
      <c r="FM25" s="26"/>
      <c r="FN25" s="11"/>
      <c r="FO25" s="11"/>
      <c r="FP25" s="126"/>
      <c r="FQ25" s="13"/>
      <c r="FR25" s="7"/>
      <c r="FS25" s="7"/>
      <c r="FT25" s="7"/>
      <c r="FU25" s="7"/>
      <c r="FV25" s="7"/>
      <c r="FW25" s="26"/>
      <c r="FX25" s="11"/>
      <c r="FY25" s="11"/>
      <c r="FZ25" s="126"/>
      <c r="GA25" s="13"/>
      <c r="GB25" s="7"/>
      <c r="GC25" s="7"/>
      <c r="GD25" s="7"/>
      <c r="GE25" s="7"/>
      <c r="GF25" s="7"/>
      <c r="GG25" s="26"/>
      <c r="GH25" s="11"/>
      <c r="GI25" s="11"/>
      <c r="GJ25" s="126"/>
      <c r="GK25" s="13"/>
      <c r="GL25" s="7"/>
      <c r="GM25" s="7"/>
      <c r="GN25" s="7"/>
      <c r="GO25" s="7"/>
      <c r="GP25" s="7"/>
      <c r="GQ25" s="26"/>
      <c r="GR25" s="11"/>
      <c r="GS25" s="11"/>
      <c r="GT25" s="126" t="s">
        <v>180</v>
      </c>
      <c r="GU25" s="197">
        <v>0</v>
      </c>
      <c r="GV25" s="194"/>
      <c r="GW25" s="194"/>
      <c r="GX25" s="194">
        <v>2.8169</v>
      </c>
      <c r="GY25" s="194"/>
      <c r="GZ25" s="194"/>
      <c r="HA25" s="26"/>
      <c r="HB25" s="11"/>
      <c r="HC25" s="11"/>
      <c r="HD25" s="126"/>
      <c r="HE25" s="13"/>
      <c r="HF25" s="7"/>
      <c r="HG25" s="7"/>
      <c r="HH25" s="7"/>
      <c r="HI25" s="7"/>
      <c r="HJ25" s="7"/>
      <c r="HK25" s="26"/>
      <c r="HL25" s="11"/>
      <c r="HM25" s="11"/>
      <c r="HN25" s="126"/>
      <c r="HO25" s="13"/>
      <c r="HP25" s="7"/>
      <c r="HQ25" s="7"/>
      <c r="HR25" s="7"/>
      <c r="HS25" s="7"/>
      <c r="HT25" s="7"/>
      <c r="HU25" s="26"/>
      <c r="HV25" s="11"/>
      <c r="HW25" s="11"/>
      <c r="HX25" s="126"/>
      <c r="HY25" s="13"/>
      <c r="HZ25" s="7"/>
      <c r="IA25" s="7"/>
      <c r="IB25" s="7"/>
      <c r="IC25" s="7"/>
      <c r="ID25" s="7"/>
      <c r="IE25" s="26"/>
      <c r="IF25" s="11"/>
      <c r="IG25" s="11"/>
      <c r="IH25" s="126"/>
      <c r="II25" s="13"/>
      <c r="IJ25" s="7"/>
      <c r="IK25" s="7"/>
      <c r="IL25" s="7"/>
      <c r="IM25" s="7"/>
      <c r="IN25" s="7"/>
      <c r="IO25" s="26"/>
      <c r="IP25" s="11"/>
      <c r="IQ25" s="11"/>
      <c r="IR25" s="126"/>
      <c r="IS25" s="13"/>
      <c r="IT25" s="7"/>
      <c r="IU25" s="7"/>
      <c r="IV25" s="7"/>
      <c r="IW25" s="7"/>
      <c r="IX25" s="7"/>
      <c r="IY25" s="26"/>
      <c r="IZ25" s="11"/>
      <c r="JA25" s="11"/>
    </row>
    <row xmlns:x14ac="http://schemas.microsoft.com/office/spreadsheetml/2009/9/ac" r="26" s="2" customFormat="true" ht="83.25" customHeight="true" x14ac:dyDescent="0.25">
      <c r="A26" s="425" t="str">
        <f ca="true">IF(ISBLANK('Data Summary'!A28),"",'Data Summary'!A28)</f>
        <v>GHA_2018_UIS</v>
      </c>
      <c r="B26" s="127" t="s">
        <v>12</v>
      </c>
      <c r="C26" s="611" t="s">
        <v>181</v>
      </c>
      <c r="D26" s="611"/>
      <c r="E26" s="611"/>
      <c r="F26" s="611"/>
      <c r="G26" s="611"/>
      <c r="H26" s="611"/>
      <c r="I26" s="612"/>
      <c r="J26" s="11"/>
      <c r="K26" s="11"/>
      <c r="L26" s="127" t="s">
        <v>12</v>
      </c>
      <c r="M26" s="611" t="s">
        <v>181</v>
      </c>
      <c r="N26" s="611"/>
      <c r="O26" s="611"/>
      <c r="P26" s="611"/>
      <c r="Q26" s="611"/>
      <c r="R26" s="611"/>
      <c r="S26" s="612"/>
      <c r="T26" s="11"/>
      <c r="U26" s="11"/>
      <c r="V26" s="127" t="s">
        <v>12</v>
      </c>
      <c r="W26" s="611" t="s">
        <v>181</v>
      </c>
      <c r="X26" s="611"/>
      <c r="Y26" s="611"/>
      <c r="Z26" s="611"/>
      <c r="AA26" s="611"/>
      <c r="AB26" s="611"/>
      <c r="AC26" s="612"/>
      <c r="AD26" s="11"/>
      <c r="AE26" s="11"/>
      <c r="AF26" s="127" t="s">
        <v>12</v>
      </c>
      <c r="AG26" s="611" t="s">
        <v>181</v>
      </c>
      <c r="AH26" s="611"/>
      <c r="AI26" s="611"/>
      <c r="AJ26" s="611"/>
      <c r="AK26" s="611"/>
      <c r="AL26" s="611"/>
      <c r="AM26" s="612"/>
      <c r="AN26" s="11"/>
      <c r="AO26" s="11"/>
      <c r="AP26" s="127" t="s">
        <v>12</v>
      </c>
      <c r="AQ26" s="611" t="s">
        <v>182</v>
      </c>
      <c r="AR26" s="611"/>
      <c r="AS26" s="611"/>
      <c r="AT26" s="611"/>
      <c r="AU26" s="611"/>
      <c r="AV26" s="611"/>
      <c r="AW26" s="612"/>
      <c r="AX26" s="11"/>
      <c r="AY26" s="11"/>
      <c r="AZ26" s="127" t="s">
        <v>12</v>
      </c>
      <c r="BA26" s="608" t="s">
        <v>182</v>
      </c>
      <c r="BB26" s="609"/>
      <c r="BC26" s="609"/>
      <c r="BD26" s="609"/>
      <c r="BE26" s="609"/>
      <c r="BF26" s="609"/>
      <c r="BG26" s="610"/>
      <c r="BH26" s="11"/>
      <c r="BI26" s="11"/>
      <c r="BJ26" s="127" t="s">
        <v>12</v>
      </c>
      <c r="BK26" s="611" t="s">
        <v>182</v>
      </c>
      <c r="BL26" s="611"/>
      <c r="BM26" s="611"/>
      <c r="BN26" s="611"/>
      <c r="BO26" s="611"/>
      <c r="BP26" s="611"/>
      <c r="BQ26" s="612"/>
      <c r="BR26" s="11"/>
      <c r="BS26" s="11"/>
      <c r="BT26" s="127" t="s">
        <v>12</v>
      </c>
      <c r="BU26" s="611" t="s">
        <v>182</v>
      </c>
      <c r="BV26" s="611"/>
      <c r="BW26" s="611"/>
      <c r="BX26" s="611"/>
      <c r="BY26" s="611"/>
      <c r="BZ26" s="611"/>
      <c r="CA26" s="612"/>
      <c r="CB26" s="11"/>
      <c r="CC26" s="11"/>
      <c r="CD26" s="127" t="s">
        <v>12</v>
      </c>
      <c r="CE26" s="611" t="s">
        <v>182</v>
      </c>
      <c r="CF26" s="611"/>
      <c r="CG26" s="611"/>
      <c r="CH26" s="611"/>
      <c r="CI26" s="611"/>
      <c r="CJ26" s="611"/>
      <c r="CK26" s="612"/>
      <c r="CL26" s="11"/>
      <c r="CM26" s="11"/>
      <c r="CN26" s="127" t="s">
        <v>12</v>
      </c>
      <c r="CO26" s="611" t="s">
        <v>182</v>
      </c>
      <c r="CP26" s="611"/>
      <c r="CQ26" s="611"/>
      <c r="CR26" s="611"/>
      <c r="CS26" s="611"/>
      <c r="CT26" s="611"/>
      <c r="CU26" s="612"/>
      <c r="CV26" s="11"/>
      <c r="CW26" s="11"/>
      <c r="CX26" s="127" t="s">
        <v>12</v>
      </c>
      <c r="CY26" s="611" t="s">
        <v>206</v>
      </c>
      <c r="CZ26" s="611"/>
      <c r="DA26" s="611"/>
      <c r="DB26" s="611"/>
      <c r="DC26" s="611"/>
      <c r="DD26" s="611"/>
      <c r="DE26" s="612"/>
      <c r="DF26" s="11"/>
      <c r="DG26" s="11"/>
      <c r="DH26" s="127" t="s">
        <v>12</v>
      </c>
      <c r="DI26" s="611" t="s">
        <v>182</v>
      </c>
      <c r="DJ26" s="611"/>
      <c r="DK26" s="611"/>
      <c r="DL26" s="611"/>
      <c r="DM26" s="611"/>
      <c r="DN26" s="611"/>
      <c r="DO26" s="612"/>
      <c r="DP26" s="11"/>
      <c r="DQ26" s="11"/>
      <c r="DR26" s="127" t="s">
        <v>12</v>
      </c>
      <c r="DS26" s="611" t="s">
        <v>183</v>
      </c>
      <c r="DT26" s="611"/>
      <c r="DU26" s="611"/>
      <c r="DV26" s="611"/>
      <c r="DW26" s="611"/>
      <c r="DX26" s="611"/>
      <c r="DY26" s="612"/>
      <c r="DZ26" s="11"/>
      <c r="EA26" s="11"/>
      <c r="EB26" s="127" t="s">
        <v>12</v>
      </c>
      <c r="EC26" s="611" t="s">
        <v>182</v>
      </c>
      <c r="ED26" s="611"/>
      <c r="EE26" s="611"/>
      <c r="EF26" s="611"/>
      <c r="EG26" s="611"/>
      <c r="EH26" s="611"/>
      <c r="EI26" s="612"/>
      <c r="EJ26" s="11"/>
      <c r="EK26" s="11"/>
      <c r="EL26" s="127" t="s">
        <v>12</v>
      </c>
      <c r="EM26" s="611" t="s">
        <v>213</v>
      </c>
      <c r="EN26" s="611"/>
      <c r="EO26" s="611"/>
      <c r="EP26" s="611"/>
      <c r="EQ26" s="611"/>
      <c r="ER26" s="611"/>
      <c r="ES26" s="612"/>
      <c r="ET26" s="11"/>
      <c r="EU26" s="11"/>
      <c r="EV26" s="127" t="s">
        <v>12</v>
      </c>
      <c r="EW26" s="611" t="s">
        <v>182</v>
      </c>
      <c r="EX26" s="611"/>
      <c r="EY26" s="611"/>
      <c r="EZ26" s="611"/>
      <c r="FA26" s="611"/>
      <c r="FB26" s="611"/>
      <c r="FC26" s="612"/>
      <c r="FD26" s="11"/>
      <c r="FE26" s="11"/>
      <c r="FF26" s="127" t="s">
        <v>12</v>
      </c>
      <c r="FG26" s="611" t="s">
        <v>207</v>
      </c>
      <c r="FH26" s="611"/>
      <c r="FI26" s="611"/>
      <c r="FJ26" s="611"/>
      <c r="FK26" s="611"/>
      <c r="FL26" s="611"/>
      <c r="FM26" s="612"/>
      <c r="FN26" s="11"/>
      <c r="FO26" s="11"/>
      <c r="FP26" s="127" t="s">
        <v>12</v>
      </c>
      <c r="FQ26" s="615" t="s">
        <v>291</v>
      </c>
      <c r="FR26" s="615"/>
      <c r="FS26" s="615"/>
      <c r="FT26" s="615"/>
      <c r="FU26" s="615"/>
      <c r="FV26" s="615"/>
      <c r="FW26" s="616"/>
      <c r="FX26" s="11"/>
      <c r="FY26" s="11"/>
      <c r="FZ26" s="127" t="s">
        <v>12</v>
      </c>
      <c r="GA26" s="615" t="s">
        <v>291</v>
      </c>
      <c r="GB26" s="615"/>
      <c r="GC26" s="615"/>
      <c r="GD26" s="615"/>
      <c r="GE26" s="615"/>
      <c r="GF26" s="615"/>
      <c r="GG26" s="616"/>
      <c r="GH26" s="11"/>
      <c r="GI26" s="11"/>
      <c r="GJ26" s="127" t="s">
        <v>12</v>
      </c>
      <c r="GK26" s="613" t="s">
        <v>210</v>
      </c>
      <c r="GL26" s="613"/>
      <c r="GM26" s="613"/>
      <c r="GN26" s="613"/>
      <c r="GO26" s="613"/>
      <c r="GP26" s="613"/>
      <c r="GQ26" s="614"/>
      <c r="GR26" s="11"/>
      <c r="GS26" s="11"/>
      <c r="GT26" s="127" t="s">
        <v>12</v>
      </c>
      <c r="GU26" s="608" t="s">
        <v>286</v>
      </c>
      <c r="GV26" s="609"/>
      <c r="GW26" s="609"/>
      <c r="GX26" s="609"/>
      <c r="GY26" s="609"/>
      <c r="GZ26" s="609"/>
      <c r="HA26" s="610"/>
      <c r="HB26" s="11"/>
      <c r="HC26" s="11"/>
      <c r="HD26" s="127" t="s">
        <v>12</v>
      </c>
      <c r="HE26" s="615" t="s">
        <v>291</v>
      </c>
      <c r="HF26" s="615"/>
      <c r="HG26" s="615"/>
      <c r="HH26" s="615"/>
      <c r="HI26" s="615"/>
      <c r="HJ26" s="615"/>
      <c r="HK26" s="616"/>
      <c r="HL26" s="11"/>
      <c r="HM26" s="11"/>
      <c r="HN26" s="127" t="s">
        <v>12</v>
      </c>
      <c r="HO26" s="613" t="s">
        <v>285</v>
      </c>
      <c r="HP26" s="613"/>
      <c r="HQ26" s="613"/>
      <c r="HR26" s="613"/>
      <c r="HS26" s="613"/>
      <c r="HT26" s="613"/>
      <c r="HU26" s="614"/>
      <c r="HV26" s="11"/>
      <c r="HW26" s="11"/>
      <c r="HX26" s="127" t="s">
        <v>12</v>
      </c>
      <c r="HY26" s="606" t="s">
        <v>294</v>
      </c>
      <c r="HZ26" s="606"/>
      <c r="IA26" s="606"/>
      <c r="IB26" s="606"/>
      <c r="IC26" s="606"/>
      <c r="ID26" s="606"/>
      <c r="IE26" s="607"/>
      <c r="IF26" s="11"/>
      <c r="IG26" s="11"/>
      <c r="IH26" s="127" t="s">
        <v>12</v>
      </c>
      <c r="II26" s="606" t="s">
        <v>359</v>
      </c>
      <c r="IJ26" s="606"/>
      <c r="IK26" s="606"/>
      <c r="IL26" s="606"/>
      <c r="IM26" s="606"/>
      <c r="IN26" s="606"/>
      <c r="IO26" s="607"/>
      <c r="IP26" s="11"/>
      <c r="IQ26" s="11"/>
      <c r="IR26" s="127" t="s">
        <v>12</v>
      </c>
      <c r="IS26" s="606" t="s">
        <v>369</v>
      </c>
      <c r="IT26" s="606"/>
      <c r="IU26" s="606"/>
      <c r="IV26" s="606"/>
      <c r="IW26" s="606"/>
      <c r="IX26" s="606"/>
      <c r="IY26" s="607"/>
      <c r="IZ26" s="11"/>
      <c r="JA26" s="11"/>
    </row>
    <row xmlns:x14ac="http://schemas.microsoft.com/office/spreadsheetml/2009/9/ac" r="27" s="2" customFormat="true" ht="15.75" customHeight="true" x14ac:dyDescent="0.25">
      <c r="A27" s="425" t="str">
        <f ca="true">IF(ISBLANK('Data Summary'!A29),"",'Data Summary'!A29)</f>
        <v>GHA_2019_EMIS</v>
      </c>
      <c r="B27" s="127"/>
      <c r="C27" s="64" t="s">
        <v>120</v>
      </c>
      <c r="D27" s="52" t="s">
        <v>184</v>
      </c>
      <c r="E27" s="52"/>
      <c r="F27" s="52"/>
      <c r="G27" s="52" t="s">
        <v>184</v>
      </c>
      <c r="H27" s="52" t="s">
        <v>184</v>
      </c>
      <c r="I27" s="100" t="s">
        <v>185</v>
      </c>
      <c r="J27" s="11"/>
      <c r="K27" s="11"/>
      <c r="L27" s="127"/>
      <c r="M27" s="64" t="s">
        <v>120</v>
      </c>
      <c r="N27" s="52" t="s">
        <v>184</v>
      </c>
      <c r="O27" s="52"/>
      <c r="P27" s="52"/>
      <c r="Q27" s="52" t="s">
        <v>184</v>
      </c>
      <c r="R27" s="52" t="s">
        <v>184</v>
      </c>
      <c r="S27" s="100" t="s">
        <v>185</v>
      </c>
      <c r="T27" s="11"/>
      <c r="U27" s="11"/>
      <c r="V27" s="127"/>
      <c r="W27" s="64" t="s">
        <v>120</v>
      </c>
      <c r="X27" s="52" t="s">
        <v>184</v>
      </c>
      <c r="Y27" s="52"/>
      <c r="Z27" s="52"/>
      <c r="AA27" s="52" t="s">
        <v>184</v>
      </c>
      <c r="AB27" s="52" t="s">
        <v>184</v>
      </c>
      <c r="AC27" s="100" t="s">
        <v>185</v>
      </c>
      <c r="AD27" s="11"/>
      <c r="AE27" s="11"/>
      <c r="AF27" s="127"/>
      <c r="AG27" s="64" t="s">
        <v>120</v>
      </c>
      <c r="AH27" s="52" t="s">
        <v>184</v>
      </c>
      <c r="AI27" s="52"/>
      <c r="AJ27" s="52"/>
      <c r="AK27" s="52" t="s">
        <v>184</v>
      </c>
      <c r="AL27" s="52" t="s">
        <v>184</v>
      </c>
      <c r="AM27" s="100" t="s">
        <v>185</v>
      </c>
      <c r="AN27" s="11"/>
      <c r="AO27" s="11"/>
      <c r="AP27" s="127"/>
      <c r="AQ27" s="64" t="s">
        <v>120</v>
      </c>
      <c r="AR27" s="52" t="s">
        <v>184</v>
      </c>
      <c r="AS27" s="52"/>
      <c r="AT27" s="52"/>
      <c r="AU27" s="52" t="s">
        <v>184</v>
      </c>
      <c r="AV27" s="52" t="s">
        <v>184</v>
      </c>
      <c r="AW27" s="100" t="s">
        <v>184</v>
      </c>
      <c r="AX27" s="11"/>
      <c r="AY27" s="11"/>
      <c r="AZ27" s="127"/>
      <c r="BA27" s="64" t="s">
        <v>120</v>
      </c>
      <c r="BB27" s="52" t="s">
        <v>184</v>
      </c>
      <c r="BC27" s="52"/>
      <c r="BD27" s="52"/>
      <c r="BE27" s="52" t="s">
        <v>184</v>
      </c>
      <c r="BF27" s="52" t="s">
        <v>184</v>
      </c>
      <c r="BG27" s="100" t="s">
        <v>184</v>
      </c>
      <c r="BH27" s="11"/>
      <c r="BI27" s="11"/>
      <c r="BJ27" s="127"/>
      <c r="BK27" s="64" t="s">
        <v>120</v>
      </c>
      <c r="BL27" s="52" t="s">
        <v>184</v>
      </c>
      <c r="BM27" s="52"/>
      <c r="BN27" s="52"/>
      <c r="BO27" s="52" t="s">
        <v>184</v>
      </c>
      <c r="BP27" s="52" t="s">
        <v>184</v>
      </c>
      <c r="BQ27" s="100" t="s">
        <v>184</v>
      </c>
      <c r="BR27" s="11"/>
      <c r="BS27" s="11"/>
      <c r="BT27" s="127"/>
      <c r="BU27" s="64" t="s">
        <v>120</v>
      </c>
      <c r="BV27" s="52" t="s">
        <v>184</v>
      </c>
      <c r="BW27" s="52"/>
      <c r="BX27" s="52"/>
      <c r="BY27" s="52" t="s">
        <v>184</v>
      </c>
      <c r="BZ27" s="52" t="s">
        <v>184</v>
      </c>
      <c r="CA27" s="100" t="s">
        <v>184</v>
      </c>
      <c r="CB27" s="11"/>
      <c r="CC27" s="11"/>
      <c r="CD27" s="127"/>
      <c r="CE27" s="64" t="s">
        <v>120</v>
      </c>
      <c r="CF27" s="52" t="s">
        <v>184</v>
      </c>
      <c r="CG27" s="52"/>
      <c r="CH27" s="52"/>
      <c r="CI27" s="52" t="s">
        <v>184</v>
      </c>
      <c r="CJ27" s="52" t="s">
        <v>184</v>
      </c>
      <c r="CK27" s="100" t="s">
        <v>184</v>
      </c>
      <c r="CL27" s="11"/>
      <c r="CM27" s="11"/>
      <c r="CN27" s="127"/>
      <c r="CO27" s="64" t="s">
        <v>120</v>
      </c>
      <c r="CP27" s="52" t="s">
        <v>184</v>
      </c>
      <c r="CQ27" s="52"/>
      <c r="CR27" s="52"/>
      <c r="CS27" s="52" t="s">
        <v>184</v>
      </c>
      <c r="CT27" s="52" t="s">
        <v>184</v>
      </c>
      <c r="CU27" s="100" t="s">
        <v>184</v>
      </c>
      <c r="CV27" s="11"/>
      <c r="CW27" s="11"/>
      <c r="CX27" s="127"/>
      <c r="CY27" s="64" t="s">
        <v>120</v>
      </c>
      <c r="CZ27" s="52"/>
      <c r="DA27" s="52"/>
      <c r="DB27" s="52"/>
      <c r="DC27" s="52"/>
      <c r="DD27" s="52"/>
      <c r="DE27" s="100"/>
      <c r="DF27" s="11"/>
      <c r="DG27" s="11"/>
      <c r="DH27" s="127"/>
      <c r="DI27" s="64" t="s">
        <v>120</v>
      </c>
      <c r="DJ27" s="52" t="s">
        <v>184</v>
      </c>
      <c r="DK27" s="52"/>
      <c r="DL27" s="52"/>
      <c r="DM27" s="52" t="s">
        <v>184</v>
      </c>
      <c r="DN27" s="52" t="s">
        <v>184</v>
      </c>
      <c r="DO27" s="100" t="s">
        <v>184</v>
      </c>
      <c r="DP27" s="11"/>
      <c r="DQ27" s="11"/>
      <c r="DR27" s="127"/>
      <c r="DS27" s="64" t="s">
        <v>120</v>
      </c>
      <c r="DT27" s="52"/>
      <c r="DU27" s="52"/>
      <c r="DV27" s="52"/>
      <c r="DW27" s="52"/>
      <c r="DX27" s="52"/>
      <c r="DY27" s="100"/>
      <c r="DZ27" s="11"/>
      <c r="EA27" s="11"/>
      <c r="EB27" s="127"/>
      <c r="EC27" s="64" t="s">
        <v>120</v>
      </c>
      <c r="ED27" s="52" t="s">
        <v>184</v>
      </c>
      <c r="EE27" s="52"/>
      <c r="EF27" s="52"/>
      <c r="EG27" s="52" t="s">
        <v>184</v>
      </c>
      <c r="EH27" s="52" t="s">
        <v>184</v>
      </c>
      <c r="EI27" s="100" t="s">
        <v>184</v>
      </c>
      <c r="EJ27" s="11"/>
      <c r="EK27" s="11"/>
      <c r="EL27" s="127"/>
      <c r="EM27" s="64" t="s">
        <v>120</v>
      </c>
      <c r="EN27" s="52"/>
      <c r="EO27" s="52"/>
      <c r="EP27" s="52"/>
      <c r="EQ27" s="52"/>
      <c r="ER27" s="52"/>
      <c r="ES27" s="100"/>
      <c r="ET27" s="11"/>
      <c r="EU27" s="11"/>
      <c r="EV27" s="127"/>
      <c r="EW27" s="64" t="s">
        <v>120</v>
      </c>
      <c r="EX27" s="52" t="s">
        <v>184</v>
      </c>
      <c r="EY27" s="52"/>
      <c r="EZ27" s="52"/>
      <c r="FA27" s="52" t="s">
        <v>184</v>
      </c>
      <c r="FB27" s="52" t="s">
        <v>184</v>
      </c>
      <c r="FC27" s="100" t="s">
        <v>184</v>
      </c>
      <c r="FD27" s="11"/>
      <c r="FE27" s="11"/>
      <c r="FF27" s="127"/>
      <c r="FG27" s="64" t="s">
        <v>120</v>
      </c>
      <c r="FH27" s="52" t="s">
        <v>184</v>
      </c>
      <c r="FI27" s="52"/>
      <c r="FJ27" s="52"/>
      <c r="FK27" s="52"/>
      <c r="FL27" s="52"/>
      <c r="FM27" s="100" t="s">
        <v>184</v>
      </c>
      <c r="FN27" s="11"/>
      <c r="FO27" s="11"/>
      <c r="FP27" s="127"/>
      <c r="FQ27" s="64" t="s">
        <v>120</v>
      </c>
      <c r="FR27" s="52" t="s">
        <v>184</v>
      </c>
      <c r="FS27" s="52"/>
      <c r="FT27" s="52"/>
      <c r="FU27" s="52"/>
      <c r="FV27" s="52"/>
      <c r="FW27" s="100"/>
      <c r="FX27" s="11"/>
      <c r="FY27" s="11"/>
      <c r="FZ27" s="127"/>
      <c r="GA27" s="64" t="s">
        <v>120</v>
      </c>
      <c r="GB27" s="52" t="s">
        <v>184</v>
      </c>
      <c r="GC27" s="52"/>
      <c r="GD27" s="52"/>
      <c r="GE27" s="52"/>
      <c r="GF27" s="52"/>
      <c r="GG27" s="100"/>
      <c r="GH27" s="11"/>
      <c r="GI27" s="11"/>
      <c r="GJ27" s="127"/>
      <c r="GK27" s="64" t="s">
        <v>120</v>
      </c>
      <c r="GL27" s="52"/>
      <c r="GM27" s="52"/>
      <c r="GN27" s="52"/>
      <c r="GO27" s="52"/>
      <c r="GP27" s="52"/>
      <c r="GQ27" s="100"/>
      <c r="GR27" s="11"/>
      <c r="GS27" s="11"/>
      <c r="GT27" s="127"/>
      <c r="GU27" s="64" t="s">
        <v>120</v>
      </c>
      <c r="GV27" s="198"/>
      <c r="GW27" s="198"/>
      <c r="GX27" s="52" t="s">
        <v>185</v>
      </c>
      <c r="GY27" s="198"/>
      <c r="GZ27" s="198"/>
      <c r="HA27" s="113"/>
      <c r="HB27" s="11"/>
      <c r="HC27" s="11"/>
      <c r="HD27" s="127"/>
      <c r="HE27" s="64" t="s">
        <v>120</v>
      </c>
      <c r="HF27" s="52" t="s">
        <v>184</v>
      </c>
      <c r="HG27" s="52"/>
      <c r="HH27" s="52"/>
      <c r="HI27" s="52"/>
      <c r="HJ27" s="52"/>
      <c r="HK27" s="100"/>
      <c r="HL27" s="11"/>
      <c r="HM27" s="11"/>
      <c r="HN27" s="127"/>
      <c r="HO27" s="64" t="s">
        <v>120</v>
      </c>
      <c r="HP27" s="52"/>
      <c r="HQ27" s="52"/>
      <c r="HR27" s="52"/>
      <c r="HS27" s="52"/>
      <c r="HT27" s="52"/>
      <c r="HU27" s="100"/>
      <c r="HV27" s="11"/>
      <c r="HW27" s="11"/>
      <c r="HX27" s="127"/>
      <c r="HY27" s="64" t="s">
        <v>120</v>
      </c>
      <c r="HZ27" s="52" t="s">
        <v>184</v>
      </c>
      <c r="IA27" s="52" t="s">
        <v>184</v>
      </c>
      <c r="IB27" s="52" t="s">
        <v>184</v>
      </c>
      <c r="IC27" s="52" t="s">
        <v>184</v>
      </c>
      <c r="ID27" s="52" t="s">
        <v>184</v>
      </c>
      <c r="IE27" s="100" t="s">
        <v>184</v>
      </c>
      <c r="IF27" s="11"/>
      <c r="IG27" s="11"/>
      <c r="IH27" s="127"/>
      <c r="II27" s="64" t="s">
        <v>120</v>
      </c>
      <c r="IJ27" s="52" t="s">
        <v>184</v>
      </c>
      <c r="IK27" s="52"/>
      <c r="IL27" s="52"/>
      <c r="IM27" s="52"/>
      <c r="IN27" s="52"/>
      <c r="IO27" s="100" t="s">
        <v>185</v>
      </c>
      <c r="IP27" s="11"/>
      <c r="IQ27" s="11"/>
      <c r="IR27" s="127"/>
      <c r="IS27" s="64" t="s">
        <v>120</v>
      </c>
      <c r="IT27" s="52" t="s">
        <v>184</v>
      </c>
      <c r="IU27" s="52" t="s">
        <v>184</v>
      </c>
      <c r="IV27" s="52" t="s">
        <v>184</v>
      </c>
      <c r="IW27" s="52" t="s">
        <v>184</v>
      </c>
      <c r="IX27" s="52" t="s">
        <v>184</v>
      </c>
      <c r="IY27" s="100" t="s">
        <v>184</v>
      </c>
      <c r="IZ27" s="11"/>
      <c r="JA27" s="11"/>
    </row>
    <row xmlns:x14ac="http://schemas.microsoft.com/office/spreadsheetml/2009/9/ac" r="28" s="2" customFormat="true" ht="15.75" customHeight="true" x14ac:dyDescent="0.25">
      <c r="A28" s="425" t="str">
        <f ca="true">IF(ISBLANK('Data Summary'!A30),"",'Data Summary'!A30)</f>
        <v>GHA_2020_EMIS</v>
      </c>
      <c r="B28" s="127"/>
      <c r="C28" s="64" t="s">
        <v>102</v>
      </c>
      <c r="D28" s="52"/>
      <c r="E28" s="52"/>
      <c r="F28" s="52"/>
      <c r="G28" s="52"/>
      <c r="H28" s="52"/>
      <c r="I28" s="100"/>
      <c r="J28" s="11"/>
      <c r="K28" s="11"/>
      <c r="L28" s="127"/>
      <c r="M28" s="64" t="s">
        <v>102</v>
      </c>
      <c r="N28" s="52"/>
      <c r="O28" s="52"/>
      <c r="P28" s="52"/>
      <c r="Q28" s="52"/>
      <c r="R28" s="52"/>
      <c r="S28" s="100"/>
      <c r="T28" s="11"/>
      <c r="U28" s="11"/>
      <c r="V28" s="127"/>
      <c r="W28" s="64" t="s">
        <v>102</v>
      </c>
      <c r="X28" s="52"/>
      <c r="Y28" s="52"/>
      <c r="Z28" s="52"/>
      <c r="AA28" s="52"/>
      <c r="AB28" s="52"/>
      <c r="AC28" s="100"/>
      <c r="AD28" s="11"/>
      <c r="AE28" s="11"/>
      <c r="AF28" s="127"/>
      <c r="AG28" s="64" t="s">
        <v>102</v>
      </c>
      <c r="AH28" s="52"/>
      <c r="AI28" s="52"/>
      <c r="AJ28" s="52"/>
      <c r="AK28" s="52"/>
      <c r="AL28" s="52"/>
      <c r="AM28" s="100"/>
      <c r="AN28" s="11"/>
      <c r="AO28" s="11"/>
      <c r="AP28" s="127"/>
      <c r="AQ28" s="64" t="s">
        <v>102</v>
      </c>
      <c r="AR28" s="52"/>
      <c r="AS28" s="52"/>
      <c r="AT28" s="52"/>
      <c r="AU28" s="52"/>
      <c r="AV28" s="52"/>
      <c r="AW28" s="100" t="s">
        <v>184</v>
      </c>
      <c r="AX28" s="11"/>
      <c r="AY28" s="11"/>
      <c r="AZ28" s="127"/>
      <c r="BA28" s="64" t="s">
        <v>102</v>
      </c>
      <c r="BB28" s="70"/>
      <c r="BC28" s="52"/>
      <c r="BD28" s="52"/>
      <c r="BE28" s="52"/>
      <c r="BF28" s="52"/>
      <c r="BG28" s="100" t="s">
        <v>184</v>
      </c>
      <c r="BH28" s="11"/>
      <c r="BI28" s="11"/>
      <c r="BJ28" s="127"/>
      <c r="BK28" s="64" t="s">
        <v>102</v>
      </c>
      <c r="BL28" s="70"/>
      <c r="BM28" s="52"/>
      <c r="BN28" s="52"/>
      <c r="BO28" s="52"/>
      <c r="BP28" s="52"/>
      <c r="BQ28" s="100" t="s">
        <v>184</v>
      </c>
      <c r="BR28" s="11"/>
      <c r="BS28" s="11"/>
      <c r="BT28" s="127"/>
      <c r="BU28" s="64" t="s">
        <v>102</v>
      </c>
      <c r="BV28" s="70"/>
      <c r="BW28" s="52"/>
      <c r="BX28" s="52"/>
      <c r="BY28" s="52"/>
      <c r="BZ28" s="52"/>
      <c r="CA28" s="100" t="s">
        <v>184</v>
      </c>
      <c r="CB28" s="11"/>
      <c r="CC28" s="11"/>
      <c r="CD28" s="127"/>
      <c r="CE28" s="64" t="s">
        <v>102</v>
      </c>
      <c r="CF28" s="70"/>
      <c r="CG28" s="52"/>
      <c r="CH28" s="52"/>
      <c r="CI28" s="52"/>
      <c r="CJ28" s="52"/>
      <c r="CK28" s="100" t="s">
        <v>184</v>
      </c>
      <c r="CL28" s="11"/>
      <c r="CM28" s="11"/>
      <c r="CN28" s="127"/>
      <c r="CO28" s="64" t="s">
        <v>102</v>
      </c>
      <c r="CP28" s="70"/>
      <c r="CQ28" s="52"/>
      <c r="CR28" s="52"/>
      <c r="CS28" s="52"/>
      <c r="CT28" s="52"/>
      <c r="CU28" s="100" t="s">
        <v>184</v>
      </c>
      <c r="CV28" s="11"/>
      <c r="CW28" s="11"/>
      <c r="CX28" s="127"/>
      <c r="CY28" s="64" t="s">
        <v>102</v>
      </c>
      <c r="CZ28" s="70" t="s">
        <v>185</v>
      </c>
      <c r="DA28" s="52"/>
      <c r="DB28" s="52"/>
      <c r="DC28" s="52"/>
      <c r="DD28" s="52" t="s">
        <v>185</v>
      </c>
      <c r="DE28" s="100" t="s">
        <v>185</v>
      </c>
      <c r="DF28" s="11"/>
      <c r="DG28" s="11"/>
      <c r="DH28" s="127"/>
      <c r="DI28" s="64" t="s">
        <v>102</v>
      </c>
      <c r="DJ28" s="70"/>
      <c r="DK28" s="52"/>
      <c r="DL28" s="52"/>
      <c r="DM28" s="52"/>
      <c r="DN28" s="52"/>
      <c r="DO28" s="100" t="s">
        <v>184</v>
      </c>
      <c r="DP28" s="11"/>
      <c r="DQ28" s="11"/>
      <c r="DR28" s="127"/>
      <c r="DS28" s="64" t="s">
        <v>102</v>
      </c>
      <c r="DT28" s="70"/>
      <c r="DU28" s="52"/>
      <c r="DV28" s="52"/>
      <c r="DW28" s="52"/>
      <c r="DX28" s="52"/>
      <c r="DY28" s="100"/>
      <c r="DZ28" s="11"/>
      <c r="EA28" s="11"/>
      <c r="EB28" s="127"/>
      <c r="EC28" s="64" t="s">
        <v>102</v>
      </c>
      <c r="ED28" s="70"/>
      <c r="EE28" s="52"/>
      <c r="EF28" s="52"/>
      <c r="EG28" s="52"/>
      <c r="EH28" s="52"/>
      <c r="EI28" s="100" t="s">
        <v>184</v>
      </c>
      <c r="EJ28" s="11"/>
      <c r="EK28" s="11"/>
      <c r="EL28" s="127"/>
      <c r="EM28" s="64" t="s">
        <v>102</v>
      </c>
      <c r="EN28" s="70" t="s">
        <v>185</v>
      </c>
      <c r="EO28" s="52"/>
      <c r="EP28" s="52"/>
      <c r="EQ28" s="52"/>
      <c r="ER28" s="52" t="s">
        <v>185</v>
      </c>
      <c r="ES28" s="100" t="s">
        <v>185</v>
      </c>
      <c r="ET28" s="11"/>
      <c r="EU28" s="11"/>
      <c r="EV28" s="127"/>
      <c r="EW28" s="64" t="s">
        <v>102</v>
      </c>
      <c r="EX28" s="70"/>
      <c r="EY28" s="52"/>
      <c r="EZ28" s="52"/>
      <c r="FA28" s="52"/>
      <c r="FB28" s="52"/>
      <c r="FC28" s="100" t="s">
        <v>184</v>
      </c>
      <c r="FD28" s="11"/>
      <c r="FE28" s="11"/>
      <c r="FF28" s="127"/>
      <c r="FG28" s="64" t="s">
        <v>102</v>
      </c>
      <c r="FH28" s="70"/>
      <c r="FI28" s="52"/>
      <c r="FJ28" s="52"/>
      <c r="FK28" s="52"/>
      <c r="FL28" s="52"/>
      <c r="FM28" s="100" t="s">
        <v>184</v>
      </c>
      <c r="FN28" s="11"/>
      <c r="FO28" s="11"/>
      <c r="FP28" s="127"/>
      <c r="FQ28" s="64" t="s">
        <v>102</v>
      </c>
      <c r="FR28" s="70"/>
      <c r="FS28" s="52"/>
      <c r="FT28" s="52"/>
      <c r="FU28" s="52"/>
      <c r="FV28" s="52"/>
      <c r="FW28" s="100"/>
      <c r="FX28" s="11"/>
      <c r="FY28" s="11"/>
      <c r="FZ28" s="127"/>
      <c r="GA28" s="64" t="s">
        <v>102</v>
      </c>
      <c r="GB28" s="70"/>
      <c r="GC28" s="52"/>
      <c r="GD28" s="52"/>
      <c r="GE28" s="52"/>
      <c r="GF28" s="52"/>
      <c r="GG28" s="100"/>
      <c r="GH28" s="11"/>
      <c r="GI28" s="11"/>
      <c r="GJ28" s="127"/>
      <c r="GK28" s="64" t="s">
        <v>102</v>
      </c>
      <c r="GL28" s="70"/>
      <c r="GM28" s="52"/>
      <c r="GN28" s="52"/>
      <c r="GO28" s="52"/>
      <c r="GP28" s="52"/>
      <c r="GQ28" s="100"/>
      <c r="GR28" s="11"/>
      <c r="GS28" s="11"/>
      <c r="GT28" s="127"/>
      <c r="GU28" s="64" t="s">
        <v>102</v>
      </c>
      <c r="GV28" s="70"/>
      <c r="GW28" s="52"/>
      <c r="GX28" s="52" t="s">
        <v>185</v>
      </c>
      <c r="GY28" s="52"/>
      <c r="GZ28" s="52"/>
      <c r="HA28" s="100"/>
      <c r="HB28" s="11"/>
      <c r="HC28" s="11"/>
      <c r="HD28" s="127"/>
      <c r="HE28" s="64" t="s">
        <v>102</v>
      </c>
      <c r="HF28" s="70"/>
      <c r="HG28" s="52"/>
      <c r="HH28" s="52"/>
      <c r="HI28" s="52"/>
      <c r="HJ28" s="52"/>
      <c r="HK28" s="100"/>
      <c r="HL28" s="11"/>
      <c r="HM28" s="11"/>
      <c r="HN28" s="127"/>
      <c r="HO28" s="64" t="s">
        <v>102</v>
      </c>
      <c r="HP28" s="70"/>
      <c r="HQ28" s="52"/>
      <c r="HR28" s="52"/>
      <c r="HS28" s="52"/>
      <c r="HT28" s="52"/>
      <c r="HU28" s="100"/>
      <c r="HV28" s="11"/>
      <c r="HW28" s="11"/>
      <c r="HX28" s="127"/>
      <c r="HY28" s="64" t="s">
        <v>102</v>
      </c>
      <c r="HZ28" s="70" t="s">
        <v>184</v>
      </c>
      <c r="IA28" s="70" t="s">
        <v>184</v>
      </c>
      <c r="IB28" s="70" t="s">
        <v>184</v>
      </c>
      <c r="IC28" s="70" t="s">
        <v>184</v>
      </c>
      <c r="ID28" s="70" t="s">
        <v>184</v>
      </c>
      <c r="IE28" s="100" t="s">
        <v>184</v>
      </c>
      <c r="IF28" s="11"/>
      <c r="IG28" s="11"/>
      <c r="IH28" s="127"/>
      <c r="II28" s="64" t="s">
        <v>102</v>
      </c>
      <c r="IJ28" s="70"/>
      <c r="IK28" s="52"/>
      <c r="IL28" s="52"/>
      <c r="IM28" s="52"/>
      <c r="IN28" s="52"/>
      <c r="IO28" s="100" t="s">
        <v>185</v>
      </c>
      <c r="IP28" s="11"/>
      <c r="IQ28" s="11"/>
      <c r="IR28" s="127"/>
      <c r="IS28" s="64" t="s">
        <v>102</v>
      </c>
      <c r="IT28" s="52" t="s">
        <v>184</v>
      </c>
      <c r="IU28" s="52" t="s">
        <v>184</v>
      </c>
      <c r="IV28" s="52" t="s">
        <v>184</v>
      </c>
      <c r="IW28" s="52" t="s">
        <v>184</v>
      </c>
      <c r="IX28" s="52" t="s">
        <v>184</v>
      </c>
      <c r="IY28" s="100" t="s">
        <v>184</v>
      </c>
      <c r="IZ28" s="11"/>
      <c r="JA28" s="11"/>
    </row>
    <row xmlns:x14ac="http://schemas.microsoft.com/office/spreadsheetml/2009/9/ac" r="29" ht="15.75" customHeight="true" x14ac:dyDescent="0.25">
      <c r="A29" s="425" t="str">
        <f ca="true">IF(ISBLANK('Data Summary'!A31),"",'Data Summary'!A31)</f>
        <v>GHA_2021_EMIS</v>
      </c>
      <c r="B29" s="127"/>
      <c r="C29" s="64" t="s">
        <v>186</v>
      </c>
      <c r="D29" s="52"/>
      <c r="E29" s="52"/>
      <c r="F29" s="52"/>
      <c r="G29" s="52"/>
      <c r="H29" s="52"/>
      <c r="I29" s="100"/>
      <c r="J29" s="11"/>
      <c r="K29" s="11"/>
      <c r="L29" s="127"/>
      <c r="M29" s="64" t="s">
        <v>186</v>
      </c>
      <c r="N29" s="52"/>
      <c r="O29" s="52"/>
      <c r="P29" s="52"/>
      <c r="Q29" s="52"/>
      <c r="R29" s="52"/>
      <c r="S29" s="100"/>
      <c r="T29" s="11"/>
      <c r="U29" s="11"/>
      <c r="V29" s="127"/>
      <c r="W29" s="64" t="s">
        <v>186</v>
      </c>
      <c r="X29" s="52"/>
      <c r="Y29" s="52"/>
      <c r="Z29" s="52"/>
      <c r="AA29" s="52"/>
      <c r="AB29" s="52"/>
      <c r="AC29" s="100"/>
      <c r="AD29" s="11"/>
      <c r="AE29" s="11"/>
      <c r="AF29" s="127"/>
      <c r="AG29" s="64" t="s">
        <v>186</v>
      </c>
      <c r="AH29" s="52"/>
      <c r="AI29" s="52"/>
      <c r="AJ29" s="52"/>
      <c r="AK29" s="52"/>
      <c r="AL29" s="52"/>
      <c r="AM29" s="100"/>
      <c r="AN29" s="11"/>
      <c r="AO29" s="11"/>
      <c r="AP29" s="127"/>
      <c r="AQ29" s="64" t="s">
        <v>186</v>
      </c>
      <c r="AR29" s="52"/>
      <c r="AS29" s="52"/>
      <c r="AT29" s="52"/>
      <c r="AU29" s="52"/>
      <c r="AV29" s="52"/>
      <c r="AW29" s="100"/>
      <c r="AX29" s="11"/>
      <c r="AY29" s="11"/>
      <c r="AZ29" s="127"/>
      <c r="BA29" s="64" t="s">
        <v>103</v>
      </c>
      <c r="BB29" s="52"/>
      <c r="BC29" s="52"/>
      <c r="BD29" s="52"/>
      <c r="BE29" s="52"/>
      <c r="BF29" s="52"/>
      <c r="BG29" s="100"/>
      <c r="BH29" s="11"/>
      <c r="BI29" s="11"/>
      <c r="BJ29" s="127"/>
      <c r="BK29" s="64" t="s">
        <v>103</v>
      </c>
      <c r="BL29" s="52"/>
      <c r="BM29" s="52"/>
      <c r="BN29" s="52"/>
      <c r="BO29" s="52"/>
      <c r="BP29" s="52"/>
      <c r="BQ29" s="100"/>
      <c r="BR29" s="11"/>
      <c r="BS29" s="11"/>
      <c r="BT29" s="127"/>
      <c r="BU29" s="64" t="s">
        <v>103</v>
      </c>
      <c r="BV29" s="52"/>
      <c r="BW29" s="52"/>
      <c r="BX29" s="52"/>
      <c r="BY29" s="52"/>
      <c r="BZ29" s="52"/>
      <c r="CA29" s="100"/>
      <c r="CB29" s="11"/>
      <c r="CC29" s="11"/>
      <c r="CD29" s="127"/>
      <c r="CE29" s="64" t="s">
        <v>103</v>
      </c>
      <c r="CF29" s="52"/>
      <c r="CG29" s="52"/>
      <c r="CH29" s="52"/>
      <c r="CI29" s="52"/>
      <c r="CJ29" s="52"/>
      <c r="CK29" s="100"/>
      <c r="CL29" s="11"/>
      <c r="CM29" s="11"/>
      <c r="CN29" s="127"/>
      <c r="CO29" s="64" t="s">
        <v>103</v>
      </c>
      <c r="CP29" s="52"/>
      <c r="CQ29" s="52"/>
      <c r="CR29" s="52"/>
      <c r="CS29" s="52"/>
      <c r="CT29" s="52"/>
      <c r="CU29" s="100"/>
      <c r="CV29" s="11"/>
      <c r="CW29" s="11"/>
      <c r="CX29" s="127"/>
      <c r="CY29" s="64" t="s">
        <v>103</v>
      </c>
      <c r="CZ29" s="52"/>
      <c r="DA29" s="52"/>
      <c r="DB29" s="52"/>
      <c r="DC29" s="52"/>
      <c r="DD29" s="52"/>
      <c r="DE29" s="100"/>
      <c r="DF29" s="11"/>
      <c r="DG29" s="11"/>
      <c r="DH29" s="127"/>
      <c r="DI29" s="64" t="s">
        <v>103</v>
      </c>
      <c r="DJ29" s="52"/>
      <c r="DK29" s="52"/>
      <c r="DL29" s="52"/>
      <c r="DM29" s="52"/>
      <c r="DN29" s="52"/>
      <c r="DO29" s="100"/>
      <c r="DP29" s="11"/>
      <c r="DQ29" s="11"/>
      <c r="DR29" s="127"/>
      <c r="DS29" s="64" t="s">
        <v>103</v>
      </c>
      <c r="DT29" s="52"/>
      <c r="DU29" s="52"/>
      <c r="DV29" s="52"/>
      <c r="DW29" s="52"/>
      <c r="DX29" s="52"/>
      <c r="DY29" s="100"/>
      <c r="DZ29" s="11"/>
      <c r="EA29" s="11"/>
      <c r="EB29" s="127"/>
      <c r="EC29" s="64" t="s">
        <v>103</v>
      </c>
      <c r="ED29" s="52"/>
      <c r="EE29" s="52"/>
      <c r="EF29" s="52"/>
      <c r="EG29" s="52"/>
      <c r="EH29" s="52"/>
      <c r="EI29" s="100"/>
      <c r="EJ29" s="11"/>
      <c r="EK29" s="11"/>
      <c r="EL29" s="127"/>
      <c r="EM29" s="64" t="s">
        <v>103</v>
      </c>
      <c r="EN29" s="52"/>
      <c r="EO29" s="52"/>
      <c r="EP29" s="52"/>
      <c r="EQ29" s="52"/>
      <c r="ER29" s="52"/>
      <c r="ES29" s="100"/>
      <c r="ET29" s="11"/>
      <c r="EU29" s="11"/>
      <c r="EV29" s="127"/>
      <c r="EW29" s="64" t="s">
        <v>103</v>
      </c>
      <c r="EX29" s="52"/>
      <c r="EY29" s="52"/>
      <c r="EZ29" s="52"/>
      <c r="FA29" s="52"/>
      <c r="FB29" s="52"/>
      <c r="FC29" s="100"/>
      <c r="FD29" s="11"/>
      <c r="FE29" s="11"/>
      <c r="FF29" s="127"/>
      <c r="FG29" s="64" t="s">
        <v>103</v>
      </c>
      <c r="FH29" s="52"/>
      <c r="FI29" s="52"/>
      <c r="FJ29" s="52"/>
      <c r="FK29" s="52"/>
      <c r="FL29" s="52"/>
      <c r="FM29" s="100"/>
      <c r="FN29" s="11"/>
      <c r="FO29" s="11"/>
      <c r="FP29" s="127"/>
      <c r="FQ29" s="64" t="s">
        <v>103</v>
      </c>
      <c r="FR29" s="52"/>
      <c r="FS29" s="52"/>
      <c r="FT29" s="52"/>
      <c r="FU29" s="52"/>
      <c r="FV29" s="52"/>
      <c r="FW29" s="100"/>
      <c r="FX29" s="11"/>
      <c r="FY29" s="11"/>
      <c r="FZ29" s="127"/>
      <c r="GA29" s="64" t="s">
        <v>103</v>
      </c>
      <c r="GB29" s="52"/>
      <c r="GC29" s="52"/>
      <c r="GD29" s="52"/>
      <c r="GE29" s="52"/>
      <c r="GF29" s="52"/>
      <c r="GG29" s="100"/>
      <c r="GH29" s="11"/>
      <c r="GI29" s="11"/>
      <c r="GJ29" s="127"/>
      <c r="GK29" s="64" t="s">
        <v>103</v>
      </c>
      <c r="GL29" s="52"/>
      <c r="GM29" s="52"/>
      <c r="GN29" s="52"/>
      <c r="GO29" s="52"/>
      <c r="GP29" s="52"/>
      <c r="GQ29" s="100" t="s">
        <v>185</v>
      </c>
      <c r="GR29" s="11"/>
      <c r="GS29" s="11"/>
      <c r="GT29" s="127"/>
      <c r="GU29" s="64" t="s">
        <v>103</v>
      </c>
      <c r="GV29" s="52"/>
      <c r="GW29" s="52"/>
      <c r="GX29" s="52" t="s">
        <v>185</v>
      </c>
      <c r="GY29" s="52"/>
      <c r="GZ29" s="52"/>
      <c r="HA29" s="100"/>
      <c r="HB29" s="11"/>
      <c r="HC29" s="11"/>
      <c r="HD29" s="127"/>
      <c r="HE29" s="64" t="s">
        <v>103</v>
      </c>
      <c r="HF29" s="52"/>
      <c r="HG29" s="52"/>
      <c r="HH29" s="52"/>
      <c r="HI29" s="52"/>
      <c r="HJ29" s="52"/>
      <c r="HK29" s="100"/>
      <c r="HL29" s="11"/>
      <c r="HM29" s="11"/>
      <c r="HN29" s="127"/>
      <c r="HO29" s="64" t="s">
        <v>103</v>
      </c>
      <c r="HP29" s="52" t="s">
        <v>185</v>
      </c>
      <c r="HQ29" s="52"/>
      <c r="HR29" s="52"/>
      <c r="HS29" s="52"/>
      <c r="HT29" s="52" t="s">
        <v>185</v>
      </c>
      <c r="HU29" s="100" t="s">
        <v>185</v>
      </c>
      <c r="HV29" s="11"/>
      <c r="HW29" s="11"/>
      <c r="HX29" s="127"/>
      <c r="HY29" s="64" t="s">
        <v>103</v>
      </c>
      <c r="HZ29" s="52" t="s">
        <v>184</v>
      </c>
      <c r="IA29" s="52" t="s">
        <v>184</v>
      </c>
      <c r="IB29" s="52" t="s">
        <v>184</v>
      </c>
      <c r="IC29" s="52" t="s">
        <v>184</v>
      </c>
      <c r="ID29" s="52" t="s">
        <v>184</v>
      </c>
      <c r="IE29" s="100" t="s">
        <v>184</v>
      </c>
      <c r="IF29" s="11"/>
      <c r="IG29" s="11"/>
      <c r="IH29" s="127"/>
      <c r="II29" s="64" t="s">
        <v>103</v>
      </c>
      <c r="IJ29" s="52"/>
      <c r="IK29" s="52"/>
      <c r="IL29" s="52"/>
      <c r="IM29" s="52"/>
      <c r="IN29" s="52"/>
      <c r="IO29" s="100"/>
      <c r="IP29" s="11"/>
      <c r="IQ29" s="11"/>
      <c r="IR29" s="127"/>
      <c r="IS29" s="64" t="s">
        <v>103</v>
      </c>
      <c r="IT29" s="52" t="s">
        <v>184</v>
      </c>
      <c r="IU29" s="52"/>
      <c r="IV29" s="52"/>
      <c r="IW29" s="52" t="s">
        <v>184</v>
      </c>
      <c r="IX29" s="52" t="s">
        <v>184</v>
      </c>
      <c r="IY29" s="100" t="s">
        <v>184</v>
      </c>
      <c r="IZ29" s="11"/>
      <c r="JA29" s="11"/>
    </row>
    <row xmlns:x14ac="http://schemas.microsoft.com/office/spreadsheetml/2009/9/ac" r="30" ht="15.75" customHeight="true" x14ac:dyDescent="0.25">
      <c r="A30" s="426" t="str">
        <f ca="true">IF(ISBLANK('Data Summary'!A32),"",'Data Summary'!A32)</f>
        <v/>
      </c>
      <c r="B30" s="128"/>
      <c r="C30" s="12" t="s">
        <v>23</v>
      </c>
      <c r="D30" s="71"/>
      <c r="E30" s="71"/>
      <c r="F30" s="71"/>
      <c r="G30" s="71">
        <f>6321+3313</f>
        <v>9634</v>
      </c>
      <c r="H30" s="73">
        <f>12335+2950</f>
        <v>15285</v>
      </c>
      <c r="I30" s="74">
        <f>6414+1168</f>
        <v>7582</v>
      </c>
      <c r="J30" s="11"/>
      <c r="K30" s="11"/>
      <c r="L30" s="128"/>
      <c r="M30" s="12" t="s">
        <v>23</v>
      </c>
      <c r="N30" s="71"/>
      <c r="O30" s="71"/>
      <c r="P30" s="71"/>
      <c r="Q30" s="71">
        <f>6585+3592</f>
        <v>10177</v>
      </c>
      <c r="R30" s="73">
        <f>12510+3198</f>
        <v>15708</v>
      </c>
      <c r="S30" s="74">
        <f>6573+1302</f>
        <v>7875</v>
      </c>
      <c r="T30" s="11"/>
      <c r="U30" s="11"/>
      <c r="V30" s="128"/>
      <c r="W30" s="12" t="s">
        <v>23</v>
      </c>
      <c r="X30" s="71"/>
      <c r="Y30" s="71"/>
      <c r="Z30" s="71"/>
      <c r="AA30" s="71">
        <f>6427+3706</f>
        <v>10133</v>
      </c>
      <c r="AB30" s="73">
        <f>12451+3595</f>
        <v>16046</v>
      </c>
      <c r="AC30" s="74">
        <f>6553+1617</f>
        <v>8170</v>
      </c>
      <c r="AD30" s="11"/>
      <c r="AE30" s="11"/>
      <c r="AF30" s="128"/>
      <c r="AG30" s="12" t="s">
        <v>23</v>
      </c>
      <c r="AH30" s="71">
        <f>25972+11268</f>
        <v>37240</v>
      </c>
      <c r="AI30" s="71"/>
      <c r="AJ30" s="71"/>
      <c r="AK30" s="71">
        <f>6672+5109</f>
        <v>11781</v>
      </c>
      <c r="AL30" s="73">
        <f>12571+4189</f>
        <v>16760</v>
      </c>
      <c r="AM30" s="74">
        <f>6729+1970</f>
        <v>8699</v>
      </c>
      <c r="AN30" s="11"/>
      <c r="AO30" s="11"/>
      <c r="AP30" s="128"/>
      <c r="AQ30" s="12" t="s">
        <v>23</v>
      </c>
      <c r="AR30" s="71"/>
      <c r="AS30" s="71"/>
      <c r="AT30" s="71"/>
      <c r="AU30" s="71"/>
      <c r="AV30" s="73"/>
      <c r="AW30" s="74"/>
      <c r="AX30" s="11"/>
      <c r="AY30" s="11"/>
      <c r="AZ30" s="128"/>
      <c r="BA30" s="12" t="s">
        <v>23</v>
      </c>
      <c r="BB30" s="71"/>
      <c r="BC30" s="71"/>
      <c r="BD30" s="71"/>
      <c r="BE30" s="72"/>
      <c r="BF30" s="73"/>
      <c r="BG30" s="74"/>
      <c r="BH30" s="11"/>
      <c r="BI30" s="11"/>
      <c r="BJ30" s="128"/>
      <c r="BK30" s="12" t="s">
        <v>23</v>
      </c>
      <c r="BL30" s="71"/>
      <c r="BM30" s="71"/>
      <c r="BN30" s="71"/>
      <c r="BO30" s="72"/>
      <c r="BP30" s="73"/>
      <c r="BQ30" s="74"/>
      <c r="BR30" s="11"/>
      <c r="BS30" s="11"/>
      <c r="BT30" s="128"/>
      <c r="BU30" s="12" t="s">
        <v>23</v>
      </c>
      <c r="BV30" s="71"/>
      <c r="BW30" s="71"/>
      <c r="BX30" s="71"/>
      <c r="BY30" s="72"/>
      <c r="BZ30" s="73"/>
      <c r="CA30" s="74"/>
      <c r="CB30" s="11"/>
      <c r="CC30" s="11"/>
      <c r="CD30" s="128"/>
      <c r="CE30" s="12" t="s">
        <v>23</v>
      </c>
      <c r="CF30" s="71"/>
      <c r="CG30" s="71"/>
      <c r="CH30" s="71"/>
      <c r="CI30" s="72"/>
      <c r="CJ30" s="73"/>
      <c r="CK30" s="74"/>
      <c r="CL30" s="11"/>
      <c r="CM30" s="11"/>
      <c r="CN30" s="128"/>
      <c r="CO30" s="12" t="s">
        <v>23</v>
      </c>
      <c r="CP30" s="71"/>
      <c r="CQ30" s="71"/>
      <c r="CR30" s="71"/>
      <c r="CS30" s="72"/>
      <c r="CT30" s="73"/>
      <c r="CU30" s="74"/>
      <c r="CV30" s="11"/>
      <c r="CW30" s="11"/>
      <c r="CX30" s="128"/>
      <c r="CY30" s="12" t="s">
        <v>23</v>
      </c>
      <c r="CZ30" s="71"/>
      <c r="DA30" s="71"/>
      <c r="DB30" s="71"/>
      <c r="DC30" s="72"/>
      <c r="DD30" s="73"/>
      <c r="DE30" s="74"/>
      <c r="DF30" s="11"/>
      <c r="DG30" s="11"/>
      <c r="DH30" s="128"/>
      <c r="DI30" s="12" t="s">
        <v>23</v>
      </c>
      <c r="DJ30" s="71"/>
      <c r="DK30" s="71"/>
      <c r="DL30" s="71"/>
      <c r="DM30" s="72"/>
      <c r="DN30" s="73"/>
      <c r="DO30" s="74"/>
      <c r="DP30" s="11"/>
      <c r="DQ30" s="11"/>
      <c r="DR30" s="128"/>
      <c r="DS30" s="12" t="s">
        <v>23</v>
      </c>
      <c r="DT30" s="71"/>
      <c r="DU30" s="71"/>
      <c r="DV30" s="71"/>
      <c r="DW30" s="72"/>
      <c r="DX30" s="73"/>
      <c r="DY30" s="74"/>
      <c r="DZ30" s="11"/>
      <c r="EA30" s="11"/>
      <c r="EB30" s="128"/>
      <c r="EC30" s="12" t="s">
        <v>23</v>
      </c>
      <c r="ED30" s="71"/>
      <c r="EE30" s="71"/>
      <c r="EF30" s="71"/>
      <c r="EG30" s="72"/>
      <c r="EH30" s="73"/>
      <c r="EI30" s="74"/>
      <c r="EJ30" s="11"/>
      <c r="EK30" s="11"/>
      <c r="EL30" s="128"/>
      <c r="EM30" s="12" t="s">
        <v>23</v>
      </c>
      <c r="EN30" s="71"/>
      <c r="EO30" s="71"/>
      <c r="EP30" s="71"/>
      <c r="EQ30" s="72"/>
      <c r="ER30" s="73"/>
      <c r="ES30" s="74"/>
      <c r="ET30" s="11"/>
      <c r="EU30" s="11"/>
      <c r="EV30" s="128"/>
      <c r="EW30" s="12" t="s">
        <v>23</v>
      </c>
      <c r="EX30" s="71"/>
      <c r="EY30" s="71"/>
      <c r="EZ30" s="71"/>
      <c r="FA30" s="72"/>
      <c r="FB30" s="73"/>
      <c r="FC30" s="74"/>
      <c r="FD30" s="11"/>
      <c r="FE30" s="11"/>
      <c r="FF30" s="128"/>
      <c r="FG30" s="12" t="s">
        <v>23</v>
      </c>
      <c r="FH30" s="71"/>
      <c r="FI30" s="71"/>
      <c r="FJ30" s="71"/>
      <c r="FK30" s="72"/>
      <c r="FL30" s="73"/>
      <c r="FM30" s="74"/>
      <c r="FN30" s="11"/>
      <c r="FO30" s="11"/>
      <c r="FP30" s="128"/>
      <c r="FQ30" s="12" t="s">
        <v>23</v>
      </c>
      <c r="FR30" s="71"/>
      <c r="FS30" s="71"/>
      <c r="FT30" s="71"/>
      <c r="FU30" s="72"/>
      <c r="FV30" s="73"/>
      <c r="FW30" s="74"/>
      <c r="FX30" s="11"/>
      <c r="FY30" s="11"/>
      <c r="FZ30" s="128"/>
      <c r="GA30" s="12" t="s">
        <v>23</v>
      </c>
      <c r="GB30" s="71"/>
      <c r="GC30" s="71"/>
      <c r="GD30" s="71"/>
      <c r="GE30" s="72"/>
      <c r="GF30" s="73"/>
      <c r="GG30" s="74"/>
      <c r="GH30" s="11"/>
      <c r="GI30" s="11"/>
      <c r="GJ30" s="128"/>
      <c r="GK30" s="12" t="s">
        <v>23</v>
      </c>
      <c r="GL30" s="71"/>
      <c r="GM30" s="71"/>
      <c r="GN30" s="71"/>
      <c r="GO30" s="72"/>
      <c r="GP30" s="73"/>
      <c r="GQ30" s="74"/>
      <c r="GR30" s="11"/>
      <c r="GS30" s="11"/>
      <c r="GT30" s="128"/>
      <c r="GU30" s="12" t="s">
        <v>23</v>
      </c>
      <c r="GV30" s="199"/>
      <c r="GW30" s="199"/>
      <c r="GX30" s="199"/>
      <c r="GY30" s="200"/>
      <c r="GZ30" s="201"/>
      <c r="HA30" s="74"/>
      <c r="HB30" s="11"/>
      <c r="HC30" s="11"/>
      <c r="HD30" s="128"/>
      <c r="HE30" s="12" t="s">
        <v>23</v>
      </c>
      <c r="HF30" s="71"/>
      <c r="HG30" s="71"/>
      <c r="HH30" s="71"/>
      <c r="HI30" s="72"/>
      <c r="HJ30" s="73"/>
      <c r="HK30" s="74"/>
      <c r="HL30" s="11"/>
      <c r="HM30" s="11"/>
      <c r="HN30" s="128"/>
      <c r="HO30" s="12" t="s">
        <v>23</v>
      </c>
      <c r="HP30" s="71"/>
      <c r="HQ30" s="71"/>
      <c r="HR30" s="71"/>
      <c r="HS30" s="72"/>
      <c r="HT30" s="73"/>
      <c r="HU30" s="74"/>
      <c r="HV30" s="11"/>
      <c r="HW30" s="11"/>
      <c r="HX30" s="128"/>
      <c r="HY30" s="12" t="s">
        <v>23</v>
      </c>
      <c r="HZ30" s="10">
        <v>78811</v>
      </c>
      <c r="IA30" s="10">
        <v>34633</v>
      </c>
      <c r="IB30" s="10">
        <v>44161</v>
      </c>
      <c r="IC30" s="209">
        <v>34814</v>
      </c>
      <c r="ID30" s="209">
        <v>25486</v>
      </c>
      <c r="IE30" s="210">
        <v>18511</v>
      </c>
      <c r="IF30" s="11"/>
      <c r="IG30" s="11"/>
      <c r="IH30" s="128"/>
      <c r="II30" s="12" t="s">
        <v>23</v>
      </c>
      <c r="IJ30" s="71">
        <v>70793</v>
      </c>
      <c r="IK30" s="71" t="s">
        <v>357</v>
      </c>
      <c r="IL30" s="71" t="s">
        <v>357</v>
      </c>
      <c r="IM30" s="72">
        <v>26184</v>
      </c>
      <c r="IN30" s="73">
        <v>26274</v>
      </c>
      <c r="IO30" s="74">
        <v>18335</v>
      </c>
      <c r="IP30" s="11"/>
      <c r="IQ30" s="11"/>
      <c r="IR30" s="128"/>
      <c r="IS30" s="12" t="s">
        <v>23</v>
      </c>
      <c r="IT30" s="71"/>
      <c r="IU30" s="71"/>
      <c r="IV30" s="71"/>
      <c r="IW30" s="72"/>
      <c r="IX30" s="73"/>
      <c r="IY30" s="74"/>
      <c r="IZ30" s="11"/>
      <c r="JA30" s="11"/>
    </row>
    <row xmlns:x14ac="http://schemas.microsoft.com/office/spreadsheetml/2009/9/ac" r="31" s="3" customFormat="true" ht="16.5" thickBot="true" x14ac:dyDescent="0.3">
      <c r="A31" s="426" t="str">
        <f ca="true">IF(ISBLANK('Data Summary'!A33),"",'Data Summary'!A33)</f>
        <v/>
      </c>
      <c r="B31" s="129"/>
      <c r="C31" s="75" t="s">
        <v>20</v>
      </c>
      <c r="D31" s="76"/>
      <c r="E31" s="76"/>
      <c r="F31" s="76"/>
      <c r="G31" s="111">
        <f>6098+2837</f>
        <v>8935</v>
      </c>
      <c r="H31" s="76">
        <f>12066+2510</f>
        <v>14576</v>
      </c>
      <c r="I31" s="77">
        <f>6311+1028</f>
        <v>7339</v>
      </c>
      <c r="J31" s="11"/>
      <c r="K31" s="11"/>
      <c r="L31" s="129"/>
      <c r="M31" s="75" t="s">
        <v>20</v>
      </c>
      <c r="N31" s="76"/>
      <c r="O31" s="76"/>
      <c r="P31" s="76"/>
      <c r="Q31" s="111">
        <f>6278+2707</f>
        <v>8985</v>
      </c>
      <c r="R31" s="76">
        <f>11749+2232</f>
        <v>13981</v>
      </c>
      <c r="S31" s="77">
        <f>6266+1015</f>
        <v>7281</v>
      </c>
      <c r="T31" s="11"/>
      <c r="U31" s="11"/>
      <c r="V31" s="129"/>
      <c r="W31" s="75" t="s">
        <v>20</v>
      </c>
      <c r="X31" s="76"/>
      <c r="Y31" s="76"/>
      <c r="Z31" s="76"/>
      <c r="AA31" s="111">
        <f>6163+3171</f>
        <v>9334</v>
      </c>
      <c r="AB31" s="76">
        <f>11895+2724</f>
        <v>14619</v>
      </c>
      <c r="AC31" s="77">
        <f>6304+1322</f>
        <v>7626</v>
      </c>
      <c r="AD31" s="11"/>
      <c r="AE31" s="11"/>
      <c r="AF31" s="129"/>
      <c r="AG31" s="75" t="s">
        <v>20</v>
      </c>
      <c r="AH31" s="76">
        <f>25543+9852</f>
        <v>35395</v>
      </c>
      <c r="AI31" s="76"/>
      <c r="AJ31" s="76"/>
      <c r="AK31" s="111">
        <f>6552+4461</f>
        <v>11013</v>
      </c>
      <c r="AL31" s="76">
        <f>12375+3611</f>
        <v>15986</v>
      </c>
      <c r="AM31" s="77">
        <f>6616+1780</f>
        <v>8396</v>
      </c>
      <c r="AN31" s="11"/>
      <c r="AO31" s="11"/>
      <c r="AP31" s="129"/>
      <c r="AQ31" s="75" t="s">
        <v>20</v>
      </c>
      <c r="AR31" s="76">
        <f>29091+10157+331+74</f>
        <v>39653</v>
      </c>
      <c r="AS31" s="76"/>
      <c r="AT31" s="76"/>
      <c r="AU31" s="111">
        <f>6321+3313</f>
        <v>9634</v>
      </c>
      <c r="AV31" s="76">
        <f>12335+2950</f>
        <v>15285</v>
      </c>
      <c r="AW31" s="77">
        <f>54+148+22+18+112+17+30+2+13+20</f>
        <v>436</v>
      </c>
      <c r="AX31" s="11"/>
      <c r="AY31" s="11"/>
      <c r="AZ31" s="129"/>
      <c r="BA31" s="75" t="s">
        <v>20</v>
      </c>
      <c r="BB31" s="76"/>
      <c r="BC31" s="76"/>
      <c r="BD31" s="76"/>
      <c r="BE31" s="76"/>
      <c r="BF31" s="76"/>
      <c r="BG31" s="77"/>
      <c r="BH31" s="11"/>
      <c r="BI31" s="11"/>
      <c r="BJ31" s="129"/>
      <c r="BK31" s="75" t="s">
        <v>20</v>
      </c>
      <c r="BL31" s="76">
        <f>32467+13643+417+417*(1-0.846)+126+(126*(1-0.824))</f>
        <v>46739.394</v>
      </c>
      <c r="BM31" s="76"/>
      <c r="BN31" s="76"/>
      <c r="BO31" s="76">
        <f>657+11140+2947+4309</f>
        <v>19053</v>
      </c>
      <c r="BP31" s="76">
        <f>13247+4068</f>
        <v>17315</v>
      </c>
      <c r="BQ31" s="77">
        <f>417+417*(1-0.846)+126+(126*(1-0.824))</f>
        <v>629.39400000000012</v>
      </c>
      <c r="BR31" s="11"/>
      <c r="BS31" s="11"/>
      <c r="BT31" s="129"/>
      <c r="BU31" s="75" t="s">
        <v>20</v>
      </c>
      <c r="BV31" s="76"/>
      <c r="BW31" s="76"/>
      <c r="BX31" s="76"/>
      <c r="BY31" s="76"/>
      <c r="BZ31" s="76"/>
      <c r="CA31" s="77"/>
      <c r="CB31" s="11"/>
      <c r="CC31" s="11"/>
      <c r="CD31" s="129"/>
      <c r="CE31" s="75" t="s">
        <v>20</v>
      </c>
      <c r="CF31" s="76"/>
      <c r="CG31" s="76"/>
      <c r="CH31" s="76"/>
      <c r="CI31" s="76"/>
      <c r="CJ31" s="76"/>
      <c r="CK31" s="77"/>
      <c r="CL31" s="11"/>
      <c r="CM31" s="11"/>
      <c r="CN31" s="129"/>
      <c r="CO31" s="75" t="s">
        <v>20</v>
      </c>
      <c r="CP31" s="76"/>
      <c r="CQ31" s="76"/>
      <c r="CR31" s="76"/>
      <c r="CS31" s="76"/>
      <c r="CT31" s="76"/>
      <c r="CU31" s="77"/>
      <c r="CV31" s="11"/>
      <c r="CW31" s="11"/>
      <c r="CX31" s="129"/>
      <c r="CY31" s="75" t="s">
        <v>20</v>
      </c>
      <c r="CZ31" s="76"/>
      <c r="DA31" s="76"/>
      <c r="DB31" s="76"/>
      <c r="DC31" s="76"/>
      <c r="DD31" s="76"/>
      <c r="DE31" s="77"/>
      <c r="DF31" s="11"/>
      <c r="DG31" s="11"/>
      <c r="DH31" s="129"/>
      <c r="DI31" s="75" t="s">
        <v>20</v>
      </c>
      <c r="DJ31" s="76"/>
      <c r="DK31" s="76"/>
      <c r="DL31" s="76"/>
      <c r="DM31" s="76"/>
      <c r="DN31" s="76"/>
      <c r="DO31" s="77"/>
      <c r="DP31" s="11"/>
      <c r="DQ31" s="11"/>
      <c r="DR31" s="129"/>
      <c r="DS31" s="75" t="s">
        <v>20</v>
      </c>
      <c r="DT31" s="76"/>
      <c r="DU31" s="76"/>
      <c r="DV31" s="76"/>
      <c r="DW31" s="76"/>
      <c r="DX31" s="76"/>
      <c r="DY31" s="77"/>
      <c r="DZ31" s="11"/>
      <c r="EA31" s="11"/>
      <c r="EB31" s="129"/>
      <c r="EC31" s="75" t="s">
        <v>20</v>
      </c>
      <c r="ED31" s="76"/>
      <c r="EE31" s="76"/>
      <c r="EF31" s="76"/>
      <c r="EG31" s="76"/>
      <c r="EH31" s="76"/>
      <c r="EI31" s="77"/>
      <c r="EJ31" s="11"/>
      <c r="EK31" s="11"/>
      <c r="EL31" s="129"/>
      <c r="EM31" s="75" t="s">
        <v>20</v>
      </c>
      <c r="EN31" s="76"/>
      <c r="EO31" s="76"/>
      <c r="EP31" s="76"/>
      <c r="EQ31" s="76"/>
      <c r="ER31" s="76"/>
      <c r="ES31" s="77"/>
      <c r="ET31" s="11"/>
      <c r="EU31" s="11"/>
      <c r="EV31" s="129"/>
      <c r="EW31" s="75" t="s">
        <v>20</v>
      </c>
      <c r="EX31" s="76"/>
      <c r="EY31" s="76"/>
      <c r="EZ31" s="76"/>
      <c r="FA31" s="76"/>
      <c r="FB31" s="76"/>
      <c r="FC31" s="77"/>
      <c r="FD31" s="11"/>
      <c r="FE31" s="11"/>
      <c r="FF31" s="129"/>
      <c r="FG31" s="75" t="s">
        <v>20</v>
      </c>
      <c r="FH31" s="76">
        <f>28098+863</f>
        <v>28961</v>
      </c>
      <c r="FI31" s="76"/>
      <c r="FJ31" s="76"/>
      <c r="FK31" s="76"/>
      <c r="FL31" s="76"/>
      <c r="FM31" s="77">
        <v>863</v>
      </c>
      <c r="FN31" s="11"/>
      <c r="FO31" s="11"/>
      <c r="FP31" s="129"/>
      <c r="FQ31" s="75" t="s">
        <v>20</v>
      </c>
      <c r="FR31" s="76">
        <v>29227</v>
      </c>
      <c r="FS31" s="76"/>
      <c r="FT31" s="76"/>
      <c r="FU31" s="76"/>
      <c r="FV31" s="76"/>
      <c r="FW31" s="77"/>
      <c r="FX31" s="11"/>
      <c r="FY31" s="11"/>
      <c r="FZ31" s="129"/>
      <c r="GA31" s="75" t="s">
        <v>20</v>
      </c>
      <c r="GB31" s="76">
        <f>28098+863</f>
        <v>28961</v>
      </c>
      <c r="GC31" s="76"/>
      <c r="GD31" s="76"/>
      <c r="GE31" s="76"/>
      <c r="GF31" s="76"/>
      <c r="GG31" s="77"/>
      <c r="GH31" s="11"/>
      <c r="GI31" s="11"/>
      <c r="GJ31" s="129"/>
      <c r="GK31" s="75" t="s">
        <v>20</v>
      </c>
      <c r="GL31" s="76"/>
      <c r="GM31" s="76"/>
      <c r="GN31" s="76"/>
      <c r="GO31" s="76"/>
      <c r="GP31" s="76"/>
      <c r="GQ31" s="77"/>
      <c r="GR31" s="11"/>
      <c r="GS31" s="11"/>
      <c r="GT31" s="129"/>
      <c r="GU31" s="75" t="s">
        <v>20</v>
      </c>
      <c r="GV31" s="76"/>
      <c r="GW31" s="76"/>
      <c r="GX31" s="76">
        <v>71</v>
      </c>
      <c r="GY31" s="76"/>
      <c r="GZ31" s="76"/>
      <c r="HA31" s="77"/>
      <c r="HB31" s="11"/>
      <c r="HC31" s="11"/>
      <c r="HD31" s="129"/>
      <c r="HE31" s="75" t="s">
        <v>20</v>
      </c>
      <c r="HF31" s="76">
        <v>31786</v>
      </c>
      <c r="HG31" s="76"/>
      <c r="HH31" s="76"/>
      <c r="HI31" s="76"/>
      <c r="HJ31" s="76"/>
      <c r="HK31" s="77"/>
      <c r="HL31" s="11"/>
      <c r="HM31" s="11"/>
      <c r="HN31" s="129"/>
      <c r="HO31" s="75" t="s">
        <v>20</v>
      </c>
      <c r="HP31" s="76"/>
      <c r="HQ31" s="76"/>
      <c r="HR31" s="76"/>
      <c r="HS31" s="76"/>
      <c r="HT31" s="76"/>
      <c r="HU31" s="77"/>
      <c r="HV31" s="11"/>
      <c r="HW31" s="11"/>
      <c r="HX31" s="129"/>
      <c r="HY31" s="75" t="s">
        <v>20</v>
      </c>
      <c r="HZ31" s="206">
        <v>64535</v>
      </c>
      <c r="IA31" s="206">
        <v>28240</v>
      </c>
      <c r="IB31" s="206">
        <v>36286</v>
      </c>
      <c r="IC31" s="206">
        <v>28536</v>
      </c>
      <c r="ID31" s="206">
        <v>20797</v>
      </c>
      <c r="IE31" s="207">
        <v>15202</v>
      </c>
      <c r="IF31" s="11"/>
      <c r="IG31" s="11"/>
      <c r="IH31" s="129"/>
      <c r="II31" s="75" t="s">
        <v>20</v>
      </c>
      <c r="IJ31" s="76">
        <v>33545</v>
      </c>
      <c r="IK31" s="76" t="s">
        <v>357</v>
      </c>
      <c r="IL31" s="76" t="s">
        <v>357</v>
      </c>
      <c r="IM31" s="76" t="s">
        <v>357</v>
      </c>
      <c r="IN31" s="76" t="s">
        <v>357</v>
      </c>
      <c r="IO31" s="77" t="s">
        <v>357</v>
      </c>
      <c r="IP31" s="11"/>
      <c r="IQ31" s="11"/>
      <c r="IR31" s="129"/>
      <c r="IS31" s="75" t="s">
        <v>20</v>
      </c>
      <c r="IT31" s="76">
        <v>41533</v>
      </c>
      <c r="IU31" s="76">
        <v>8707</v>
      </c>
      <c r="IV31" s="76">
        <v>5999</v>
      </c>
      <c r="IW31" s="76">
        <v>19325</v>
      </c>
      <c r="IX31" s="76">
        <v>12400</v>
      </c>
      <c r="IY31" s="77">
        <v>9808</v>
      </c>
      <c r="IZ31" s="11"/>
      <c r="JA31" s="11"/>
    </row>
    <row xmlns:x14ac="http://schemas.microsoft.com/office/spreadsheetml/2009/9/ac" r="32" s="3" customFormat="true" x14ac:dyDescent="0.25">
      <c r="A32" s="426" t="str">
        <f ca="true">IF(ISBLANK('Data Summary'!A34),"",'Data Summary'!A34)</f>
        <v/>
      </c>
      <c r="B32" s="130"/>
      <c r="L32" s="130"/>
      <c r="V32" s="130"/>
      <c r="AF32" s="130"/>
      <c r="AP32" s="130"/>
      <c r="AZ32" s="130"/>
      <c r="BA32" s="130"/>
      <c r="BB32" s="130"/>
      <c r="BC32" s="130"/>
      <c r="BD32" s="130"/>
      <c r="BE32" s="130"/>
      <c r="BF32" s="130"/>
      <c r="BG32" s="130"/>
      <c r="BJ32" s="130"/>
      <c r="BT32" s="130"/>
      <c r="CD32" s="130"/>
      <c r="CN32" s="130"/>
      <c r="CX32" s="130"/>
      <c r="DH32" s="130"/>
      <c r="DR32" s="130"/>
      <c r="EB32" s="130"/>
      <c r="EL32" s="130"/>
      <c r="EV32" s="130"/>
      <c r="FF32" s="130"/>
      <c r="FP32" s="130"/>
      <c r="FZ32" s="130"/>
      <c r="GJ32" s="130"/>
      <c r="GT32" s="130"/>
      <c r="HD32" s="130"/>
      <c r="HN32" s="130"/>
      <c r="HX32" s="130"/>
    </row>
    <row xmlns:x14ac="http://schemas.microsoft.com/office/spreadsheetml/2009/9/ac" r="33" s="3" customFormat="true" x14ac:dyDescent="0.25">
      <c r="A33" s="426" t="str">
        <f ca="true">IF(ISBLANK('Data Summary'!A35),"",'Data Summary'!A35)</f>
        <v/>
      </c>
      <c r="B33" s="130"/>
      <c r="L33" s="130"/>
      <c r="V33" s="130"/>
      <c r="AF33" s="130"/>
      <c r="AP33" s="130"/>
      <c r="AZ33" s="130"/>
      <c r="BA33" s="130"/>
      <c r="BB33" s="130"/>
      <c r="BC33" s="130"/>
      <c r="BD33" s="130"/>
      <c r="BE33" s="130"/>
      <c r="BF33" s="130"/>
      <c r="BG33" s="130"/>
      <c r="BJ33" s="130"/>
      <c r="BT33" s="130"/>
      <c r="CA33" s="112"/>
      <c r="CD33" s="130"/>
      <c r="CN33" s="130"/>
      <c r="CX33" s="130"/>
      <c r="DH33" s="130"/>
      <c r="DR33" s="130"/>
      <c r="EB33" s="130"/>
      <c r="EL33" s="130"/>
      <c r="EV33" s="130"/>
      <c r="FF33" s="130"/>
      <c r="FP33" s="130"/>
      <c r="FZ33" s="130"/>
      <c r="GJ33" s="130"/>
      <c r="GT33" s="130"/>
      <c r="HD33" s="130"/>
      <c r="HN33" s="130"/>
      <c r="HX33" s="130"/>
    </row>
    <row xmlns:x14ac="http://schemas.microsoft.com/office/spreadsheetml/2009/9/ac" r="34" s="3" customFormat="true" x14ac:dyDescent="0.25">
      <c r="A34" s="426" t="str">
        <f ca="true">IF(ISBLANK('Data Summary'!A36),"",'Data Summary'!A36)</f>
        <v/>
      </c>
      <c r="B34" s="130"/>
      <c r="L34" s="130"/>
      <c r="V34" s="130"/>
      <c r="AF34" s="130"/>
      <c r="AP34" s="130"/>
      <c r="AZ34" s="130"/>
      <c r="BA34" s="130"/>
      <c r="BB34" s="130"/>
      <c r="BC34" s="130"/>
      <c r="BD34" s="130"/>
      <c r="BE34" s="130"/>
      <c r="BF34" s="130"/>
      <c r="BG34" s="130"/>
      <c r="BJ34" s="130"/>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426" t="str">
        <f ca="true">IF(ISBLANK('Data Summary'!A37),"",'Data Summary'!A37)</f>
        <v/>
      </c>
      <c r="B35" s="130"/>
      <c r="L35" s="130"/>
      <c r="V35" s="130"/>
      <c r="AF35" s="130"/>
      <c r="AP35" s="130"/>
      <c r="AZ35" s="130"/>
      <c r="BA35" s="130"/>
      <c r="BB35" s="130"/>
      <c r="BC35" s="130"/>
      <c r="BD35" s="130"/>
      <c r="BE35" s="130"/>
      <c r="BF35" s="130"/>
      <c r="BG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426" t="str">
        <f ca="true">IF(ISBLANK('Data Summary'!A38),"",'Data Summary'!A38)</f>
        <v/>
      </c>
      <c r="B36" s="130"/>
      <c r="L36" s="130"/>
      <c r="V36" s="130"/>
      <c r="AF36" s="130"/>
      <c r="AP36" s="130"/>
      <c r="AZ36" s="130"/>
      <c r="BA36" s="130"/>
      <c r="BB36" s="130"/>
      <c r="BC36" s="130"/>
      <c r="BD36" s="130"/>
      <c r="BE36" s="130"/>
      <c r="BF36" s="130"/>
      <c r="BG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426" t="str">
        <f ca="true">IF(ISBLANK('Data Summary'!A39),"",'Data Summary'!A39)</f>
        <v/>
      </c>
      <c r="B37" s="130"/>
      <c r="L37" s="130"/>
      <c r="V37" s="130"/>
      <c r="AF37" s="130"/>
      <c r="AP37" s="130"/>
      <c r="AZ37" s="130"/>
      <c r="BA37" s="130"/>
      <c r="BB37" s="130"/>
      <c r="BC37" s="130"/>
      <c r="BD37" s="130"/>
      <c r="BE37" s="130"/>
      <c r="BF37" s="130"/>
      <c r="BG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426" t="str">
        <f ca="true">IF(ISBLANK('Data Summary'!A40),"",'Data Summary'!A40)</f>
        <v/>
      </c>
      <c r="B38" s="130"/>
      <c r="L38" s="130"/>
      <c r="V38" s="130"/>
      <c r="AF38" s="130"/>
      <c r="AP38" s="130"/>
      <c r="AZ38" s="130"/>
      <c r="BA38" s="130"/>
      <c r="BB38" s="130"/>
      <c r="BC38" s="130"/>
      <c r="BD38" s="130"/>
      <c r="BE38" s="130"/>
      <c r="BF38" s="130"/>
      <c r="BG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426" t="str">
        <f ca="true">IF(ISBLANK('Data Summary'!A41),"",'Data Summary'!A41)</f>
        <v/>
      </c>
      <c r="B39" s="130"/>
      <c r="L39" s="130"/>
      <c r="V39" s="130"/>
      <c r="AF39" s="130"/>
      <c r="AP39" s="130"/>
      <c r="AZ39" s="130"/>
      <c r="BA39" s="130"/>
      <c r="BB39" s="130"/>
      <c r="BC39" s="130"/>
      <c r="BD39" s="130"/>
      <c r="BE39" s="130"/>
      <c r="BF39" s="130"/>
      <c r="BG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426" t="str">
        <f ca="true">IF(ISBLANK('Data Summary'!A42),"",'Data Summary'!A42)</f>
        <v/>
      </c>
      <c r="B40" s="130"/>
      <c r="L40" s="130"/>
      <c r="V40" s="130"/>
      <c r="AF40" s="130"/>
      <c r="AP40" s="130"/>
      <c r="AZ40" s="130"/>
      <c r="BA40" s="130"/>
      <c r="BB40" s="130"/>
      <c r="BC40" s="130"/>
      <c r="BD40" s="130"/>
      <c r="BE40" s="130"/>
      <c r="BF40" s="130"/>
      <c r="BG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426" t="str">
        <f ca="true">IF(ISBLANK('Data Summary'!A43),"",'Data Summary'!A43)</f>
        <v/>
      </c>
      <c r="B41" s="130"/>
      <c r="L41" s="130"/>
      <c r="V41" s="130"/>
      <c r="AF41" s="130"/>
      <c r="AP41" s="130"/>
      <c r="AZ41" s="130"/>
      <c r="BA41" s="130"/>
      <c r="BB41" s="130"/>
      <c r="BC41" s="130"/>
      <c r="BD41" s="130"/>
      <c r="BE41" s="130"/>
      <c r="BF41" s="130"/>
      <c r="BG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426" t="str">
        <f ca="true">IF(ISBLANK('Data Summary'!A44),"",'Data Summary'!A44)</f>
        <v/>
      </c>
      <c r="B42" s="130"/>
      <c r="L42" s="130"/>
      <c r="V42" s="130"/>
      <c r="AF42" s="130"/>
      <c r="AP42" s="130"/>
      <c r="AZ42" s="130"/>
      <c r="BA42" s="130"/>
      <c r="BB42" s="130"/>
      <c r="BC42" s="130"/>
      <c r="BD42" s="130"/>
      <c r="BE42" s="130"/>
      <c r="BF42" s="130"/>
      <c r="BG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426" t="str">
        <f ca="true">IF(ISBLANK('Data Summary'!A45),"",'Data Summary'!A45)</f>
        <v/>
      </c>
      <c r="B43" s="130"/>
      <c r="L43" s="130"/>
      <c r="V43" s="130"/>
      <c r="AF43" s="130"/>
      <c r="AP43" s="130"/>
      <c r="AZ43" s="130"/>
      <c r="BA43" s="130"/>
      <c r="BB43" s="130"/>
      <c r="BC43" s="130"/>
      <c r="BD43" s="130"/>
      <c r="BE43" s="130"/>
      <c r="BF43" s="130"/>
      <c r="BG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426" t="str">
        <f ca="true">IF(ISBLANK('Data Summary'!A46),"",'Data Summary'!A46)</f>
        <v/>
      </c>
      <c r="B44" s="130"/>
      <c r="L44" s="130"/>
      <c r="V44" s="130"/>
      <c r="AF44" s="130"/>
      <c r="AP44" s="130"/>
      <c r="AZ44" s="130"/>
      <c r="BA44" s="130"/>
      <c r="BB44" s="130"/>
      <c r="BC44" s="130"/>
      <c r="BD44" s="130"/>
      <c r="BE44" s="130"/>
      <c r="BF44" s="130"/>
      <c r="BG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426" t="str">
        <f ca="true">IF(ISBLANK('Data Summary'!A47),"",'Data Summary'!A47)</f>
        <v/>
      </c>
      <c r="B45" s="130"/>
      <c r="L45" s="130"/>
      <c r="V45" s="130"/>
      <c r="AF45" s="130"/>
      <c r="AP45" s="130"/>
      <c r="AZ45" s="130"/>
      <c r="BA45" s="130"/>
      <c r="BB45" s="130"/>
      <c r="BC45" s="130"/>
      <c r="BD45" s="130"/>
      <c r="BE45" s="130"/>
      <c r="BF45" s="130"/>
      <c r="BG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426" t="str">
        <f ca="true">IF(ISBLANK('Data Summary'!A48),"",'Data Summary'!A48)</f>
        <v/>
      </c>
      <c r="B46" s="130"/>
      <c r="L46" s="130"/>
      <c r="V46" s="130"/>
      <c r="AF46" s="130"/>
      <c r="AP46" s="130"/>
      <c r="AZ46" s="130"/>
      <c r="BA46" s="130"/>
      <c r="BB46" s="130"/>
      <c r="BC46" s="130"/>
      <c r="BD46" s="130"/>
      <c r="BE46" s="130"/>
      <c r="BF46" s="130"/>
      <c r="BG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426" t="str">
        <f ca="true">IF(ISBLANK('Data Summary'!A49),"",'Data Summary'!A49)</f>
        <v/>
      </c>
      <c r="B47" s="130"/>
      <c r="L47" s="130"/>
      <c r="V47" s="130"/>
      <c r="AF47" s="130"/>
      <c r="AP47" s="130"/>
      <c r="AZ47" s="130"/>
      <c r="BA47" s="130"/>
      <c r="BB47" s="130"/>
      <c r="BC47" s="130"/>
      <c r="BD47" s="130"/>
      <c r="BE47" s="130"/>
      <c r="BF47" s="130"/>
      <c r="BG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426" t="str">
        <f ca="true">IF(ISBLANK('Data Summary'!A50),"",'Data Summary'!A50)</f>
        <v/>
      </c>
      <c r="B48" s="130"/>
      <c r="L48" s="130"/>
      <c r="V48" s="130"/>
      <c r="AF48" s="130"/>
      <c r="AP48" s="130"/>
      <c r="AZ48" s="130"/>
      <c r="BA48" s="130"/>
      <c r="BB48" s="130"/>
      <c r="BC48" s="130"/>
      <c r="BD48" s="130"/>
      <c r="BE48" s="130"/>
      <c r="BF48" s="130"/>
      <c r="BG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426" t="str">
        <f ca="true">IF(ISBLANK('Data Summary'!A51),"",'Data Summary'!A51)</f>
        <v/>
      </c>
      <c r="B49" s="130"/>
      <c r="L49" s="130"/>
      <c r="V49" s="130"/>
      <c r="AF49" s="130"/>
      <c r="AP49" s="130"/>
      <c r="AZ49" s="130"/>
      <c r="BA49" s="130"/>
      <c r="BB49" s="130"/>
      <c r="BC49" s="130"/>
      <c r="BD49" s="130"/>
      <c r="BE49" s="130"/>
      <c r="BF49" s="130"/>
      <c r="BG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426" t="str">
        <f ca="true">IF(ISBLANK('Data Summary'!A52),"",'Data Summary'!A52)</f>
        <v/>
      </c>
      <c r="B50" s="130"/>
      <c r="L50" s="130"/>
      <c r="V50" s="130"/>
      <c r="AF50" s="130"/>
      <c r="AP50" s="130"/>
      <c r="AZ50" s="130"/>
      <c r="BA50" s="130"/>
      <c r="BB50" s="130"/>
      <c r="BC50" s="130"/>
      <c r="BD50" s="130"/>
      <c r="BE50" s="130"/>
      <c r="BF50" s="130"/>
      <c r="BG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426" t="str">
        <f ca="true">IF(ISBLANK('Data Summary'!A53),"",'Data Summary'!A53)</f>
        <v/>
      </c>
      <c r="B51" s="130"/>
      <c r="L51" s="130"/>
      <c r="V51" s="130"/>
      <c r="AF51" s="130"/>
      <c r="AP51" s="130"/>
      <c r="AZ51" s="130"/>
      <c r="BA51" s="130"/>
      <c r="BB51" s="130"/>
      <c r="BC51" s="130"/>
      <c r="BD51" s="130"/>
      <c r="BE51" s="130"/>
      <c r="BF51" s="130"/>
      <c r="BG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426" t="str">
        <f ca="true">IF(ISBLANK('Data Summary'!A54),"",'Data Summary'!A54)</f>
        <v/>
      </c>
      <c r="B52" s="130"/>
      <c r="L52" s="130"/>
      <c r="V52" s="130"/>
      <c r="AF52" s="130"/>
      <c r="AP52" s="130"/>
      <c r="AZ52" s="130"/>
      <c r="BA52" s="130"/>
      <c r="BB52" s="130"/>
      <c r="BC52" s="130"/>
      <c r="BD52" s="130"/>
      <c r="BE52" s="130"/>
      <c r="BF52" s="130"/>
      <c r="BG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426" t="str">
        <f ca="true">IF(ISBLANK('Data Summary'!A55),"",'Data Summary'!A55)</f>
        <v/>
      </c>
      <c r="B53" s="130"/>
      <c r="L53" s="130"/>
      <c r="V53" s="130"/>
      <c r="AF53" s="130"/>
      <c r="AP53" s="130"/>
      <c r="AZ53" s="130"/>
      <c r="BA53" s="130"/>
      <c r="BB53" s="130"/>
      <c r="BC53" s="130"/>
      <c r="BD53" s="130"/>
      <c r="BE53" s="130"/>
      <c r="BF53" s="130"/>
      <c r="BG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426" t="str">
        <f ca="true">IF(ISBLANK('Data Summary'!A56),"",'Data Summary'!A56)</f>
        <v/>
      </c>
      <c r="B54" s="130"/>
      <c r="L54" s="130"/>
      <c r="V54" s="130"/>
      <c r="AF54" s="130"/>
      <c r="AP54" s="130"/>
      <c r="AZ54" s="130"/>
      <c r="BA54" s="130"/>
      <c r="BB54" s="130"/>
      <c r="BC54" s="130"/>
      <c r="BD54" s="130"/>
      <c r="BE54" s="130"/>
      <c r="BF54" s="130"/>
      <c r="BG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426" t="str">
        <f ca="true">IF(ISBLANK('Data Summary'!A57),"",'Data Summary'!A57)</f>
        <v/>
      </c>
      <c r="B55" s="130"/>
      <c r="L55" s="130"/>
      <c r="V55" s="130"/>
      <c r="AF55" s="130"/>
      <c r="AP55" s="130"/>
      <c r="AZ55" s="130"/>
      <c r="BA55" s="130"/>
      <c r="BB55" s="130"/>
      <c r="BC55" s="130"/>
      <c r="BD55" s="130"/>
      <c r="BE55" s="130"/>
      <c r="BF55" s="130"/>
      <c r="BG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426" t="str">
        <f ca="true">IF(ISBLANK('Data Summary'!A58),"",'Data Summary'!A58)</f>
        <v/>
      </c>
      <c r="B56" s="130"/>
      <c r="L56" s="130"/>
      <c r="V56" s="130"/>
      <c r="AF56" s="130"/>
      <c r="AP56" s="130"/>
      <c r="AZ56" s="130"/>
      <c r="BA56" s="130"/>
      <c r="BB56" s="130"/>
      <c r="BC56" s="130"/>
      <c r="BD56" s="130"/>
      <c r="BE56" s="130"/>
      <c r="BF56" s="130"/>
      <c r="BG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426" t="str">
        <f ca="true">IF(ISBLANK('Data Summary'!A59),"",'Data Summary'!A59)</f>
        <v/>
      </c>
      <c r="B57" s="130"/>
      <c r="L57" s="130"/>
      <c r="V57" s="130"/>
      <c r="AF57" s="130"/>
      <c r="AP57" s="130"/>
      <c r="AZ57" s="130"/>
      <c r="BA57" s="130"/>
      <c r="BB57" s="130"/>
      <c r="BC57" s="130"/>
      <c r="BD57" s="130"/>
      <c r="BE57" s="130"/>
      <c r="BF57" s="130"/>
      <c r="BG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426" t="str">
        <f ca="true">IF(ISBLANK('Data Summary'!A60),"",'Data Summary'!A60)</f>
        <v/>
      </c>
      <c r="B58" s="130"/>
      <c r="L58" s="130"/>
      <c r="V58" s="130"/>
      <c r="AF58" s="130"/>
      <c r="AP58" s="130"/>
      <c r="AZ58" s="130"/>
      <c r="BA58" s="130"/>
      <c r="BB58" s="130"/>
      <c r="BC58" s="130"/>
      <c r="BD58" s="130"/>
      <c r="BE58" s="130"/>
      <c r="BF58" s="130"/>
      <c r="BG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426" t="str">
        <f ca="true">IF(ISBLANK('Data Summary'!A61),"",'Data Summary'!A61)</f>
        <v/>
      </c>
      <c r="B59" s="130"/>
      <c r="L59" s="130"/>
      <c r="V59" s="130"/>
      <c r="AF59" s="130"/>
      <c r="AP59" s="130"/>
      <c r="AZ59" s="130"/>
      <c r="BA59" s="130"/>
      <c r="BB59" s="130"/>
      <c r="BC59" s="130"/>
      <c r="BD59" s="130"/>
      <c r="BE59" s="130"/>
      <c r="BF59" s="130"/>
      <c r="BG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426" t="str">
        <f ca="true">IF(ISBLANK('Data Summary'!A62),"",'Data Summary'!A62)</f>
        <v/>
      </c>
      <c r="B60" s="130"/>
      <c r="L60" s="130"/>
      <c r="V60" s="130"/>
      <c r="AF60" s="130"/>
      <c r="AP60" s="130"/>
      <c r="AZ60" s="130"/>
      <c r="BA60" s="130"/>
      <c r="BB60" s="130"/>
      <c r="BC60" s="130"/>
      <c r="BD60" s="130"/>
      <c r="BE60" s="130"/>
      <c r="BF60" s="130"/>
      <c r="BG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426" t="str">
        <f ca="true">IF(ISBLANK('Data Summary'!A63),"",'Data Summary'!A63)</f>
        <v/>
      </c>
      <c r="B61" s="130"/>
      <c r="L61" s="130"/>
      <c r="V61" s="130"/>
      <c r="AF61" s="130"/>
      <c r="AP61" s="130"/>
      <c r="AZ61" s="130"/>
      <c r="BA61" s="130"/>
      <c r="BB61" s="130"/>
      <c r="BC61" s="130"/>
      <c r="BD61" s="130"/>
      <c r="BE61" s="130"/>
      <c r="BF61" s="130"/>
      <c r="BG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426" t="str">
        <f ca="true">IF(ISBLANK('Data Summary'!A64),"",'Data Summary'!A64)</f>
        <v/>
      </c>
      <c r="B62" s="130"/>
      <c r="L62" s="130"/>
      <c r="V62" s="130"/>
      <c r="AF62" s="130"/>
      <c r="AP62" s="130"/>
      <c r="AZ62" s="130"/>
      <c r="BA62" s="130"/>
      <c r="BB62" s="130"/>
      <c r="BC62" s="130"/>
      <c r="BD62" s="130"/>
      <c r="BE62" s="130"/>
      <c r="BF62" s="130"/>
      <c r="BG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426" t="str">
        <f ca="true">IF(ISBLANK('Data Summary'!A65),"",'Data Summary'!A65)</f>
        <v/>
      </c>
      <c r="B63" s="130"/>
      <c r="L63" s="130"/>
      <c r="V63" s="130"/>
      <c r="AF63" s="130"/>
      <c r="AP63" s="130"/>
      <c r="AZ63" s="130"/>
      <c r="BA63" s="130"/>
      <c r="BB63" s="130"/>
      <c r="BC63" s="130"/>
      <c r="BD63" s="130"/>
      <c r="BE63" s="130"/>
      <c r="BF63" s="130"/>
      <c r="BG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426" t="str">
        <f ca="true">IF(ISBLANK('Data Summary'!A66),"",'Data Summary'!A66)</f>
        <v/>
      </c>
      <c r="B64" s="130"/>
      <c r="L64" s="130"/>
      <c r="V64" s="130"/>
      <c r="AF64" s="130"/>
      <c r="AP64" s="130"/>
      <c r="AZ64" s="130"/>
      <c r="BA64" s="130"/>
      <c r="BB64" s="130"/>
      <c r="BC64" s="130"/>
      <c r="BD64" s="130"/>
      <c r="BE64" s="130"/>
      <c r="BF64" s="130"/>
      <c r="BG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426" t="str">
        <f ca="true">IF(ISBLANK('Data Summary'!A67),"",'Data Summary'!A67)</f>
        <v/>
      </c>
      <c r="B65" s="130"/>
      <c r="L65" s="130"/>
      <c r="V65" s="130"/>
      <c r="AF65" s="130"/>
      <c r="AP65" s="130"/>
      <c r="AZ65" s="130"/>
      <c r="BA65" s="130"/>
      <c r="BB65" s="130"/>
      <c r="BC65" s="130"/>
      <c r="BD65" s="130"/>
      <c r="BE65" s="130"/>
      <c r="BF65" s="130"/>
      <c r="BG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426" t="str">
        <f ca="true">IF(ISBLANK('Data Summary'!A68),"",'Data Summary'!A68)</f>
        <v/>
      </c>
      <c r="B66" s="130"/>
      <c r="L66" s="130"/>
      <c r="V66" s="130"/>
      <c r="AF66" s="130"/>
      <c r="AP66" s="130"/>
      <c r="AZ66" s="130"/>
      <c r="BA66" s="130"/>
      <c r="BB66" s="130"/>
      <c r="BC66" s="130"/>
      <c r="BD66" s="130"/>
      <c r="BE66" s="130"/>
      <c r="BF66" s="130"/>
      <c r="BG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426" t="str">
        <f ca="true">IF(ISBLANK('Data Summary'!A69),"",'Data Summary'!A69)</f>
        <v/>
      </c>
      <c r="B67" s="130"/>
      <c r="L67" s="130"/>
      <c r="V67" s="130"/>
      <c r="AF67" s="130"/>
      <c r="AP67" s="130"/>
      <c r="AZ67" s="130"/>
      <c r="BA67" s="130"/>
      <c r="BB67" s="130"/>
      <c r="BC67" s="130"/>
      <c r="BD67" s="130"/>
      <c r="BE67" s="130"/>
      <c r="BF67" s="130"/>
      <c r="BG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426" t="str">
        <f ca="true">IF(ISBLANK('Data Summary'!A70),"",'Data Summary'!A70)</f>
        <v/>
      </c>
      <c r="B68" s="130"/>
      <c r="L68" s="130"/>
      <c r="V68" s="130"/>
      <c r="AF68" s="130"/>
      <c r="AP68" s="130"/>
      <c r="AZ68" s="130"/>
      <c r="BA68" s="130"/>
      <c r="BB68" s="130"/>
      <c r="BC68" s="130"/>
      <c r="BD68" s="130"/>
      <c r="BE68" s="130"/>
      <c r="BF68" s="130"/>
      <c r="BG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426" t="str">
        <f ca="true">IF(ISBLANK('Data Summary'!A71),"",'Data Summary'!A71)</f>
        <v/>
      </c>
      <c r="B69" s="130"/>
      <c r="L69" s="130"/>
      <c r="V69" s="130"/>
      <c r="AF69" s="130"/>
      <c r="AP69" s="130"/>
      <c r="AZ69" s="130"/>
      <c r="BA69" s="130"/>
      <c r="BB69" s="130"/>
      <c r="BC69" s="130"/>
      <c r="BD69" s="130"/>
      <c r="BE69" s="130"/>
      <c r="BF69" s="130"/>
      <c r="BG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426" t="str">
        <f ca="true">IF(ISBLANK('Data Summary'!A72),"",'Data Summary'!A72)</f>
        <v/>
      </c>
      <c r="B70" s="130"/>
      <c r="L70" s="130"/>
      <c r="V70" s="130"/>
      <c r="AF70" s="130"/>
      <c r="AP70" s="130"/>
      <c r="AZ70" s="130"/>
      <c r="BA70" s="130"/>
      <c r="BB70" s="130"/>
      <c r="BC70" s="130"/>
      <c r="BD70" s="130"/>
      <c r="BE70" s="130"/>
      <c r="BF70" s="130"/>
      <c r="BG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426" t="str">
        <f ca="true">IF(ISBLANK('Data Summary'!A73),"",'Data Summary'!A73)</f>
        <v/>
      </c>
      <c r="B71" s="130"/>
      <c r="L71" s="130"/>
      <c r="V71" s="130"/>
      <c r="AF71" s="130"/>
      <c r="AP71" s="130"/>
      <c r="AZ71" s="130"/>
      <c r="BA71" s="130"/>
      <c r="BB71" s="130"/>
      <c r="BC71" s="130"/>
      <c r="BD71" s="130"/>
      <c r="BE71" s="130"/>
      <c r="BF71" s="130"/>
      <c r="BG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426" t="str">
        <f ca="true">IF(ISBLANK('Data Summary'!A74),"",'Data Summary'!A74)</f>
        <v/>
      </c>
      <c r="B72" s="130"/>
      <c r="L72" s="130"/>
      <c r="V72" s="130"/>
      <c r="AF72" s="130"/>
      <c r="AP72" s="130"/>
      <c r="AZ72" s="130"/>
      <c r="BA72" s="130"/>
      <c r="BB72" s="130"/>
      <c r="BC72" s="130"/>
      <c r="BD72" s="130"/>
      <c r="BE72" s="130"/>
      <c r="BF72" s="130"/>
      <c r="BG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426" t="str">
        <f ca="true">IF(ISBLANK('Data Summary'!A75),"",'Data Summary'!A75)</f>
        <v/>
      </c>
      <c r="B73" s="130"/>
      <c r="L73" s="130"/>
      <c r="V73" s="130"/>
      <c r="AF73" s="130"/>
      <c r="AP73" s="130"/>
      <c r="AZ73" s="130"/>
      <c r="BA73" s="130"/>
      <c r="BB73" s="130"/>
      <c r="BC73" s="130"/>
      <c r="BD73" s="130"/>
      <c r="BE73" s="130"/>
      <c r="BF73" s="130"/>
      <c r="BG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426" t="str">
        <f ca="true">IF(ISBLANK('Data Summary'!A76),"",'Data Summary'!A76)</f>
        <v/>
      </c>
      <c r="B74" s="130"/>
      <c r="L74" s="130"/>
      <c r="V74" s="130"/>
      <c r="AF74" s="130"/>
      <c r="AP74" s="130"/>
      <c r="AZ74" s="130"/>
      <c r="BA74" s="130"/>
      <c r="BB74" s="130"/>
      <c r="BC74" s="130"/>
      <c r="BD74" s="130"/>
      <c r="BE74" s="130"/>
      <c r="BF74" s="130"/>
      <c r="BG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426" t="str">
        <f ca="true">IF(ISBLANK('Data Summary'!A77),"",'Data Summary'!A77)</f>
        <v/>
      </c>
      <c r="B75" s="130"/>
      <c r="L75" s="130"/>
      <c r="V75" s="130"/>
      <c r="AF75" s="130"/>
      <c r="AP75" s="130"/>
      <c r="AZ75" s="130"/>
      <c r="BA75" s="130"/>
      <c r="BB75" s="130"/>
      <c r="BC75" s="130"/>
      <c r="BD75" s="130"/>
      <c r="BE75" s="130"/>
      <c r="BF75" s="130"/>
      <c r="BG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426" t="str">
        <f ca="true">IF(ISBLANK('Data Summary'!A78),"",'Data Summary'!A78)</f>
        <v/>
      </c>
      <c r="B76" s="130"/>
      <c r="L76" s="130"/>
      <c r="V76" s="130"/>
      <c r="AF76" s="130"/>
      <c r="AP76" s="130"/>
      <c r="AZ76" s="130"/>
      <c r="BA76" s="130"/>
      <c r="BB76" s="130"/>
      <c r="BC76" s="130"/>
      <c r="BD76" s="130"/>
      <c r="BE76" s="130"/>
      <c r="BF76" s="130"/>
      <c r="BG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426" t="str">
        <f ca="true">IF(ISBLANK('Data Summary'!A79),"",'Data Summary'!A79)</f>
        <v/>
      </c>
      <c r="B77" s="130"/>
      <c r="L77" s="130"/>
      <c r="V77" s="130"/>
      <c r="AF77" s="130"/>
      <c r="AP77" s="130"/>
      <c r="AZ77" s="130"/>
      <c r="BA77" s="130"/>
      <c r="BB77" s="130"/>
      <c r="BC77" s="130"/>
      <c r="BD77" s="130"/>
      <c r="BE77" s="130"/>
      <c r="BF77" s="130"/>
      <c r="BG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426" t="str">
        <f ca="true">IF(ISBLANK('Data Summary'!A80),"",'Data Summary'!A80)</f>
        <v/>
      </c>
      <c r="B78" s="130"/>
      <c r="L78" s="130"/>
      <c r="V78" s="130"/>
      <c r="AF78" s="130"/>
      <c r="AP78" s="130"/>
      <c r="AZ78" s="130"/>
      <c r="BA78" s="130"/>
      <c r="BB78" s="130"/>
      <c r="BC78" s="130"/>
      <c r="BD78" s="130"/>
      <c r="BE78" s="130"/>
      <c r="BF78" s="130"/>
      <c r="BG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426" t="str">
        <f ca="true">IF(ISBLANK('Data Summary'!A81),"",'Data Summary'!A81)</f>
        <v/>
      </c>
      <c r="B79" s="130"/>
      <c r="L79" s="130"/>
      <c r="V79" s="130"/>
      <c r="AF79" s="130"/>
      <c r="AP79" s="130"/>
      <c r="AZ79" s="130"/>
      <c r="BA79" s="130"/>
      <c r="BB79" s="130"/>
      <c r="BC79" s="130"/>
      <c r="BD79" s="130"/>
      <c r="BE79" s="130"/>
      <c r="BF79" s="130"/>
      <c r="BG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426" t="str">
        <f ca="true">IF(ISBLANK('Data Summary'!A82),"",'Data Summary'!A82)</f>
        <v/>
      </c>
      <c r="B80" s="130"/>
      <c r="L80" s="130"/>
      <c r="V80" s="130"/>
      <c r="AF80" s="130"/>
      <c r="AP80" s="130"/>
      <c r="AZ80" s="130"/>
      <c r="BA80" s="130"/>
      <c r="BB80" s="130"/>
      <c r="BC80" s="130"/>
      <c r="BD80" s="130"/>
      <c r="BE80" s="130"/>
      <c r="BF80" s="130"/>
      <c r="BG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426" t="str">
        <f ca="true">IF(ISBLANK('Data Summary'!A83),"",'Data Summary'!A83)</f>
        <v/>
      </c>
      <c r="B81" s="130"/>
      <c r="L81" s="130"/>
      <c r="V81" s="130"/>
      <c r="AF81" s="130"/>
      <c r="AP81" s="130"/>
      <c r="AZ81" s="130"/>
      <c r="BA81" s="130"/>
      <c r="BB81" s="130"/>
      <c r="BC81" s="130"/>
      <c r="BD81" s="130"/>
      <c r="BE81" s="130"/>
      <c r="BF81" s="130"/>
      <c r="BG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426" t="str">
        <f ca="true">IF(ISBLANK('Data Summary'!A84),"",'Data Summary'!A84)</f>
        <v/>
      </c>
      <c r="B82" s="130"/>
      <c r="L82" s="130"/>
      <c r="V82" s="130"/>
      <c r="AF82" s="130"/>
      <c r="AP82" s="130"/>
      <c r="AZ82" s="130"/>
      <c r="BA82" s="130"/>
      <c r="BB82" s="130"/>
      <c r="BC82" s="130"/>
      <c r="BD82" s="130"/>
      <c r="BE82" s="130"/>
      <c r="BF82" s="130"/>
      <c r="BG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426" t="str">
        <f ca="true">IF(ISBLANK('Data Summary'!A85),"",'Data Summary'!A85)</f>
        <v/>
      </c>
      <c r="B83" s="130"/>
      <c r="L83" s="130"/>
      <c r="V83" s="130"/>
      <c r="AF83" s="130"/>
      <c r="AP83" s="130"/>
      <c r="AZ83" s="130"/>
      <c r="BA83" s="130"/>
      <c r="BB83" s="130"/>
      <c r="BC83" s="130"/>
      <c r="BD83" s="130"/>
      <c r="BE83" s="130"/>
      <c r="BF83" s="130"/>
      <c r="BG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426" t="str">
        <f ca="true">IF(ISBLANK('Data Summary'!A86),"",'Data Summary'!A86)</f>
        <v/>
      </c>
      <c r="B84" s="130"/>
      <c r="L84" s="130"/>
      <c r="V84" s="130"/>
      <c r="AF84" s="130"/>
      <c r="AP84" s="130"/>
      <c r="AZ84" s="130"/>
      <c r="BA84" s="130"/>
      <c r="BB84" s="130"/>
      <c r="BC84" s="130"/>
      <c r="BD84" s="130"/>
      <c r="BE84" s="130"/>
      <c r="BF84" s="130"/>
      <c r="BG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426" t="str">
        <f ca="true">IF(ISBLANK('Data Summary'!A87),"",'Data Summary'!A87)</f>
        <v/>
      </c>
      <c r="B85" s="130"/>
      <c r="L85" s="130"/>
      <c r="V85" s="130"/>
      <c r="AF85" s="130"/>
      <c r="AP85" s="130"/>
      <c r="AZ85" s="130"/>
      <c r="BA85" s="130"/>
      <c r="BB85" s="130"/>
      <c r="BC85" s="130"/>
      <c r="BD85" s="130"/>
      <c r="BE85" s="130"/>
      <c r="BF85" s="130"/>
      <c r="BG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426" t="str">
        <f ca="true">IF(ISBLANK('Data Summary'!A88),"",'Data Summary'!A88)</f>
        <v/>
      </c>
      <c r="B86" s="130"/>
      <c r="L86" s="130"/>
      <c r="V86" s="130"/>
      <c r="AF86" s="130"/>
      <c r="AP86" s="130"/>
      <c r="AZ86" s="130"/>
      <c r="BA86" s="130"/>
      <c r="BB86" s="130"/>
      <c r="BC86" s="130"/>
      <c r="BD86" s="130"/>
      <c r="BE86" s="130"/>
      <c r="BF86" s="130"/>
      <c r="BG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426" t="str">
        <f ca="true">IF(ISBLANK('Data Summary'!A89),"",'Data Summary'!A89)</f>
        <v/>
      </c>
      <c r="B87" s="130"/>
      <c r="L87" s="130"/>
      <c r="V87" s="130"/>
      <c r="AF87" s="130"/>
      <c r="AP87" s="130"/>
      <c r="AZ87" s="130"/>
      <c r="BA87" s="130"/>
      <c r="BB87" s="130"/>
      <c r="BC87" s="130"/>
      <c r="BD87" s="130"/>
      <c r="BE87" s="130"/>
      <c r="BF87" s="130"/>
      <c r="BG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426" t="str">
        <f ca="true">IF(ISBLANK('Data Summary'!A90),"",'Data Summary'!A90)</f>
        <v/>
      </c>
      <c r="B88" s="130"/>
      <c r="L88" s="130"/>
      <c r="V88" s="130"/>
      <c r="AF88" s="130"/>
      <c r="AP88" s="130"/>
      <c r="AZ88" s="130"/>
      <c r="BA88" s="130"/>
      <c r="BB88" s="130"/>
      <c r="BC88" s="130"/>
      <c r="BD88" s="130"/>
      <c r="BE88" s="130"/>
      <c r="BF88" s="130"/>
      <c r="BG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426" t="str">
        <f ca="true">IF(ISBLANK('Data Summary'!A91),"",'Data Summary'!A91)</f>
        <v/>
      </c>
      <c r="B89" s="130"/>
      <c r="L89" s="130"/>
      <c r="V89" s="130"/>
      <c r="AF89" s="130"/>
      <c r="AP89" s="130"/>
      <c r="AZ89" s="130"/>
      <c r="BA89" s="130"/>
      <c r="BB89" s="130"/>
      <c r="BC89" s="130"/>
      <c r="BD89" s="130"/>
      <c r="BE89" s="130"/>
      <c r="BF89" s="130"/>
      <c r="BG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426" t="str">
        <f ca="true">IF(ISBLANK('Data Summary'!A92),"",'Data Summary'!A92)</f>
        <v/>
      </c>
      <c r="B90" s="130"/>
      <c r="L90" s="130"/>
      <c r="V90" s="130"/>
      <c r="AF90" s="130"/>
      <c r="AP90" s="130"/>
      <c r="AZ90" s="130"/>
      <c r="BA90" s="130"/>
      <c r="BB90" s="130"/>
      <c r="BC90" s="130"/>
      <c r="BD90" s="130"/>
      <c r="BE90" s="130"/>
      <c r="BF90" s="130"/>
      <c r="BG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426" t="str">
        <f ca="true">IF(ISBLANK('Data Summary'!A93),"",'Data Summary'!A93)</f>
        <v/>
      </c>
      <c r="B91" s="130"/>
      <c r="L91" s="130"/>
      <c r="V91" s="130"/>
      <c r="AF91" s="130"/>
      <c r="AP91" s="130"/>
      <c r="AZ91" s="130"/>
      <c r="BA91" s="130"/>
      <c r="BB91" s="130"/>
      <c r="BC91" s="130"/>
      <c r="BD91" s="130"/>
      <c r="BE91" s="130"/>
      <c r="BF91" s="130"/>
      <c r="BG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426" t="str">
        <f ca="true">IF(ISBLANK('Data Summary'!A94),"",'Data Summary'!A94)</f>
        <v/>
      </c>
      <c r="B92" s="130"/>
      <c r="L92" s="130"/>
      <c r="V92" s="130"/>
      <c r="AF92" s="130"/>
      <c r="AP92" s="130"/>
      <c r="AZ92" s="130"/>
      <c r="BA92" s="130"/>
      <c r="BB92" s="130"/>
      <c r="BC92" s="130"/>
      <c r="BD92" s="130"/>
      <c r="BE92" s="130"/>
      <c r="BF92" s="130"/>
      <c r="BG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426" t="str">
        <f ca="true">IF(ISBLANK('Data Summary'!A95),"",'Data Summary'!A95)</f>
        <v/>
      </c>
      <c r="B93" s="130"/>
      <c r="L93" s="130"/>
      <c r="V93" s="130"/>
      <c r="AF93" s="130"/>
      <c r="AP93" s="130"/>
      <c r="AZ93" s="130"/>
      <c r="BA93" s="130"/>
      <c r="BB93" s="130"/>
      <c r="BC93" s="130"/>
      <c r="BD93" s="130"/>
      <c r="BE93" s="130"/>
      <c r="BF93" s="130"/>
      <c r="BG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426" t="str">
        <f ca="true">IF(ISBLANK('Data Summary'!A96),"",'Data Summary'!A96)</f>
        <v/>
      </c>
      <c r="B94" s="130"/>
      <c r="L94" s="130"/>
      <c r="V94" s="130"/>
      <c r="AF94" s="130"/>
      <c r="AP94" s="130"/>
      <c r="AZ94" s="130"/>
      <c r="BA94" s="130"/>
      <c r="BB94" s="130"/>
      <c r="BC94" s="130"/>
      <c r="BD94" s="130"/>
      <c r="BE94" s="130"/>
      <c r="BF94" s="130"/>
      <c r="BG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426" t="str">
        <f ca="true">IF(ISBLANK('Data Summary'!A97),"",'Data Summary'!A97)</f>
        <v/>
      </c>
      <c r="B95" s="130"/>
      <c r="L95" s="130"/>
      <c r="V95" s="130"/>
      <c r="AF95" s="130"/>
      <c r="AP95" s="130"/>
      <c r="AZ95" s="130"/>
      <c r="BA95" s="130"/>
      <c r="BB95" s="130"/>
      <c r="BC95" s="130"/>
      <c r="BD95" s="130"/>
      <c r="BE95" s="130"/>
      <c r="BF95" s="130"/>
      <c r="BG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426" t="str">
        <f ca="true">IF(ISBLANK('Data Summary'!A98),"",'Data Summary'!A98)</f>
        <v/>
      </c>
      <c r="B96" s="130"/>
      <c r="L96" s="130"/>
      <c r="V96" s="130"/>
      <c r="AF96" s="130"/>
      <c r="AP96" s="130"/>
      <c r="AZ96" s="130"/>
      <c r="BA96" s="130"/>
      <c r="BB96" s="130"/>
      <c r="BC96" s="130"/>
      <c r="BD96" s="130"/>
      <c r="BE96" s="130"/>
      <c r="BF96" s="130"/>
      <c r="BG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426" t="str">
        <f ca="true">IF(ISBLANK('Data Summary'!A99),"",'Data Summary'!A99)</f>
        <v/>
      </c>
      <c r="B97" s="130"/>
      <c r="L97" s="130"/>
      <c r="V97" s="130"/>
      <c r="AF97" s="130"/>
      <c r="AP97" s="130"/>
      <c r="AZ97" s="130"/>
      <c r="BA97" s="130"/>
      <c r="BB97" s="130"/>
      <c r="BC97" s="130"/>
      <c r="BD97" s="130"/>
      <c r="BE97" s="130"/>
      <c r="BF97" s="130"/>
      <c r="BG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426" t="str">
        <f ca="true">IF(ISBLANK('Data Summary'!A100),"",'Data Summary'!A100)</f>
        <v/>
      </c>
      <c r="B98" s="130"/>
      <c r="L98" s="130"/>
      <c r="V98" s="130"/>
      <c r="AF98" s="130"/>
      <c r="AP98" s="130"/>
      <c r="AZ98" s="130"/>
      <c r="BA98" s="130"/>
      <c r="BB98" s="130"/>
      <c r="BC98" s="130"/>
      <c r="BD98" s="130"/>
      <c r="BE98" s="130"/>
      <c r="BF98" s="130"/>
      <c r="BG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426" t="str">
        <f ca="true">IF(ISBLANK('Data Summary'!A101),"",'Data Summary'!A101)</f>
        <v/>
      </c>
      <c r="B99" s="130"/>
      <c r="L99" s="130"/>
      <c r="V99" s="130"/>
      <c r="AF99" s="130"/>
      <c r="AP99" s="130"/>
      <c r="AZ99" s="130"/>
      <c r="BA99" s="130"/>
      <c r="BB99" s="130"/>
      <c r="BC99" s="130"/>
      <c r="BD99" s="130"/>
      <c r="BE99" s="130"/>
      <c r="BF99" s="130"/>
      <c r="BG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426" t="str">
        <f ca="true">IF(ISBLANK('Data Summary'!A102),"",'Data Summary'!A102)</f>
        <v/>
      </c>
      <c r="B100" s="130"/>
      <c r="L100" s="130"/>
      <c r="V100" s="130"/>
      <c r="AF100" s="130"/>
      <c r="AP100" s="130"/>
      <c r="AZ100" s="130"/>
      <c r="BA100" s="130"/>
      <c r="BB100" s="130"/>
      <c r="BC100" s="130"/>
      <c r="BD100" s="130"/>
      <c r="BE100" s="130"/>
      <c r="BF100" s="130"/>
      <c r="BG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426" t="str">
        <f ca="true">IF(ISBLANK('Data Summary'!A103),"",'Data Summary'!A103)</f>
        <v/>
      </c>
      <c r="B101" s="130"/>
      <c r="L101" s="130"/>
      <c r="V101" s="130"/>
      <c r="AF101" s="130"/>
      <c r="AP101" s="130"/>
      <c r="AZ101" s="130"/>
      <c r="BA101" s="130"/>
      <c r="BB101" s="130"/>
      <c r="BC101" s="130"/>
      <c r="BD101" s="130"/>
      <c r="BE101" s="130"/>
      <c r="BF101" s="130"/>
      <c r="BG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426" t="str">
        <f ca="true">IF(ISBLANK('Data Summary'!A104),"",'Data Summary'!A104)</f>
        <v/>
      </c>
      <c r="B102" s="130"/>
      <c r="L102" s="130"/>
      <c r="V102" s="130"/>
      <c r="AF102" s="130"/>
      <c r="AP102" s="130"/>
      <c r="AZ102" s="130"/>
      <c r="BA102" s="130"/>
      <c r="BB102" s="130"/>
      <c r="BC102" s="130"/>
      <c r="BD102" s="130"/>
      <c r="BE102" s="130"/>
      <c r="BF102" s="130"/>
      <c r="BG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426" t="str">
        <f ca="true">IF(ISBLANK('Data Summary'!A105),"",'Data Summary'!A105)</f>
        <v/>
      </c>
      <c r="B103" s="130"/>
      <c r="L103" s="130"/>
      <c r="V103" s="130"/>
      <c r="AF103" s="130"/>
      <c r="AP103" s="130"/>
      <c r="AZ103" s="130"/>
      <c r="BA103" s="130"/>
      <c r="BB103" s="130"/>
      <c r="BC103" s="130"/>
      <c r="BD103" s="130"/>
      <c r="BE103" s="130"/>
      <c r="BF103" s="130"/>
      <c r="BG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426" t="str">
        <f ca="true">IF(ISBLANK('Data Summary'!A106),"",'Data Summary'!A106)</f>
        <v/>
      </c>
      <c r="B104" s="130"/>
      <c r="L104" s="130"/>
      <c r="V104" s="130"/>
      <c r="AF104" s="130"/>
      <c r="AP104" s="130"/>
      <c r="AZ104" s="130"/>
      <c r="BA104" s="130"/>
      <c r="BB104" s="130"/>
      <c r="BC104" s="130"/>
      <c r="BD104" s="130"/>
      <c r="BE104" s="130"/>
      <c r="BF104" s="130"/>
      <c r="BG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426" t="str">
        <f ca="true">IF(ISBLANK('Data Summary'!A107),"",'Data Summary'!A107)</f>
        <v/>
      </c>
      <c r="B105" s="130"/>
      <c r="L105" s="130"/>
      <c r="V105" s="130"/>
      <c r="AF105" s="130"/>
      <c r="AP105" s="130"/>
      <c r="AZ105" s="130"/>
      <c r="BA105" s="130"/>
      <c r="BB105" s="130"/>
      <c r="BC105" s="130"/>
      <c r="BD105" s="130"/>
      <c r="BE105" s="130"/>
      <c r="BF105" s="130"/>
      <c r="BG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426" t="str">
        <f ca="true">IF(ISBLANK('Data Summary'!A108),"",'Data Summary'!A108)</f>
        <v/>
      </c>
      <c r="B106" s="130"/>
      <c r="L106" s="130"/>
      <c r="V106" s="130"/>
      <c r="AF106" s="130"/>
      <c r="AP106" s="130"/>
      <c r="AZ106" s="130"/>
      <c r="BA106" s="130"/>
      <c r="BB106" s="130"/>
      <c r="BC106" s="130"/>
      <c r="BD106" s="130"/>
      <c r="BE106" s="130"/>
      <c r="BF106" s="130"/>
      <c r="BG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426" t="str">
        <f ca="true">IF(ISBLANK('Data Summary'!A109),"",'Data Summary'!A109)</f>
        <v/>
      </c>
      <c r="B107" s="130"/>
      <c r="L107" s="130"/>
      <c r="V107" s="130"/>
      <c r="AF107" s="130"/>
      <c r="AP107" s="130"/>
      <c r="AZ107" s="130"/>
      <c r="BA107" s="130"/>
      <c r="BB107" s="130"/>
      <c r="BC107" s="130"/>
      <c r="BD107" s="130"/>
      <c r="BE107" s="130"/>
      <c r="BF107" s="130"/>
      <c r="BG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426" t="str">
        <f ca="true">IF(ISBLANK('Data Summary'!A110),"",'Data Summary'!A110)</f>
        <v/>
      </c>
      <c r="B108" s="130"/>
      <c r="L108" s="130"/>
      <c r="V108" s="130"/>
      <c r="AF108" s="130"/>
      <c r="AP108" s="130"/>
      <c r="AZ108" s="130"/>
      <c r="BA108" s="130"/>
      <c r="BB108" s="130"/>
      <c r="BC108" s="130"/>
      <c r="BD108" s="130"/>
      <c r="BE108" s="130"/>
      <c r="BF108" s="130"/>
      <c r="BG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426" t="str">
        <f ca="true">IF(ISBLANK('Data Summary'!A111),"",'Data Summary'!A111)</f>
        <v/>
      </c>
      <c r="B109" s="130"/>
      <c r="L109" s="130"/>
      <c r="V109" s="130"/>
      <c r="AF109" s="130"/>
      <c r="AP109" s="130"/>
      <c r="AZ109" s="130"/>
      <c r="BA109" s="130"/>
      <c r="BB109" s="130"/>
      <c r="BC109" s="130"/>
      <c r="BD109" s="130"/>
      <c r="BE109" s="130"/>
      <c r="BF109" s="130"/>
      <c r="BG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426" t="str">
        <f ca="true">IF(ISBLANK('Data Summary'!A112),"",'Data Summary'!A112)</f>
        <v/>
      </c>
      <c r="B110" s="130"/>
      <c r="L110" s="130"/>
      <c r="V110" s="130"/>
      <c r="AF110" s="130"/>
      <c r="AP110" s="130"/>
      <c r="AZ110" s="130"/>
      <c r="BA110" s="130"/>
      <c r="BB110" s="130"/>
      <c r="BC110" s="130"/>
      <c r="BD110" s="130"/>
      <c r="BE110" s="130"/>
      <c r="BF110" s="130"/>
      <c r="BG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426" t="str">
        <f ca="true">IF(ISBLANK('Data Summary'!A113),"",'Data Summary'!A113)</f>
        <v/>
      </c>
      <c r="B111" s="130"/>
      <c r="L111" s="130"/>
      <c r="V111" s="130"/>
      <c r="AF111" s="130"/>
      <c r="AP111" s="130"/>
      <c r="AZ111" s="130"/>
      <c r="BA111" s="130"/>
      <c r="BB111" s="130"/>
      <c r="BC111" s="130"/>
      <c r="BD111" s="130"/>
      <c r="BE111" s="130"/>
      <c r="BF111" s="130"/>
      <c r="BG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426" t="str">
        <f ca="true">IF(ISBLANK('Data Summary'!A114),"",'Data Summary'!A114)</f>
        <v/>
      </c>
      <c r="B112" s="130"/>
      <c r="L112" s="130"/>
      <c r="V112" s="130"/>
      <c r="AF112" s="130"/>
      <c r="AP112" s="130"/>
      <c r="AZ112" s="130"/>
      <c r="BA112" s="130"/>
      <c r="BB112" s="130"/>
      <c r="BC112" s="130"/>
      <c r="BD112" s="130"/>
      <c r="BE112" s="130"/>
      <c r="BF112" s="130"/>
      <c r="BG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426" t="str">
        <f ca="true">IF(ISBLANK('Data Summary'!A115),"",'Data Summary'!A115)</f>
        <v/>
      </c>
      <c r="B113" s="130"/>
      <c r="L113" s="130"/>
      <c r="V113" s="130"/>
      <c r="AF113" s="130"/>
      <c r="AP113" s="130"/>
      <c r="AZ113" s="130"/>
      <c r="BA113" s="130"/>
      <c r="BB113" s="130"/>
      <c r="BC113" s="130"/>
      <c r="BD113" s="130"/>
      <c r="BE113" s="130"/>
      <c r="BF113" s="130"/>
      <c r="BG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426" t="str">
        <f ca="true">IF(ISBLANK('Data Summary'!A116),"",'Data Summary'!A116)</f>
        <v/>
      </c>
      <c r="B114" s="130"/>
      <c r="L114" s="130"/>
      <c r="V114" s="130"/>
      <c r="AF114" s="130"/>
      <c r="AP114" s="130"/>
      <c r="AZ114" s="130"/>
      <c r="BA114" s="130"/>
      <c r="BB114" s="130"/>
      <c r="BC114" s="130"/>
      <c r="BD114" s="130"/>
      <c r="BE114" s="130"/>
      <c r="BF114" s="130"/>
      <c r="BG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426" t="str">
        <f ca="true">IF(ISBLANK('Data Summary'!A117),"",'Data Summary'!A117)</f>
        <v/>
      </c>
      <c r="B115" s="130"/>
      <c r="L115" s="130"/>
      <c r="V115" s="130"/>
      <c r="AF115" s="130"/>
      <c r="AP115" s="130"/>
      <c r="AZ115" s="130"/>
      <c r="BA115" s="130"/>
      <c r="BB115" s="130"/>
      <c r="BC115" s="130"/>
      <c r="BD115" s="130"/>
      <c r="BE115" s="130"/>
      <c r="BF115" s="130"/>
      <c r="BG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426" t="str">
        <f ca="true">IF(ISBLANK('Data Summary'!A118),"",'Data Summary'!A118)</f>
        <v/>
      </c>
      <c r="B116" s="130"/>
      <c r="L116" s="130"/>
      <c r="V116" s="130"/>
      <c r="AF116" s="130"/>
      <c r="AP116" s="130"/>
      <c r="AZ116" s="130"/>
      <c r="BA116" s="130"/>
      <c r="BB116" s="130"/>
      <c r="BC116" s="130"/>
      <c r="BD116" s="130"/>
      <c r="BE116" s="130"/>
      <c r="BF116" s="130"/>
      <c r="BG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426" t="str">
        <f ca="true">IF(ISBLANK('Data Summary'!A119),"",'Data Summary'!A119)</f>
        <v/>
      </c>
      <c r="B117" s="130"/>
      <c r="L117" s="130"/>
      <c r="V117" s="130"/>
      <c r="AF117" s="130"/>
      <c r="AP117" s="130"/>
      <c r="AZ117" s="130"/>
      <c r="BA117" s="130"/>
      <c r="BB117" s="130"/>
      <c r="BC117" s="130"/>
      <c r="BD117" s="130"/>
      <c r="BE117" s="130"/>
      <c r="BF117" s="130"/>
      <c r="BG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426" t="str">
        <f ca="true">IF(ISBLANK('Data Summary'!A120),"",'Data Summary'!A120)</f>
        <v/>
      </c>
      <c r="B118" s="130"/>
      <c r="L118" s="130"/>
      <c r="V118" s="130"/>
      <c r="AF118" s="130"/>
      <c r="AP118" s="130"/>
      <c r="AZ118" s="130"/>
      <c r="BA118" s="130"/>
      <c r="BB118" s="130"/>
      <c r="BC118" s="130"/>
      <c r="BD118" s="130"/>
      <c r="BE118" s="130"/>
      <c r="BF118" s="130"/>
      <c r="BG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426" t="str">
        <f ca="true">IF(ISBLANK('Data Summary'!A121),"",'Data Summary'!A121)</f>
        <v/>
      </c>
      <c r="B119" s="130"/>
      <c r="L119" s="130"/>
      <c r="V119" s="130"/>
      <c r="AF119" s="130"/>
      <c r="AP119" s="130"/>
      <c r="AZ119" s="130"/>
      <c r="BA119" s="130"/>
      <c r="BB119" s="130"/>
      <c r="BC119" s="130"/>
      <c r="BD119" s="130"/>
      <c r="BE119" s="130"/>
      <c r="BF119" s="130"/>
      <c r="BG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426" t="str">
        <f ca="true">IF(ISBLANK('Data Summary'!A122),"",'Data Summary'!A122)</f>
        <v/>
      </c>
      <c r="B120" s="130"/>
      <c r="L120" s="130"/>
      <c r="V120" s="130"/>
      <c r="AF120" s="130"/>
      <c r="AP120" s="130"/>
      <c r="AZ120" s="130"/>
      <c r="BA120" s="130"/>
      <c r="BB120" s="130"/>
      <c r="BC120" s="130"/>
      <c r="BD120" s="130"/>
      <c r="BE120" s="130"/>
      <c r="BF120" s="130"/>
      <c r="BG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426" t="str">
        <f ca="true">IF(ISBLANK('Data Summary'!A123),"",'Data Summary'!A123)</f>
        <v/>
      </c>
      <c r="B121" s="130"/>
      <c r="L121" s="130"/>
      <c r="V121" s="130"/>
      <c r="AF121" s="130"/>
      <c r="AP121" s="130"/>
      <c r="AZ121" s="130"/>
      <c r="BA121" s="130"/>
      <c r="BB121" s="130"/>
      <c r="BC121" s="130"/>
      <c r="BD121" s="130"/>
      <c r="BE121" s="130"/>
      <c r="BF121" s="130"/>
      <c r="BG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426" t="str">
        <f ca="true">IF(ISBLANK('Data Summary'!A124),"",'Data Summary'!A124)</f>
        <v/>
      </c>
      <c r="B122" s="130"/>
      <c r="L122" s="130"/>
      <c r="V122" s="130"/>
      <c r="AF122" s="130"/>
      <c r="AP122" s="130"/>
      <c r="AZ122" s="130"/>
      <c r="BA122" s="130"/>
      <c r="BB122" s="130"/>
      <c r="BC122" s="130"/>
      <c r="BD122" s="130"/>
      <c r="BE122" s="130"/>
      <c r="BF122" s="130"/>
      <c r="BG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426" t="str">
        <f ca="true">IF(ISBLANK('Data Summary'!A125),"",'Data Summary'!A125)</f>
        <v/>
      </c>
      <c r="B123" s="130"/>
      <c r="L123" s="130"/>
      <c r="V123" s="130"/>
      <c r="AF123" s="130"/>
      <c r="AP123" s="130"/>
      <c r="AZ123" s="130"/>
      <c r="BA123" s="130"/>
      <c r="BB123" s="130"/>
      <c r="BC123" s="130"/>
      <c r="BD123" s="130"/>
      <c r="BE123" s="130"/>
      <c r="BF123" s="130"/>
      <c r="BG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426" t="str">
        <f ca="true">IF(ISBLANK('Data Summary'!A126),"",'Data Summary'!A126)</f>
        <v/>
      </c>
      <c r="B124" s="130"/>
      <c r="L124" s="130"/>
      <c r="V124" s="130"/>
      <c r="AF124" s="130"/>
      <c r="AP124" s="130"/>
      <c r="AZ124" s="130"/>
      <c r="BA124" s="130"/>
      <c r="BB124" s="130"/>
      <c r="BC124" s="130"/>
      <c r="BD124" s="130"/>
      <c r="BE124" s="130"/>
      <c r="BF124" s="130"/>
      <c r="BG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426" t="str">
        <f ca="true">IF(ISBLANK('Data Summary'!A127),"",'Data Summary'!A127)</f>
        <v/>
      </c>
      <c r="B125" s="130"/>
      <c r="L125" s="130"/>
      <c r="V125" s="130"/>
      <c r="AF125" s="130"/>
      <c r="AP125" s="130"/>
      <c r="AZ125" s="130"/>
      <c r="BA125" s="130"/>
      <c r="BB125" s="130"/>
      <c r="BC125" s="130"/>
      <c r="BD125" s="130"/>
      <c r="BE125" s="130"/>
      <c r="BF125" s="130"/>
      <c r="BG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426" t="str">
        <f ca="true">IF(ISBLANK('Data Summary'!A128),"",'Data Summary'!A128)</f>
        <v/>
      </c>
      <c r="B126" s="130"/>
      <c r="L126" s="130"/>
      <c r="V126" s="130"/>
      <c r="AF126" s="130"/>
      <c r="AP126" s="130"/>
      <c r="AZ126" s="130"/>
      <c r="BA126" s="130"/>
      <c r="BB126" s="130"/>
      <c r="BC126" s="130"/>
      <c r="BD126" s="130"/>
      <c r="BE126" s="130"/>
      <c r="BF126" s="130"/>
      <c r="BG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426" t="str">
        <f ca="true">IF(ISBLANK('Data Summary'!A129),"",'Data Summary'!A129)</f>
        <v/>
      </c>
      <c r="B127" s="130"/>
      <c r="L127" s="130"/>
      <c r="V127" s="130"/>
      <c r="AF127" s="130"/>
      <c r="AP127" s="130"/>
      <c r="AZ127" s="130"/>
      <c r="BA127" s="130"/>
      <c r="BB127" s="130"/>
      <c r="BC127" s="130"/>
      <c r="BD127" s="130"/>
      <c r="BE127" s="130"/>
      <c r="BF127" s="130"/>
      <c r="BG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426" t="str">
        <f ca="true">IF(ISBLANK('Data Summary'!A130),"",'Data Summary'!A130)</f>
        <v/>
      </c>
      <c r="B128" s="130"/>
      <c r="L128" s="130"/>
      <c r="V128" s="130"/>
      <c r="AF128" s="130"/>
      <c r="AP128" s="130"/>
      <c r="AZ128" s="130"/>
      <c r="BA128" s="130"/>
      <c r="BB128" s="130"/>
      <c r="BC128" s="130"/>
      <c r="BD128" s="130"/>
      <c r="BE128" s="130"/>
      <c r="BF128" s="130"/>
      <c r="BG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426" t="str">
        <f ca="true">IF(ISBLANK('Data Summary'!A131),"",'Data Summary'!A131)</f>
        <v/>
      </c>
      <c r="B129" s="130"/>
      <c r="L129" s="130"/>
      <c r="V129" s="130"/>
      <c r="AF129" s="130"/>
      <c r="AP129" s="130"/>
      <c r="AZ129" s="130"/>
      <c r="BA129" s="130"/>
      <c r="BB129" s="130"/>
      <c r="BC129" s="130"/>
      <c r="BD129" s="130"/>
      <c r="BE129" s="130"/>
      <c r="BF129" s="130"/>
      <c r="BG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426" t="str">
        <f ca="true">IF(ISBLANK('Data Summary'!A132),"",'Data Summary'!A132)</f>
        <v/>
      </c>
      <c r="B130" s="130"/>
      <c r="L130" s="130"/>
      <c r="V130" s="130"/>
      <c r="AF130" s="130"/>
      <c r="AP130" s="130"/>
      <c r="AZ130" s="130"/>
      <c r="BA130" s="130"/>
      <c r="BB130" s="130"/>
      <c r="BC130" s="130"/>
      <c r="BD130" s="130"/>
      <c r="BE130" s="130"/>
      <c r="BF130" s="130"/>
      <c r="BG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426" t="str">
        <f ca="true">IF(ISBLANK('Data Summary'!A133),"",'Data Summary'!A133)</f>
        <v/>
      </c>
      <c r="B131" s="130"/>
      <c r="L131" s="130"/>
      <c r="V131" s="130"/>
      <c r="AF131" s="130"/>
      <c r="AP131" s="130"/>
      <c r="AZ131" s="130"/>
      <c r="BA131" s="130"/>
      <c r="BB131" s="130"/>
      <c r="BC131" s="130"/>
      <c r="BD131" s="130"/>
      <c r="BE131" s="130"/>
      <c r="BF131" s="130"/>
      <c r="BG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426" t="str">
        <f ca="true">IF(ISBLANK('Data Summary'!A134),"",'Data Summary'!A134)</f>
        <v/>
      </c>
      <c r="B132" s="130"/>
      <c r="L132" s="130"/>
      <c r="V132" s="130"/>
      <c r="AF132" s="130"/>
      <c r="AP132" s="130"/>
      <c r="AZ132" s="130"/>
      <c r="BA132" s="130"/>
      <c r="BB132" s="130"/>
      <c r="BC132" s="130"/>
      <c r="BD132" s="130"/>
      <c r="BE132" s="130"/>
      <c r="BF132" s="130"/>
      <c r="BG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426" t="str">
        <f ca="true">IF(ISBLANK('Data Summary'!A135),"",'Data Summary'!A135)</f>
        <v/>
      </c>
      <c r="B133" s="130"/>
      <c r="L133" s="130"/>
      <c r="V133" s="130"/>
      <c r="AF133" s="130"/>
      <c r="AP133" s="130"/>
      <c r="AZ133" s="130"/>
      <c r="BA133" s="130"/>
      <c r="BB133" s="130"/>
      <c r="BC133" s="130"/>
      <c r="BD133" s="130"/>
      <c r="BE133" s="130"/>
      <c r="BF133" s="130"/>
      <c r="BG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426" t="str">
        <f ca="true">IF(ISBLANK('Data Summary'!A136),"",'Data Summary'!A136)</f>
        <v/>
      </c>
      <c r="B134" s="130"/>
      <c r="L134" s="130"/>
      <c r="V134" s="130"/>
      <c r="AF134" s="130"/>
      <c r="AP134" s="130"/>
      <c r="AZ134" s="130"/>
      <c r="BA134" s="130"/>
      <c r="BB134" s="130"/>
      <c r="BC134" s="130"/>
      <c r="BD134" s="130"/>
      <c r="BE134" s="130"/>
      <c r="BF134" s="130"/>
      <c r="BG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426" t="str">
        <f ca="true">IF(ISBLANK('Data Summary'!A137),"",'Data Summary'!A137)</f>
        <v/>
      </c>
      <c r="B135" s="130"/>
      <c r="L135" s="130"/>
      <c r="V135" s="130"/>
      <c r="AF135" s="130"/>
      <c r="AP135" s="130"/>
      <c r="AZ135" s="130"/>
      <c r="BA135" s="130"/>
      <c r="BB135" s="130"/>
      <c r="BC135" s="130"/>
      <c r="BD135" s="130"/>
      <c r="BE135" s="130"/>
      <c r="BF135" s="130"/>
      <c r="BG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426" t="str">
        <f ca="true">IF(ISBLANK('Data Summary'!A138),"",'Data Summary'!A138)</f>
        <v/>
      </c>
      <c r="B136" s="130"/>
      <c r="L136" s="130"/>
      <c r="V136" s="130"/>
      <c r="AF136" s="130"/>
      <c r="AP136" s="130"/>
      <c r="AZ136" s="130"/>
      <c r="BA136" s="130"/>
      <c r="BB136" s="130"/>
      <c r="BC136" s="130"/>
      <c r="BD136" s="130"/>
      <c r="BE136" s="130"/>
      <c r="BF136" s="130"/>
      <c r="BG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426" t="str">
        <f ca="true">IF(ISBLANK('Data Summary'!A139),"",'Data Summary'!A139)</f>
        <v/>
      </c>
      <c r="B137" s="130"/>
      <c r="L137" s="130"/>
      <c r="V137" s="130"/>
      <c r="AF137" s="130"/>
      <c r="AP137" s="130"/>
      <c r="AZ137" s="130"/>
      <c r="BA137" s="130"/>
      <c r="BB137" s="130"/>
      <c r="BC137" s="130"/>
      <c r="BD137" s="130"/>
      <c r="BE137" s="130"/>
      <c r="BF137" s="130"/>
      <c r="BG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426" t="str">
        <f ca="true">IF(ISBLANK('Data Summary'!A140),"",'Data Summary'!A140)</f>
        <v/>
      </c>
      <c r="B138" s="130"/>
      <c r="L138" s="130"/>
      <c r="V138" s="130"/>
      <c r="AF138" s="130"/>
      <c r="AP138" s="130"/>
      <c r="AZ138" s="130"/>
      <c r="BA138" s="130"/>
      <c r="BB138" s="130"/>
      <c r="BC138" s="130"/>
      <c r="BD138" s="130"/>
      <c r="BE138" s="130"/>
      <c r="BF138" s="130"/>
      <c r="BG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426" t="str">
        <f ca="true">IF(ISBLANK('Data Summary'!A141),"",'Data Summary'!A141)</f>
        <v/>
      </c>
      <c r="B139" s="130"/>
      <c r="L139" s="130"/>
      <c r="V139" s="130"/>
      <c r="AF139" s="130"/>
      <c r="AP139" s="130"/>
      <c r="AZ139" s="130"/>
      <c r="BA139" s="130"/>
      <c r="BB139" s="130"/>
      <c r="BC139" s="130"/>
      <c r="BD139" s="130"/>
      <c r="BE139" s="130"/>
      <c r="BF139" s="130"/>
      <c r="BG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426" t="str">
        <f ca="true">IF(ISBLANK('Data Summary'!A142),"",'Data Summary'!A142)</f>
        <v/>
      </c>
      <c r="B140" s="130"/>
      <c r="L140" s="130"/>
      <c r="V140" s="130"/>
      <c r="AF140" s="130"/>
      <c r="AP140" s="130"/>
      <c r="AZ140" s="130"/>
      <c r="BA140" s="130"/>
      <c r="BB140" s="130"/>
      <c r="BC140" s="130"/>
      <c r="BD140" s="130"/>
      <c r="BE140" s="130"/>
      <c r="BF140" s="130"/>
      <c r="BG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426" t="str">
        <f ca="true">IF(ISBLANK('Data Summary'!A143),"",'Data Summary'!A143)</f>
        <v/>
      </c>
      <c r="B141" s="130"/>
      <c r="L141" s="130"/>
      <c r="V141" s="130"/>
      <c r="AF141" s="130"/>
      <c r="AP141" s="130"/>
      <c r="AZ141" s="130"/>
      <c r="BA141" s="130"/>
      <c r="BB141" s="130"/>
      <c r="BC141" s="130"/>
      <c r="BD141" s="130"/>
      <c r="BE141" s="130"/>
      <c r="BF141" s="130"/>
      <c r="BG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426" t="str">
        <f ca="true">IF(ISBLANK('Data Summary'!A144),"",'Data Summary'!A144)</f>
        <v/>
      </c>
      <c r="B142" s="130"/>
      <c r="L142" s="130"/>
      <c r="V142" s="130"/>
      <c r="AF142" s="130"/>
      <c r="AP142" s="130"/>
      <c r="AZ142" s="130"/>
      <c r="BA142" s="130"/>
      <c r="BB142" s="130"/>
      <c r="BC142" s="130"/>
      <c r="BD142" s="130"/>
      <c r="BE142" s="130"/>
      <c r="BF142" s="130"/>
      <c r="BG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426" t="str">
        <f ca="true">IF(ISBLANK('Data Summary'!A145),"",'Data Summary'!A145)</f>
        <v/>
      </c>
      <c r="B143" s="130"/>
      <c r="L143" s="130"/>
      <c r="V143" s="130"/>
      <c r="AF143" s="130"/>
      <c r="AP143" s="130"/>
      <c r="AZ143" s="130"/>
      <c r="BA143" s="130"/>
      <c r="BB143" s="130"/>
      <c r="BC143" s="130"/>
      <c r="BD143" s="130"/>
      <c r="BE143" s="130"/>
      <c r="BF143" s="130"/>
      <c r="BG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426" t="str">
        <f ca="true">IF(ISBLANK('Data Summary'!A146),"",'Data Summary'!A146)</f>
        <v/>
      </c>
      <c r="B144" s="130"/>
      <c r="L144" s="130"/>
      <c r="V144" s="130"/>
      <c r="AF144" s="130"/>
      <c r="AP144" s="130"/>
      <c r="AZ144" s="130"/>
      <c r="BA144" s="130"/>
      <c r="BB144" s="130"/>
      <c r="BC144" s="130"/>
      <c r="BD144" s="130"/>
      <c r="BE144" s="130"/>
      <c r="BF144" s="130"/>
      <c r="BG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426" t="str">
        <f ca="true">IF(ISBLANK('Data Summary'!A147),"",'Data Summary'!A147)</f>
        <v/>
      </c>
      <c r="B145" s="130"/>
      <c r="L145" s="130"/>
      <c r="V145" s="130"/>
      <c r="AF145" s="130"/>
      <c r="AP145" s="130"/>
      <c r="AZ145" s="130"/>
      <c r="BA145" s="130"/>
      <c r="BB145" s="130"/>
      <c r="BC145" s="130"/>
      <c r="BD145" s="130"/>
      <c r="BE145" s="130"/>
      <c r="BF145" s="130"/>
      <c r="BG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426" t="str">
        <f ca="true">IF(ISBLANK('Data Summary'!A148),"",'Data Summary'!A148)</f>
        <v/>
      </c>
      <c r="B146" s="130"/>
      <c r="L146" s="130"/>
      <c r="V146" s="130"/>
      <c r="AF146" s="130"/>
      <c r="AP146" s="130"/>
      <c r="AZ146" s="130"/>
      <c r="BA146" s="130"/>
      <c r="BB146" s="130"/>
      <c r="BC146" s="130"/>
      <c r="BD146" s="130"/>
      <c r="BE146" s="130"/>
      <c r="BF146" s="130"/>
      <c r="BG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426" t="str">
        <f ca="true">IF(ISBLANK('Data Summary'!A149),"",'Data Summary'!A149)</f>
        <v/>
      </c>
      <c r="B147" s="130"/>
      <c r="L147" s="130"/>
      <c r="V147" s="130"/>
      <c r="AF147" s="130"/>
      <c r="AP147" s="130"/>
      <c r="AZ147" s="130"/>
      <c r="BA147" s="130"/>
      <c r="BB147" s="130"/>
      <c r="BC147" s="130"/>
      <c r="BD147" s="130"/>
      <c r="BE147" s="130"/>
      <c r="BF147" s="130"/>
      <c r="BG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426" t="str">
        <f ca="true">IF(ISBLANK('Data Summary'!A150),"",'Data Summary'!A150)</f>
        <v/>
      </c>
      <c r="B148" s="130"/>
      <c r="L148" s="130"/>
      <c r="V148" s="130"/>
      <c r="AF148" s="130"/>
      <c r="AP148" s="130"/>
      <c r="AZ148" s="130"/>
      <c r="BA148" s="130"/>
      <c r="BB148" s="130"/>
      <c r="BC148" s="130"/>
      <c r="BD148" s="130"/>
      <c r="BE148" s="130"/>
      <c r="BF148" s="130"/>
      <c r="BG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426" t="str">
        <f ca="true">IF(ISBLANK('Data Summary'!A151),"",'Data Summary'!A151)</f>
        <v/>
      </c>
      <c r="B149" s="130"/>
      <c r="L149" s="130"/>
      <c r="V149" s="130"/>
      <c r="AF149" s="130"/>
      <c r="AP149" s="130"/>
      <c r="AZ149" s="130"/>
      <c r="BA149" s="130"/>
      <c r="BB149" s="130"/>
      <c r="BC149" s="130"/>
      <c r="BD149" s="130"/>
      <c r="BE149" s="130"/>
      <c r="BF149" s="130"/>
      <c r="BG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426" t="str">
        <f ca="true">IF(ISBLANK('Data Summary'!A152),"",'Data Summary'!A152)</f>
        <v/>
      </c>
      <c r="B150" s="130"/>
      <c r="L150" s="130"/>
      <c r="V150" s="130"/>
      <c r="AF150" s="130"/>
      <c r="AP150" s="130"/>
      <c r="AZ150" s="130"/>
      <c r="BA150" s="130"/>
      <c r="BB150" s="130"/>
      <c r="BC150" s="130"/>
      <c r="BD150" s="130"/>
      <c r="BE150" s="130"/>
      <c r="BF150" s="130"/>
      <c r="BG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426" t="str">
        <f ca="true">IF(ISBLANK('Data Summary'!A153),"",'Data Summary'!A153)</f>
        <v/>
      </c>
      <c r="B151" s="130"/>
      <c r="L151" s="130"/>
      <c r="V151" s="130"/>
      <c r="AF151" s="130"/>
      <c r="AP151" s="130"/>
      <c r="AZ151" s="130"/>
      <c r="BA151" s="130"/>
      <c r="BB151" s="130"/>
      <c r="BC151" s="130"/>
      <c r="BD151" s="130"/>
      <c r="BE151" s="130"/>
      <c r="BF151" s="130"/>
      <c r="BG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424"/>
      <c r="B152" s="130"/>
      <c r="L152" s="130"/>
      <c r="V152" s="130"/>
      <c r="AF152" s="130"/>
      <c r="AP152" s="130"/>
      <c r="AZ152" s="130"/>
      <c r="BA152" s="130"/>
      <c r="BB152" s="130"/>
      <c r="BC152" s="130"/>
      <c r="BD152" s="130"/>
      <c r="BE152" s="130"/>
      <c r="BF152" s="130"/>
      <c r="BG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424"/>
      <c r="B153" s="130"/>
      <c r="L153" s="130"/>
      <c r="V153" s="130"/>
      <c r="AF153" s="130"/>
      <c r="AP153" s="130"/>
      <c r="AZ153" s="130"/>
      <c r="BA153" s="130"/>
      <c r="BB153" s="130"/>
      <c r="BC153" s="130"/>
      <c r="BD153" s="130"/>
      <c r="BE153" s="130"/>
      <c r="BF153" s="130"/>
      <c r="BG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424"/>
      <c r="B154" s="130"/>
      <c r="L154" s="130"/>
      <c r="V154" s="130"/>
      <c r="AF154" s="130"/>
      <c r="AP154" s="130"/>
      <c r="AZ154" s="130"/>
      <c r="BA154" s="130"/>
      <c r="BB154" s="130"/>
      <c r="BC154" s="130"/>
      <c r="BD154" s="130"/>
      <c r="BE154" s="130"/>
      <c r="BF154" s="130"/>
      <c r="BG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424"/>
      <c r="B155" s="130"/>
      <c r="L155" s="130"/>
      <c r="V155" s="130"/>
      <c r="AF155" s="130"/>
      <c r="AP155" s="130"/>
      <c r="AZ155" s="130"/>
      <c r="BA155" s="130"/>
      <c r="BB155" s="130"/>
      <c r="BC155" s="130"/>
      <c r="BD155" s="130"/>
      <c r="BE155" s="130"/>
      <c r="BF155" s="130"/>
      <c r="BG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424"/>
      <c r="B156" s="130"/>
      <c r="L156" s="130"/>
      <c r="V156" s="130"/>
      <c r="AF156" s="130"/>
      <c r="AP156" s="130"/>
      <c r="AZ156" s="130"/>
      <c r="BA156" s="130"/>
      <c r="BB156" s="130"/>
      <c r="BC156" s="130"/>
      <c r="BD156" s="130"/>
      <c r="BE156" s="130"/>
      <c r="BF156" s="130"/>
      <c r="BG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424"/>
      <c r="B157" s="130"/>
      <c r="L157" s="130"/>
      <c r="V157" s="130"/>
      <c r="AF157" s="130"/>
      <c r="AP157" s="130"/>
      <c r="AZ157" s="130"/>
      <c r="BA157" s="130"/>
      <c r="BB157" s="130"/>
      <c r="BC157" s="130"/>
      <c r="BD157" s="130"/>
      <c r="BE157" s="130"/>
      <c r="BF157" s="130"/>
      <c r="BG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424"/>
      <c r="B158" s="130"/>
      <c r="L158" s="130"/>
      <c r="V158" s="130"/>
      <c r="AF158" s="130"/>
      <c r="AP158" s="130"/>
      <c r="AZ158" s="130"/>
      <c r="BA158" s="130"/>
      <c r="BB158" s="130"/>
      <c r="BC158" s="130"/>
      <c r="BD158" s="130"/>
      <c r="BE158" s="130"/>
      <c r="BF158" s="130"/>
      <c r="BG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424"/>
      <c r="B159" s="130"/>
      <c r="L159" s="130"/>
      <c r="V159" s="130"/>
      <c r="AF159" s="130"/>
      <c r="AP159" s="130"/>
      <c r="AZ159" s="130"/>
      <c r="BA159" s="130"/>
      <c r="BB159" s="130"/>
      <c r="BC159" s="130"/>
      <c r="BD159" s="130"/>
      <c r="BE159" s="130"/>
      <c r="BF159" s="130"/>
      <c r="BG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424"/>
      <c r="B160" s="130"/>
      <c r="L160" s="130"/>
      <c r="V160" s="130"/>
      <c r="AF160" s="130"/>
      <c r="AP160" s="130"/>
      <c r="AZ160" s="130"/>
      <c r="BA160" s="130"/>
      <c r="BB160" s="130"/>
      <c r="BC160" s="130"/>
      <c r="BD160" s="130"/>
      <c r="BE160" s="130"/>
      <c r="BF160" s="130"/>
      <c r="BG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424"/>
      <c r="B161" s="130"/>
      <c r="L161" s="130"/>
      <c r="V161" s="130"/>
      <c r="AF161" s="130"/>
      <c r="AP161" s="130"/>
      <c r="AZ161" s="130"/>
      <c r="BA161" s="130"/>
      <c r="BB161" s="130"/>
      <c r="BC161" s="130"/>
      <c r="BD161" s="130"/>
      <c r="BE161" s="130"/>
      <c r="BF161" s="130"/>
      <c r="BG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424"/>
      <c r="B162" s="130"/>
      <c r="L162" s="130"/>
      <c r="V162" s="130"/>
      <c r="AF162" s="130"/>
      <c r="AP162" s="130"/>
      <c r="AZ162" s="130"/>
      <c r="BA162" s="130"/>
      <c r="BB162" s="130"/>
      <c r="BC162" s="130"/>
      <c r="BD162" s="130"/>
      <c r="BE162" s="130"/>
      <c r="BF162" s="130"/>
      <c r="BG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424"/>
      <c r="B163" s="130"/>
      <c r="L163" s="130"/>
      <c r="V163" s="130"/>
      <c r="AF163" s="130"/>
      <c r="AP163" s="130"/>
      <c r="AZ163" s="130"/>
      <c r="BA163" s="130"/>
      <c r="BB163" s="130"/>
      <c r="BC163" s="130"/>
      <c r="BD163" s="130"/>
      <c r="BE163" s="130"/>
      <c r="BF163" s="130"/>
      <c r="BG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424"/>
      <c r="B164" s="130"/>
      <c r="L164" s="130"/>
      <c r="V164" s="130"/>
      <c r="AF164" s="130"/>
      <c r="AP164" s="130"/>
      <c r="AZ164" s="130"/>
      <c r="BA164" s="130"/>
      <c r="BB164" s="130"/>
      <c r="BC164" s="130"/>
      <c r="BD164" s="130"/>
      <c r="BE164" s="130"/>
      <c r="BF164" s="130"/>
      <c r="BG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424"/>
      <c r="B165" s="130"/>
      <c r="L165" s="130"/>
      <c r="V165" s="130"/>
      <c r="AF165" s="130"/>
      <c r="AP165" s="130"/>
      <c r="AZ165" s="130"/>
      <c r="BA165" s="130"/>
      <c r="BB165" s="130"/>
      <c r="BC165" s="130"/>
      <c r="BD165" s="130"/>
      <c r="BE165" s="130"/>
      <c r="BF165" s="130"/>
      <c r="BG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424"/>
      <c r="B166" s="130"/>
      <c r="L166" s="130"/>
      <c r="V166" s="130"/>
      <c r="AF166" s="130"/>
      <c r="AP166" s="130"/>
      <c r="AZ166" s="130"/>
      <c r="BA166" s="130"/>
      <c r="BB166" s="130"/>
      <c r="BC166" s="130"/>
      <c r="BD166" s="130"/>
      <c r="BE166" s="130"/>
      <c r="BF166" s="130"/>
      <c r="BG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424"/>
      <c r="B167" s="130"/>
      <c r="L167" s="130"/>
      <c r="V167" s="130"/>
      <c r="AF167" s="130"/>
      <c r="AP167" s="130"/>
      <c r="AZ167" s="130"/>
      <c r="BA167" s="130"/>
      <c r="BB167" s="130"/>
      <c r="BC167" s="130"/>
      <c r="BD167" s="130"/>
      <c r="BE167" s="130"/>
      <c r="BF167" s="130"/>
      <c r="BG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424"/>
      <c r="B168" s="130"/>
      <c r="L168" s="130"/>
      <c r="V168" s="130"/>
      <c r="AF168" s="130"/>
      <c r="AP168" s="130"/>
      <c r="AZ168" s="130"/>
      <c r="BA168" s="130"/>
      <c r="BB168" s="130"/>
      <c r="BC168" s="130"/>
      <c r="BD168" s="130"/>
      <c r="BE168" s="130"/>
      <c r="BF168" s="130"/>
      <c r="BG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424"/>
      <c r="B169" s="130"/>
      <c r="L169" s="130"/>
      <c r="V169" s="130"/>
      <c r="AF169" s="130"/>
      <c r="AP169" s="130"/>
      <c r="AZ169" s="130"/>
      <c r="BA169" s="130"/>
      <c r="BB169" s="130"/>
      <c r="BC169" s="130"/>
      <c r="BD169" s="130"/>
      <c r="BE169" s="130"/>
      <c r="BF169" s="130"/>
      <c r="BG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424"/>
      <c r="B170" s="130"/>
      <c r="L170" s="130"/>
      <c r="V170" s="130"/>
      <c r="AF170" s="130"/>
      <c r="AP170" s="130"/>
      <c r="AZ170" s="130"/>
      <c r="BA170" s="130"/>
      <c r="BB170" s="130"/>
      <c r="BC170" s="130"/>
      <c r="BD170" s="130"/>
      <c r="BE170" s="130"/>
      <c r="BF170" s="130"/>
      <c r="BG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424"/>
      <c r="B171" s="130"/>
      <c r="L171" s="130"/>
      <c r="V171" s="130"/>
      <c r="AF171" s="130"/>
      <c r="AP171" s="130"/>
      <c r="AZ171" s="130"/>
      <c r="BA171" s="130"/>
      <c r="BB171" s="130"/>
      <c r="BC171" s="130"/>
      <c r="BD171" s="130"/>
      <c r="BE171" s="130"/>
      <c r="BF171" s="130"/>
      <c r="BG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424"/>
      <c r="B172" s="130"/>
      <c r="L172" s="130"/>
      <c r="V172" s="130"/>
      <c r="AF172" s="130"/>
      <c r="AP172" s="130"/>
      <c r="AZ172" s="130"/>
      <c r="BA172" s="130"/>
      <c r="BB172" s="130"/>
      <c r="BC172" s="130"/>
      <c r="BD172" s="130"/>
      <c r="BE172" s="130"/>
      <c r="BF172" s="130"/>
      <c r="BG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424"/>
      <c r="B173" s="130"/>
      <c r="L173" s="130"/>
      <c r="V173" s="130"/>
      <c r="AF173" s="130"/>
      <c r="AP173" s="130"/>
      <c r="AZ173" s="130"/>
      <c r="BA173" s="130"/>
      <c r="BB173" s="130"/>
      <c r="BC173" s="130"/>
      <c r="BD173" s="130"/>
      <c r="BE173" s="130"/>
      <c r="BF173" s="130"/>
      <c r="BG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424"/>
      <c r="B174" s="130"/>
      <c r="L174" s="130"/>
      <c r="V174" s="130"/>
      <c r="AF174" s="130"/>
      <c r="AP174" s="130"/>
      <c r="AZ174" s="130"/>
      <c r="BA174" s="130"/>
      <c r="BB174" s="130"/>
      <c r="BC174" s="130"/>
      <c r="BD174" s="130"/>
      <c r="BE174" s="130"/>
      <c r="BF174" s="130"/>
      <c r="BG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424"/>
      <c r="B175" s="130"/>
      <c r="L175" s="130"/>
      <c r="V175" s="130"/>
      <c r="AF175" s="130"/>
      <c r="AP175" s="130"/>
      <c r="AZ175" s="130"/>
      <c r="BA175" s="130"/>
      <c r="BB175" s="130"/>
      <c r="BC175" s="130"/>
      <c r="BD175" s="130"/>
      <c r="BE175" s="130"/>
      <c r="BF175" s="130"/>
      <c r="BG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424"/>
      <c r="B176" s="130"/>
      <c r="L176" s="130"/>
      <c r="V176" s="130"/>
      <c r="AF176" s="130"/>
      <c r="AP176" s="130"/>
      <c r="AZ176" s="130"/>
      <c r="BA176" s="130"/>
      <c r="BB176" s="130"/>
      <c r="BC176" s="130"/>
      <c r="BD176" s="130"/>
      <c r="BE176" s="130"/>
      <c r="BF176" s="130"/>
      <c r="BG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424"/>
      <c r="B177" s="130"/>
      <c r="L177" s="130"/>
      <c r="V177" s="130"/>
      <c r="AF177" s="130"/>
      <c r="AP177" s="130"/>
      <c r="AZ177" s="130"/>
      <c r="BA177" s="130"/>
      <c r="BB177" s="130"/>
      <c r="BC177" s="130"/>
      <c r="BD177" s="130"/>
      <c r="BE177" s="130"/>
      <c r="BF177" s="130"/>
      <c r="BG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424"/>
      <c r="B178" s="130"/>
      <c r="L178" s="130"/>
      <c r="V178" s="130"/>
      <c r="AF178" s="130"/>
      <c r="AP178" s="130"/>
      <c r="AZ178" s="130"/>
      <c r="BA178" s="130"/>
      <c r="BB178" s="130"/>
      <c r="BC178" s="130"/>
      <c r="BD178" s="130"/>
      <c r="BE178" s="130"/>
      <c r="BF178" s="130"/>
      <c r="BG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424"/>
      <c r="B179" s="130"/>
      <c r="L179" s="130"/>
      <c r="V179" s="130"/>
      <c r="AF179" s="130"/>
      <c r="AP179" s="130"/>
      <c r="AZ179" s="130"/>
      <c r="BA179" s="130"/>
      <c r="BB179" s="130"/>
      <c r="BC179" s="130"/>
      <c r="BD179" s="130"/>
      <c r="BE179" s="130"/>
      <c r="BF179" s="130"/>
      <c r="BG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424"/>
      <c r="B180" s="130"/>
      <c r="L180" s="130"/>
      <c r="V180" s="130"/>
      <c r="AF180" s="130"/>
      <c r="AP180" s="130"/>
      <c r="AZ180" s="130"/>
      <c r="BA180" s="130"/>
      <c r="BB180" s="130"/>
      <c r="BC180" s="130"/>
      <c r="BD180" s="130"/>
      <c r="BE180" s="130"/>
      <c r="BF180" s="130"/>
      <c r="BG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424"/>
      <c r="B181" s="130"/>
      <c r="L181" s="130"/>
      <c r="V181" s="130"/>
      <c r="AF181" s="130"/>
      <c r="AP181" s="130"/>
      <c r="AZ181" s="130"/>
      <c r="BA181" s="130"/>
      <c r="BB181" s="130"/>
      <c r="BC181" s="130"/>
      <c r="BD181" s="130"/>
      <c r="BE181" s="130"/>
      <c r="BF181" s="130"/>
      <c r="BG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424"/>
      <c r="B182" s="130"/>
      <c r="L182" s="130"/>
      <c r="V182" s="130"/>
      <c r="AF182" s="130"/>
      <c r="AP182" s="130"/>
      <c r="AZ182" s="130"/>
      <c r="BA182" s="130"/>
      <c r="BB182" s="130"/>
      <c r="BC182" s="130"/>
      <c r="BD182" s="130"/>
      <c r="BE182" s="130"/>
      <c r="BF182" s="130"/>
      <c r="BG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424"/>
      <c r="B183" s="130"/>
      <c r="L183" s="130"/>
      <c r="V183" s="130"/>
      <c r="AF183" s="130"/>
      <c r="AP183" s="130"/>
      <c r="AZ183" s="130"/>
      <c r="BA183" s="130"/>
      <c r="BB183" s="130"/>
      <c r="BC183" s="130"/>
      <c r="BD183" s="130"/>
      <c r="BE183" s="130"/>
      <c r="BF183" s="130"/>
      <c r="BG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424"/>
      <c r="B184" s="130"/>
      <c r="L184" s="130"/>
      <c r="V184" s="130"/>
      <c r="AF184" s="130"/>
      <c r="AP184" s="130"/>
      <c r="AZ184" s="130"/>
      <c r="BA184" s="130"/>
      <c r="BB184" s="130"/>
      <c r="BC184" s="130"/>
      <c r="BD184" s="130"/>
      <c r="BE184" s="130"/>
      <c r="BF184" s="130"/>
      <c r="BG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424"/>
      <c r="B185" s="130"/>
      <c r="L185" s="130"/>
      <c r="V185" s="130"/>
      <c r="AF185" s="130"/>
      <c r="AP185" s="130"/>
      <c r="AZ185" s="130"/>
      <c r="BA185" s="130"/>
      <c r="BB185" s="130"/>
      <c r="BC185" s="130"/>
      <c r="BD185" s="130"/>
      <c r="BE185" s="130"/>
      <c r="BF185" s="130"/>
      <c r="BG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424"/>
      <c r="B186" s="130"/>
      <c r="L186" s="130"/>
      <c r="V186" s="130"/>
      <c r="AF186" s="130"/>
      <c r="AP186" s="130"/>
      <c r="AZ186" s="130"/>
      <c r="BA186" s="130"/>
      <c r="BB186" s="130"/>
      <c r="BC186" s="130"/>
      <c r="BD186" s="130"/>
      <c r="BE186" s="130"/>
      <c r="BF186" s="130"/>
      <c r="BG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424"/>
      <c r="B187" s="130"/>
      <c r="L187" s="130"/>
      <c r="V187" s="130"/>
      <c r="AF187" s="130"/>
      <c r="AP187" s="130"/>
      <c r="AZ187" s="130"/>
      <c r="BA187" s="130"/>
      <c r="BB187" s="130"/>
      <c r="BC187" s="130"/>
      <c r="BD187" s="130"/>
      <c r="BE187" s="130"/>
      <c r="BF187" s="130"/>
      <c r="BG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424"/>
      <c r="B188" s="130"/>
      <c r="L188" s="130"/>
      <c r="V188" s="130"/>
      <c r="AF188" s="130"/>
      <c r="AP188" s="130"/>
      <c r="AZ188" s="130"/>
      <c r="BA188" s="130"/>
      <c r="BB188" s="130"/>
      <c r="BC188" s="130"/>
      <c r="BD188" s="130"/>
      <c r="BE188" s="130"/>
      <c r="BF188" s="130"/>
      <c r="BG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424"/>
      <c r="B189" s="130"/>
      <c r="L189" s="130"/>
      <c r="V189" s="130"/>
      <c r="AF189" s="130"/>
      <c r="AP189" s="130"/>
      <c r="AZ189" s="130"/>
      <c r="BA189" s="130"/>
      <c r="BB189" s="130"/>
      <c r="BC189" s="130"/>
      <c r="BD189" s="130"/>
      <c r="BE189" s="130"/>
      <c r="BF189" s="130"/>
      <c r="BG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424"/>
      <c r="B190" s="130"/>
      <c r="L190" s="130"/>
      <c r="V190" s="130"/>
      <c r="AF190" s="130"/>
      <c r="AP190" s="130"/>
      <c r="AZ190" s="130"/>
      <c r="BA190" s="130"/>
      <c r="BB190" s="130"/>
      <c r="BC190" s="130"/>
      <c r="BD190" s="130"/>
      <c r="BE190" s="130"/>
      <c r="BF190" s="130"/>
      <c r="BG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424"/>
      <c r="B191" s="130"/>
      <c r="L191" s="130"/>
      <c r="V191" s="130"/>
      <c r="AF191" s="130"/>
      <c r="AP191" s="130"/>
      <c r="AZ191" s="130"/>
      <c r="BA191" s="130"/>
      <c r="BB191" s="130"/>
      <c r="BC191" s="130"/>
      <c r="BD191" s="130"/>
      <c r="BE191" s="130"/>
      <c r="BF191" s="130"/>
      <c r="BG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424"/>
      <c r="B192" s="130"/>
      <c r="L192" s="130"/>
      <c r="V192" s="130"/>
      <c r="AF192" s="130"/>
      <c r="AP192" s="130"/>
      <c r="AZ192" s="130"/>
      <c r="BA192" s="130"/>
      <c r="BB192" s="130"/>
      <c r="BC192" s="130"/>
      <c r="BD192" s="130"/>
      <c r="BE192" s="130"/>
      <c r="BF192" s="130"/>
      <c r="BG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424"/>
      <c r="B193" s="130"/>
      <c r="L193" s="130"/>
      <c r="V193" s="130"/>
      <c r="AF193" s="130"/>
      <c r="AP193" s="130"/>
      <c r="AZ193" s="130"/>
      <c r="BA193" s="130"/>
      <c r="BB193" s="130"/>
      <c r="BC193" s="130"/>
      <c r="BD193" s="130"/>
      <c r="BE193" s="130"/>
      <c r="BF193" s="130"/>
      <c r="BG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424"/>
      <c r="B194" s="130"/>
      <c r="L194" s="130"/>
      <c r="V194" s="130"/>
      <c r="AF194" s="130"/>
      <c r="AP194" s="130"/>
      <c r="AZ194" s="130"/>
      <c r="BA194" s="130"/>
      <c r="BB194" s="130"/>
      <c r="BC194" s="130"/>
      <c r="BD194" s="130"/>
      <c r="BE194" s="130"/>
      <c r="BF194" s="130"/>
      <c r="BG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424"/>
      <c r="B195" s="130"/>
      <c r="L195" s="130"/>
      <c r="V195" s="130"/>
      <c r="AF195" s="130"/>
      <c r="AP195" s="130"/>
      <c r="AZ195" s="130"/>
      <c r="BA195" s="130"/>
      <c r="BB195" s="130"/>
      <c r="BC195" s="130"/>
      <c r="BD195" s="130"/>
      <c r="BE195" s="130"/>
      <c r="BF195" s="130"/>
      <c r="BG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424"/>
      <c r="B196" s="130"/>
      <c r="L196" s="130"/>
      <c r="V196" s="130"/>
      <c r="AF196" s="130"/>
      <c r="AP196" s="130"/>
      <c r="AZ196" s="130"/>
      <c r="BA196" s="130"/>
      <c r="BB196" s="130"/>
      <c r="BC196" s="130"/>
      <c r="BD196" s="130"/>
      <c r="BE196" s="130"/>
      <c r="BF196" s="130"/>
      <c r="BG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424"/>
      <c r="B197" s="130"/>
      <c r="L197" s="130"/>
      <c r="V197" s="130"/>
      <c r="AF197" s="130"/>
      <c r="AP197" s="130"/>
      <c r="AZ197" s="130"/>
      <c r="BA197" s="130"/>
      <c r="BB197" s="130"/>
      <c r="BC197" s="130"/>
      <c r="BD197" s="130"/>
      <c r="BE197" s="130"/>
      <c r="BF197" s="130"/>
      <c r="BG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424"/>
      <c r="B198" s="130"/>
      <c r="L198" s="130"/>
      <c r="V198" s="130"/>
      <c r="AF198" s="130"/>
      <c r="AP198" s="130"/>
      <c r="AZ198" s="130"/>
      <c r="BA198" s="130"/>
      <c r="BB198" s="130"/>
      <c r="BC198" s="130"/>
      <c r="BD198" s="130"/>
      <c r="BE198" s="130"/>
      <c r="BF198" s="130"/>
      <c r="BG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424"/>
      <c r="B199" s="130"/>
      <c r="L199" s="130"/>
      <c r="V199" s="130"/>
      <c r="AF199" s="130"/>
      <c r="AP199" s="130"/>
      <c r="AZ199" s="130"/>
      <c r="BA199" s="130"/>
      <c r="BB199" s="130"/>
      <c r="BC199" s="130"/>
      <c r="BD199" s="130"/>
      <c r="BE199" s="130"/>
      <c r="BF199" s="130"/>
      <c r="BG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424"/>
      <c r="B200" s="130"/>
      <c r="L200" s="130"/>
      <c r="V200" s="130"/>
      <c r="AF200" s="130"/>
      <c r="AP200" s="130"/>
      <c r="AZ200" s="130"/>
      <c r="BA200" s="130"/>
      <c r="BB200" s="130"/>
      <c r="BC200" s="130"/>
      <c r="BD200" s="130"/>
      <c r="BE200" s="130"/>
      <c r="BF200" s="130"/>
      <c r="BG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424"/>
      <c r="B201" s="130"/>
      <c r="L201" s="130"/>
      <c r="V201" s="130"/>
      <c r="AF201" s="130"/>
      <c r="AP201" s="130"/>
      <c r="AZ201" s="130"/>
      <c r="BA201" s="130"/>
      <c r="BB201" s="130"/>
      <c r="BC201" s="130"/>
      <c r="BD201" s="130"/>
      <c r="BE201" s="130"/>
      <c r="BF201" s="130"/>
      <c r="BG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424"/>
      <c r="B202" s="130"/>
      <c r="L202" s="130"/>
      <c r="V202" s="130"/>
      <c r="AF202" s="130"/>
      <c r="AP202" s="130"/>
      <c r="AZ202" s="130"/>
      <c r="BA202" s="130"/>
      <c r="BB202" s="130"/>
      <c r="BC202" s="130"/>
      <c r="BD202" s="130"/>
      <c r="BE202" s="130"/>
      <c r="BF202" s="130"/>
      <c r="BG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424"/>
      <c r="B203" s="130"/>
      <c r="L203" s="130"/>
      <c r="V203" s="130"/>
      <c r="AF203" s="130"/>
      <c r="AP203" s="130"/>
      <c r="AZ203" s="130"/>
      <c r="BA203" s="130"/>
      <c r="BB203" s="130"/>
      <c r="BC203" s="130"/>
      <c r="BD203" s="130"/>
      <c r="BE203" s="130"/>
      <c r="BF203" s="130"/>
      <c r="BG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424"/>
      <c r="B204" s="130"/>
      <c r="L204" s="130"/>
      <c r="V204" s="130"/>
      <c r="AF204" s="130"/>
      <c r="AP204" s="130"/>
      <c r="AZ204" s="130"/>
      <c r="BA204" s="130"/>
      <c r="BB204" s="130"/>
      <c r="BC204" s="130"/>
      <c r="BD204" s="130"/>
      <c r="BE204" s="130"/>
      <c r="BF204" s="130"/>
      <c r="BG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424"/>
      <c r="B205" s="130"/>
      <c r="L205" s="130"/>
      <c r="V205" s="130"/>
      <c r="AF205" s="130"/>
      <c r="AP205" s="130"/>
      <c r="AZ205" s="130"/>
      <c r="BA205" s="130"/>
      <c r="BB205" s="130"/>
      <c r="BC205" s="130"/>
      <c r="BD205" s="130"/>
      <c r="BE205" s="130"/>
      <c r="BF205" s="130"/>
      <c r="BG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424"/>
      <c r="B206" s="130"/>
      <c r="L206" s="130"/>
      <c r="V206" s="130"/>
      <c r="AF206" s="130"/>
      <c r="AP206" s="130"/>
      <c r="AZ206" s="130"/>
      <c r="BA206" s="130"/>
      <c r="BB206" s="130"/>
      <c r="BC206" s="130"/>
      <c r="BD206" s="130"/>
      <c r="BE206" s="130"/>
      <c r="BF206" s="130"/>
      <c r="BG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424"/>
      <c r="B207" s="130"/>
      <c r="L207" s="130"/>
      <c r="V207" s="130"/>
      <c r="AF207" s="130"/>
      <c r="AP207" s="130"/>
      <c r="AZ207" s="130"/>
      <c r="BA207" s="130"/>
      <c r="BB207" s="130"/>
      <c r="BC207" s="130"/>
      <c r="BD207" s="130"/>
      <c r="BE207" s="130"/>
      <c r="BF207" s="130"/>
      <c r="BG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424"/>
      <c r="B208" s="130"/>
      <c r="L208" s="130"/>
      <c r="V208" s="130"/>
      <c r="AF208" s="130"/>
      <c r="AP208" s="130"/>
      <c r="AZ208" s="130"/>
      <c r="BA208" s="130"/>
      <c r="BB208" s="130"/>
      <c r="BC208" s="130"/>
      <c r="BD208" s="130"/>
      <c r="BE208" s="130"/>
      <c r="BF208" s="130"/>
      <c r="BG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424"/>
      <c r="B209" s="130"/>
      <c r="L209" s="130"/>
      <c r="V209" s="130"/>
      <c r="AF209" s="130"/>
      <c r="AP209" s="130"/>
      <c r="AZ209" s="130"/>
      <c r="BA209" s="130"/>
      <c r="BB209" s="130"/>
      <c r="BC209" s="130"/>
      <c r="BD209" s="130"/>
      <c r="BE209" s="130"/>
      <c r="BF209" s="130"/>
      <c r="BG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424"/>
      <c r="B210" s="130"/>
      <c r="L210" s="130"/>
      <c r="V210" s="130"/>
      <c r="AF210" s="130"/>
      <c r="AP210" s="130"/>
      <c r="AZ210" s="130"/>
      <c r="BA210" s="130"/>
      <c r="BB210" s="130"/>
      <c r="BC210" s="130"/>
      <c r="BD210" s="130"/>
      <c r="BE210" s="130"/>
      <c r="BF210" s="130"/>
      <c r="BG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424"/>
      <c r="B211" s="130"/>
      <c r="L211" s="130"/>
      <c r="V211" s="130"/>
      <c r="AF211" s="130"/>
      <c r="AP211" s="130"/>
      <c r="AZ211" s="130"/>
      <c r="BA211" s="130"/>
      <c r="BB211" s="130"/>
      <c r="BC211" s="130"/>
      <c r="BD211" s="130"/>
      <c r="BE211" s="130"/>
      <c r="BF211" s="130"/>
      <c r="BG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424"/>
      <c r="B212" s="130"/>
      <c r="L212" s="130"/>
      <c r="V212" s="130"/>
      <c r="AF212" s="130"/>
      <c r="AP212" s="130"/>
      <c r="AZ212" s="130"/>
      <c r="BA212" s="130"/>
      <c r="BB212" s="130"/>
      <c r="BC212" s="130"/>
      <c r="BD212" s="130"/>
      <c r="BE212" s="130"/>
      <c r="BF212" s="130"/>
      <c r="BG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424"/>
      <c r="B213" s="130"/>
      <c r="L213" s="130"/>
      <c r="V213" s="130"/>
      <c r="AF213" s="130"/>
      <c r="AP213" s="130"/>
      <c r="AZ213" s="130"/>
      <c r="BA213" s="130"/>
      <c r="BB213" s="130"/>
      <c r="BC213" s="130"/>
      <c r="BD213" s="130"/>
      <c r="BE213" s="130"/>
      <c r="BF213" s="130"/>
      <c r="BG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424"/>
      <c r="B214" s="130"/>
      <c r="L214" s="130"/>
      <c r="V214" s="130"/>
      <c r="AF214" s="130"/>
      <c r="AP214" s="130"/>
      <c r="AZ214" s="130"/>
      <c r="BA214" s="130"/>
      <c r="BB214" s="130"/>
      <c r="BC214" s="130"/>
      <c r="BD214" s="130"/>
      <c r="BE214" s="130"/>
      <c r="BF214" s="130"/>
      <c r="BG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424"/>
      <c r="B215" s="130"/>
      <c r="L215" s="130"/>
      <c r="V215" s="130"/>
      <c r="AF215" s="130"/>
      <c r="AP215" s="130"/>
      <c r="AZ215" s="130"/>
      <c r="BA215" s="130"/>
      <c r="BB215" s="130"/>
      <c r="BC215" s="130"/>
      <c r="BD215" s="130"/>
      <c r="BE215" s="130"/>
      <c r="BF215" s="130"/>
      <c r="BG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424"/>
      <c r="B216" s="130"/>
      <c r="L216" s="130"/>
      <c r="V216" s="130"/>
      <c r="AF216" s="130"/>
      <c r="AP216" s="130"/>
      <c r="AZ216" s="130"/>
      <c r="BA216" s="130"/>
      <c r="BB216" s="130"/>
      <c r="BC216" s="130"/>
      <c r="BD216" s="130"/>
      <c r="BE216" s="130"/>
      <c r="BF216" s="130"/>
      <c r="BG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424"/>
      <c r="B217" s="130"/>
      <c r="L217" s="130"/>
      <c r="V217" s="130"/>
      <c r="AF217" s="130"/>
      <c r="AP217" s="130"/>
      <c r="AZ217" s="130"/>
      <c r="BA217" s="130"/>
      <c r="BB217" s="130"/>
      <c r="BC217" s="130"/>
      <c r="BD217" s="130"/>
      <c r="BE217" s="130"/>
      <c r="BF217" s="130"/>
      <c r="BG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424"/>
      <c r="B218" s="130"/>
      <c r="L218" s="130"/>
      <c r="V218" s="130"/>
      <c r="AF218" s="130"/>
      <c r="AP218" s="130"/>
      <c r="AZ218" s="130"/>
      <c r="BA218" s="130"/>
      <c r="BB218" s="130"/>
      <c r="BC218" s="130"/>
      <c r="BD218" s="130"/>
      <c r="BE218" s="130"/>
      <c r="BF218" s="130"/>
      <c r="BG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424"/>
      <c r="B219" s="130"/>
      <c r="L219" s="130"/>
      <c r="V219" s="130"/>
      <c r="AF219" s="130"/>
      <c r="AP219" s="130"/>
      <c r="AZ219" s="130"/>
      <c r="BA219" s="130"/>
      <c r="BB219" s="130"/>
      <c r="BC219" s="130"/>
      <c r="BD219" s="130"/>
      <c r="BE219" s="130"/>
      <c r="BF219" s="130"/>
      <c r="BG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424"/>
      <c r="B220" s="130"/>
      <c r="L220" s="130"/>
      <c r="V220" s="130"/>
      <c r="AF220" s="130"/>
      <c r="AP220" s="130"/>
      <c r="AZ220" s="130"/>
      <c r="BA220" s="130"/>
      <c r="BB220" s="130"/>
      <c r="BC220" s="130"/>
      <c r="BD220" s="130"/>
      <c r="BE220" s="130"/>
      <c r="BF220" s="130"/>
      <c r="BG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424"/>
      <c r="B221" s="130"/>
      <c r="L221" s="130"/>
      <c r="V221" s="130"/>
      <c r="AF221" s="130"/>
      <c r="AP221" s="130"/>
      <c r="AZ221" s="130"/>
      <c r="BA221" s="130"/>
      <c r="BB221" s="130"/>
      <c r="BC221" s="130"/>
      <c r="BD221" s="130"/>
      <c r="BE221" s="130"/>
      <c r="BF221" s="130"/>
      <c r="BG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424"/>
      <c r="B222" s="130"/>
      <c r="L222" s="130"/>
      <c r="V222" s="130"/>
      <c r="AF222" s="130"/>
      <c r="AP222" s="130"/>
      <c r="AZ222" s="130"/>
      <c r="BA222" s="130"/>
      <c r="BB222" s="130"/>
      <c r="BC222" s="130"/>
      <c r="BD222" s="130"/>
      <c r="BE222" s="130"/>
      <c r="BF222" s="130"/>
      <c r="BG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424"/>
      <c r="B223" s="130"/>
      <c r="L223" s="130"/>
      <c r="V223" s="130"/>
      <c r="AF223" s="130"/>
      <c r="AP223" s="130"/>
      <c r="AZ223" s="130"/>
      <c r="BA223" s="130"/>
      <c r="BB223" s="130"/>
      <c r="BC223" s="130"/>
      <c r="BD223" s="130"/>
      <c r="BE223" s="130"/>
      <c r="BF223" s="130"/>
      <c r="BG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424"/>
      <c r="B224" s="130"/>
      <c r="L224" s="130"/>
      <c r="V224" s="130"/>
      <c r="AF224" s="130"/>
      <c r="AP224" s="130"/>
      <c r="AZ224" s="130"/>
      <c r="BA224" s="130"/>
      <c r="BB224" s="130"/>
      <c r="BC224" s="130"/>
      <c r="BD224" s="130"/>
      <c r="BE224" s="130"/>
      <c r="BF224" s="130"/>
      <c r="BG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424"/>
      <c r="B225" s="130"/>
      <c r="L225" s="130"/>
      <c r="V225" s="130"/>
      <c r="AF225" s="130"/>
      <c r="AP225" s="130"/>
      <c r="AZ225" s="130"/>
      <c r="BA225" s="130"/>
      <c r="BB225" s="130"/>
      <c r="BC225" s="130"/>
      <c r="BD225" s="130"/>
      <c r="BE225" s="130"/>
      <c r="BF225" s="130"/>
      <c r="BG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424"/>
      <c r="B226" s="130"/>
      <c r="L226" s="130"/>
      <c r="V226" s="130"/>
      <c r="AF226" s="130"/>
      <c r="AP226" s="130"/>
      <c r="AZ226" s="130"/>
      <c r="BA226" s="130"/>
      <c r="BB226" s="130"/>
      <c r="BC226" s="130"/>
      <c r="BD226" s="130"/>
      <c r="BE226" s="130"/>
      <c r="BF226" s="130"/>
      <c r="BG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424"/>
      <c r="B227" s="130"/>
      <c r="L227" s="130"/>
      <c r="V227" s="130"/>
      <c r="AF227" s="130"/>
      <c r="AP227" s="130"/>
      <c r="AZ227" s="130"/>
      <c r="BA227" s="130"/>
      <c r="BB227" s="130"/>
      <c r="BC227" s="130"/>
      <c r="BD227" s="130"/>
      <c r="BE227" s="130"/>
      <c r="BF227" s="130"/>
      <c r="BG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424"/>
      <c r="B228" s="130"/>
      <c r="L228" s="130"/>
      <c r="V228" s="130"/>
      <c r="AF228" s="130"/>
      <c r="AP228" s="130"/>
      <c r="AZ228" s="130"/>
      <c r="BA228" s="130"/>
      <c r="BB228" s="130"/>
      <c r="BC228" s="130"/>
      <c r="BD228" s="130"/>
      <c r="BE228" s="130"/>
      <c r="BF228" s="130"/>
      <c r="BG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424"/>
      <c r="B229" s="130"/>
      <c r="L229" s="130"/>
      <c r="V229" s="130"/>
      <c r="AF229" s="130"/>
      <c r="AP229" s="130"/>
      <c r="AZ229" s="130"/>
      <c r="BA229" s="130"/>
      <c r="BB229" s="130"/>
      <c r="BC229" s="130"/>
      <c r="BD229" s="130"/>
      <c r="BE229" s="130"/>
      <c r="BF229" s="130"/>
      <c r="BG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424"/>
      <c r="B230" s="130"/>
      <c r="L230" s="130"/>
      <c r="V230" s="130"/>
      <c r="AF230" s="130"/>
      <c r="AP230" s="130"/>
      <c r="AZ230" s="130"/>
      <c r="BA230" s="130"/>
      <c r="BB230" s="130"/>
      <c r="BC230" s="130"/>
      <c r="BD230" s="130"/>
      <c r="BE230" s="130"/>
      <c r="BF230" s="130"/>
      <c r="BG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424"/>
      <c r="B231" s="130"/>
      <c r="L231" s="130"/>
      <c r="V231" s="130"/>
      <c r="AF231" s="130"/>
      <c r="AP231" s="130"/>
      <c r="AZ231" s="130"/>
      <c r="BA231" s="130"/>
      <c r="BB231" s="130"/>
      <c r="BC231" s="130"/>
      <c r="BD231" s="130"/>
      <c r="BE231" s="130"/>
      <c r="BF231" s="130"/>
      <c r="BG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424"/>
      <c r="B232" s="130"/>
      <c r="L232" s="130"/>
      <c r="V232" s="130"/>
      <c r="AF232" s="130"/>
      <c r="AP232" s="130"/>
      <c r="AZ232" s="130"/>
      <c r="BA232" s="130"/>
      <c r="BB232" s="130"/>
      <c r="BC232" s="130"/>
      <c r="BD232" s="130"/>
      <c r="BE232" s="130"/>
      <c r="BF232" s="130"/>
      <c r="BG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424"/>
      <c r="B233" s="130"/>
      <c r="L233" s="130"/>
      <c r="V233" s="130"/>
      <c r="AF233" s="130"/>
      <c r="AP233" s="130"/>
      <c r="AZ233" s="130"/>
      <c r="BA233" s="130"/>
      <c r="BB233" s="130"/>
      <c r="BC233" s="130"/>
      <c r="BD233" s="130"/>
      <c r="BE233" s="130"/>
      <c r="BF233" s="130"/>
      <c r="BG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424"/>
      <c r="B234" s="130"/>
      <c r="L234" s="130"/>
      <c r="V234" s="130"/>
      <c r="AF234" s="130"/>
      <c r="AP234" s="130"/>
      <c r="AZ234" s="130"/>
      <c r="BA234" s="130"/>
      <c r="BB234" s="130"/>
      <c r="BC234" s="130"/>
      <c r="BD234" s="130"/>
      <c r="BE234" s="130"/>
      <c r="BF234" s="130"/>
      <c r="BG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424"/>
      <c r="B235" s="130"/>
      <c r="L235" s="130"/>
      <c r="V235" s="130"/>
      <c r="AF235" s="130"/>
      <c r="AP235" s="130"/>
      <c r="AZ235" s="130"/>
      <c r="BA235" s="130"/>
      <c r="BB235" s="130"/>
      <c r="BC235" s="130"/>
      <c r="BD235" s="130"/>
      <c r="BE235" s="130"/>
      <c r="BF235" s="130"/>
      <c r="BG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424"/>
      <c r="B236" s="130"/>
      <c r="L236" s="130"/>
      <c r="V236" s="130"/>
      <c r="AF236" s="130"/>
      <c r="AP236" s="130"/>
      <c r="AZ236" s="130"/>
      <c r="BA236" s="130"/>
      <c r="BB236" s="130"/>
      <c r="BC236" s="130"/>
      <c r="BD236" s="130"/>
      <c r="BE236" s="130"/>
      <c r="BF236" s="130"/>
      <c r="BG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424"/>
      <c r="B237" s="130"/>
      <c r="L237" s="130"/>
      <c r="V237" s="130"/>
      <c r="AF237" s="130"/>
      <c r="AP237" s="130"/>
      <c r="AZ237" s="130"/>
      <c r="BA237" s="130"/>
      <c r="BB237" s="130"/>
      <c r="BC237" s="130"/>
      <c r="BD237" s="130"/>
      <c r="BE237" s="130"/>
      <c r="BF237" s="130"/>
      <c r="BG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424"/>
      <c r="B238" s="130"/>
      <c r="L238" s="130"/>
      <c r="V238" s="130"/>
      <c r="AF238" s="130"/>
      <c r="AP238" s="130"/>
      <c r="AZ238" s="130"/>
      <c r="BA238" s="130"/>
      <c r="BB238" s="130"/>
      <c r="BC238" s="130"/>
      <c r="BD238" s="130"/>
      <c r="BE238" s="130"/>
      <c r="BF238" s="130"/>
      <c r="BG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424"/>
      <c r="B239" s="130"/>
      <c r="L239" s="130"/>
      <c r="V239" s="130"/>
      <c r="AF239" s="130"/>
      <c r="AP239" s="130"/>
      <c r="AZ239" s="130"/>
      <c r="BA239" s="130"/>
      <c r="BB239" s="130"/>
      <c r="BC239" s="130"/>
      <c r="BD239" s="130"/>
      <c r="BE239" s="130"/>
      <c r="BF239" s="130"/>
      <c r="BG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424"/>
      <c r="B240" s="130"/>
      <c r="L240" s="130"/>
      <c r="V240" s="130"/>
      <c r="AF240" s="130"/>
      <c r="AP240" s="130"/>
      <c r="AZ240" s="130"/>
      <c r="BA240" s="130"/>
      <c r="BB240" s="130"/>
      <c r="BC240" s="130"/>
      <c r="BD240" s="130"/>
      <c r="BE240" s="130"/>
      <c r="BF240" s="130"/>
      <c r="BG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424"/>
      <c r="B241" s="130"/>
      <c r="L241" s="130"/>
      <c r="V241" s="130"/>
      <c r="AF241" s="130"/>
      <c r="AP241" s="130"/>
      <c r="AZ241" s="130"/>
      <c r="BA241" s="130"/>
      <c r="BB241" s="130"/>
      <c r="BC241" s="130"/>
      <c r="BD241" s="130"/>
      <c r="BE241" s="130"/>
      <c r="BF241" s="130"/>
      <c r="BG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424"/>
      <c r="B242" s="130"/>
      <c r="L242" s="130"/>
      <c r="V242" s="130"/>
      <c r="AF242" s="130"/>
      <c r="AP242" s="130"/>
      <c r="AZ242" s="130"/>
      <c r="BA242" s="130"/>
      <c r="BB242" s="130"/>
      <c r="BC242" s="130"/>
      <c r="BD242" s="130"/>
      <c r="BE242" s="130"/>
      <c r="BF242" s="130"/>
      <c r="BG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424"/>
      <c r="B243" s="130"/>
      <c r="L243" s="130"/>
      <c r="V243" s="130"/>
      <c r="AF243" s="130"/>
      <c r="AP243" s="130"/>
      <c r="AZ243" s="130"/>
      <c r="BA243" s="130"/>
      <c r="BB243" s="130"/>
      <c r="BC243" s="130"/>
      <c r="BD243" s="130"/>
      <c r="BE243" s="130"/>
      <c r="BF243" s="130"/>
      <c r="BG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424"/>
      <c r="B244" s="130"/>
      <c r="L244" s="130"/>
      <c r="V244" s="130"/>
      <c r="AF244" s="130"/>
      <c r="AP244" s="130"/>
      <c r="AZ244" s="130"/>
      <c r="BA244" s="130"/>
      <c r="BB244" s="130"/>
      <c r="BC244" s="130"/>
      <c r="BD244" s="130"/>
      <c r="BE244" s="130"/>
      <c r="BF244" s="130"/>
      <c r="BG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424"/>
      <c r="B245" s="130"/>
      <c r="L245" s="130"/>
      <c r="V245" s="130"/>
      <c r="AF245" s="130"/>
      <c r="AP245" s="130"/>
      <c r="AZ245" s="130"/>
      <c r="BA245" s="130"/>
      <c r="BB245" s="130"/>
      <c r="BC245" s="130"/>
      <c r="BD245" s="130"/>
      <c r="BE245" s="130"/>
      <c r="BF245" s="130"/>
      <c r="BG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424"/>
      <c r="B246" s="130"/>
      <c r="L246" s="130"/>
      <c r="V246" s="130"/>
      <c r="AF246" s="130"/>
      <c r="AP246" s="130"/>
      <c r="AZ246" s="130"/>
      <c r="BA246" s="130"/>
      <c r="BB246" s="130"/>
      <c r="BC246" s="130"/>
      <c r="BD246" s="130"/>
      <c r="BE246" s="130"/>
      <c r="BF246" s="130"/>
      <c r="BG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424"/>
      <c r="B247" s="130"/>
      <c r="L247" s="130"/>
      <c r="V247" s="130"/>
      <c r="AF247" s="130"/>
      <c r="AP247" s="130"/>
      <c r="AZ247" s="130"/>
      <c r="BA247" s="130"/>
      <c r="BB247" s="130"/>
      <c r="BC247" s="130"/>
      <c r="BD247" s="130"/>
      <c r="BE247" s="130"/>
      <c r="BF247" s="130"/>
      <c r="BG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424"/>
      <c r="B248" s="130"/>
      <c r="L248" s="130"/>
      <c r="V248" s="130"/>
      <c r="AF248" s="130"/>
      <c r="AP248" s="130"/>
      <c r="AZ248" s="130"/>
      <c r="BA248" s="130"/>
      <c r="BB248" s="130"/>
      <c r="BC248" s="130"/>
      <c r="BD248" s="130"/>
      <c r="BE248" s="130"/>
      <c r="BF248" s="130"/>
      <c r="BG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424"/>
      <c r="B249" s="130"/>
      <c r="L249" s="130"/>
      <c r="V249" s="130"/>
      <c r="AF249" s="130"/>
      <c r="AP249" s="130"/>
      <c r="AZ249" s="130"/>
      <c r="BA249" s="130"/>
      <c r="BB249" s="130"/>
      <c r="BC249" s="130"/>
      <c r="BD249" s="130"/>
      <c r="BE249" s="130"/>
      <c r="BF249" s="130"/>
      <c r="BG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424"/>
      <c r="B250" s="130"/>
      <c r="L250" s="130"/>
      <c r="V250" s="130"/>
      <c r="AF250" s="130"/>
      <c r="AP250" s="130"/>
      <c r="AZ250" s="130"/>
      <c r="BA250" s="130"/>
      <c r="BB250" s="130"/>
      <c r="BC250" s="130"/>
      <c r="BD250" s="130"/>
      <c r="BE250" s="130"/>
      <c r="BF250" s="130"/>
      <c r="BG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424"/>
      <c r="B251" s="130"/>
      <c r="L251" s="130"/>
      <c r="V251" s="130"/>
      <c r="AF251" s="130"/>
      <c r="AP251" s="130"/>
      <c r="AZ251" s="130"/>
      <c r="BA251" s="130"/>
      <c r="BB251" s="130"/>
      <c r="BC251" s="130"/>
      <c r="BD251" s="130"/>
      <c r="BE251" s="130"/>
      <c r="BF251" s="130"/>
      <c r="BG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424"/>
      <c r="B252" s="130"/>
      <c r="L252" s="130"/>
      <c r="V252" s="130"/>
      <c r="AF252" s="130"/>
      <c r="AP252" s="130"/>
      <c r="AZ252" s="130"/>
      <c r="BA252" s="130"/>
      <c r="BB252" s="130"/>
      <c r="BC252" s="130"/>
      <c r="BD252" s="130"/>
      <c r="BE252" s="130"/>
      <c r="BF252" s="130"/>
      <c r="BG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424"/>
      <c r="B253" s="130"/>
      <c r="L253" s="130"/>
      <c r="V253" s="130"/>
      <c r="AF253" s="130"/>
      <c r="AP253" s="130"/>
      <c r="AZ253" s="130"/>
      <c r="BA253" s="130"/>
      <c r="BB253" s="130"/>
      <c r="BC253" s="130"/>
      <c r="BD253" s="130"/>
      <c r="BE253" s="130"/>
      <c r="BF253" s="130"/>
      <c r="BG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424"/>
      <c r="B254" s="130"/>
      <c r="L254" s="130"/>
      <c r="V254" s="130"/>
      <c r="AF254" s="130"/>
      <c r="AP254" s="130"/>
      <c r="AZ254" s="130"/>
      <c r="BA254" s="130"/>
      <c r="BB254" s="130"/>
      <c r="BC254" s="130"/>
      <c r="BD254" s="130"/>
      <c r="BE254" s="130"/>
      <c r="BF254" s="130"/>
      <c r="BG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424"/>
      <c r="B255" s="130"/>
      <c r="L255" s="130"/>
      <c r="V255" s="130"/>
      <c r="AF255" s="130"/>
      <c r="AP255" s="130"/>
      <c r="AZ255" s="130"/>
      <c r="BA255" s="130"/>
      <c r="BB255" s="130"/>
      <c r="BC255" s="130"/>
      <c r="BD255" s="130"/>
      <c r="BE255" s="130"/>
      <c r="BF255" s="130"/>
      <c r="BG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424"/>
      <c r="B256" s="130"/>
      <c r="L256" s="130"/>
      <c r="V256" s="130"/>
      <c r="AF256" s="130"/>
      <c r="AP256" s="130"/>
      <c r="AZ256" s="130"/>
      <c r="BA256" s="130"/>
      <c r="BB256" s="130"/>
      <c r="BC256" s="130"/>
      <c r="BD256" s="130"/>
      <c r="BE256" s="130"/>
      <c r="BF256" s="130"/>
      <c r="BG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424"/>
      <c r="B257" s="130"/>
      <c r="L257" s="130"/>
      <c r="V257" s="130"/>
      <c r="AF257" s="130"/>
      <c r="AP257" s="130"/>
      <c r="AZ257" s="130"/>
      <c r="BA257" s="130"/>
      <c r="BB257" s="130"/>
      <c r="BC257" s="130"/>
      <c r="BD257" s="130"/>
      <c r="BE257" s="130"/>
      <c r="BF257" s="130"/>
      <c r="BG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424"/>
      <c r="B258" s="130"/>
      <c r="L258" s="130"/>
      <c r="V258" s="130"/>
      <c r="AF258" s="130"/>
      <c r="AP258" s="130"/>
      <c r="AZ258" s="130"/>
      <c r="BA258" s="130"/>
      <c r="BB258" s="130"/>
      <c r="BC258" s="130"/>
      <c r="BD258" s="130"/>
      <c r="BE258" s="130"/>
      <c r="BF258" s="130"/>
      <c r="BG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424"/>
      <c r="B259" s="130"/>
      <c r="L259" s="130"/>
      <c r="V259" s="130"/>
      <c r="AF259" s="130"/>
      <c r="AP259" s="130"/>
      <c r="AZ259" s="130"/>
      <c r="BA259" s="130"/>
      <c r="BB259" s="130"/>
      <c r="BC259" s="130"/>
      <c r="BD259" s="130"/>
      <c r="BE259" s="130"/>
      <c r="BF259" s="130"/>
      <c r="BG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424"/>
      <c r="B260" s="130"/>
      <c r="L260" s="130"/>
      <c r="V260" s="130"/>
      <c r="AF260" s="130"/>
      <c r="AP260" s="130"/>
      <c r="AZ260" s="130"/>
      <c r="BA260" s="130"/>
      <c r="BB260" s="130"/>
      <c r="BC260" s="130"/>
      <c r="BD260" s="130"/>
      <c r="BE260" s="130"/>
      <c r="BF260" s="130"/>
      <c r="BG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424"/>
      <c r="B261" s="130"/>
      <c r="L261" s="130"/>
      <c r="V261" s="130"/>
      <c r="AF261" s="130"/>
      <c r="AP261" s="130"/>
      <c r="AZ261" s="130"/>
      <c r="BA261" s="130"/>
      <c r="BB261" s="130"/>
      <c r="BC261" s="130"/>
      <c r="BD261" s="130"/>
      <c r="BE261" s="130"/>
      <c r="BF261" s="130"/>
      <c r="BG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424"/>
      <c r="B262" s="130"/>
      <c r="L262" s="130"/>
      <c r="V262" s="130"/>
      <c r="AF262" s="130"/>
      <c r="AP262" s="130"/>
      <c r="AZ262" s="130"/>
      <c r="BA262" s="130"/>
      <c r="BB262" s="130"/>
      <c r="BC262" s="130"/>
      <c r="BD262" s="130"/>
      <c r="BE262" s="130"/>
      <c r="BF262" s="130"/>
      <c r="BG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424"/>
      <c r="B263" s="130"/>
      <c r="L263" s="130"/>
      <c r="V263" s="130"/>
      <c r="AF263" s="130"/>
      <c r="AP263" s="130"/>
      <c r="AZ263" s="130"/>
      <c r="BA263" s="130"/>
      <c r="BB263" s="130"/>
      <c r="BC263" s="130"/>
      <c r="BD263" s="130"/>
      <c r="BE263" s="130"/>
      <c r="BF263" s="130"/>
      <c r="BG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424"/>
      <c r="B264" s="130"/>
      <c r="L264" s="130"/>
      <c r="V264" s="130"/>
      <c r="AF264" s="130"/>
      <c r="AP264" s="130"/>
      <c r="AZ264" s="130"/>
      <c r="BA264" s="130"/>
      <c r="BB264" s="130"/>
      <c r="BC264" s="130"/>
      <c r="BD264" s="130"/>
      <c r="BE264" s="130"/>
      <c r="BF264" s="130"/>
      <c r="BG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424"/>
      <c r="B265" s="130"/>
      <c r="L265" s="130"/>
      <c r="V265" s="130"/>
      <c r="AF265" s="130"/>
      <c r="AP265" s="130"/>
      <c r="AZ265" s="130"/>
      <c r="BA265" s="130"/>
      <c r="BB265" s="130"/>
      <c r="BC265" s="130"/>
      <c r="BD265" s="130"/>
      <c r="BE265" s="130"/>
      <c r="BF265" s="130"/>
      <c r="BG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424"/>
      <c r="B266" s="130"/>
      <c r="L266" s="130"/>
      <c r="V266" s="130"/>
      <c r="AF266" s="130"/>
      <c r="AP266" s="130"/>
      <c r="AZ266" s="130"/>
      <c r="BA266" s="130"/>
      <c r="BB266" s="130"/>
      <c r="BC266" s="130"/>
      <c r="BD266" s="130"/>
      <c r="BE266" s="130"/>
      <c r="BF266" s="130"/>
      <c r="BG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424"/>
      <c r="B267" s="130"/>
      <c r="L267" s="130"/>
      <c r="V267" s="130"/>
      <c r="AF267" s="130"/>
      <c r="AP267" s="130"/>
      <c r="AZ267" s="130"/>
      <c r="BA267" s="130"/>
      <c r="BB267" s="130"/>
      <c r="BC267" s="130"/>
      <c r="BD267" s="130"/>
      <c r="BE267" s="130"/>
      <c r="BF267" s="130"/>
      <c r="BG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424"/>
      <c r="B268" s="130"/>
      <c r="L268" s="130"/>
      <c r="V268" s="130"/>
      <c r="AF268" s="130"/>
      <c r="AP268" s="130"/>
      <c r="AZ268" s="130"/>
      <c r="BA268" s="130"/>
      <c r="BB268" s="130"/>
      <c r="BC268" s="130"/>
      <c r="BD268" s="130"/>
      <c r="BE268" s="130"/>
      <c r="BF268" s="130"/>
      <c r="BG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424"/>
      <c r="B269" s="130"/>
      <c r="L269" s="130"/>
      <c r="V269" s="130"/>
      <c r="AF269" s="130"/>
      <c r="AP269" s="130"/>
      <c r="AZ269" s="130"/>
      <c r="BA269" s="130"/>
      <c r="BB269" s="130"/>
      <c r="BC269" s="130"/>
      <c r="BD269" s="130"/>
      <c r="BE269" s="130"/>
      <c r="BF269" s="130"/>
      <c r="BG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424"/>
      <c r="B270" s="130"/>
      <c r="L270" s="130"/>
      <c r="V270" s="130"/>
      <c r="AF270" s="130"/>
      <c r="AP270" s="130"/>
      <c r="AZ270" s="130"/>
      <c r="BA270" s="130"/>
      <c r="BB270" s="130"/>
      <c r="BC270" s="130"/>
      <c r="BD270" s="130"/>
      <c r="BE270" s="130"/>
      <c r="BF270" s="130"/>
      <c r="BG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424"/>
      <c r="B271" s="130"/>
      <c r="L271" s="130"/>
      <c r="V271" s="130"/>
      <c r="AF271" s="130"/>
      <c r="AP271" s="130"/>
      <c r="AZ271" s="130"/>
      <c r="BA271" s="130"/>
      <c r="BB271" s="130"/>
      <c r="BC271" s="130"/>
      <c r="BD271" s="130"/>
      <c r="BE271" s="130"/>
      <c r="BF271" s="130"/>
      <c r="BG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424"/>
      <c r="B272" s="130"/>
      <c r="L272" s="130"/>
      <c r="V272" s="130"/>
      <c r="AF272" s="130"/>
      <c r="AP272" s="130"/>
      <c r="AZ272" s="130"/>
      <c r="BA272" s="130"/>
      <c r="BB272" s="130"/>
      <c r="BC272" s="130"/>
      <c r="BD272" s="130"/>
      <c r="BE272" s="130"/>
      <c r="BF272" s="130"/>
      <c r="BG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424"/>
      <c r="B273" s="130"/>
      <c r="L273" s="130"/>
      <c r="V273" s="130"/>
      <c r="AF273" s="130"/>
      <c r="AP273" s="130"/>
      <c r="AZ273" s="130"/>
      <c r="BA273" s="130"/>
      <c r="BB273" s="130"/>
      <c r="BC273" s="130"/>
      <c r="BD273" s="130"/>
      <c r="BE273" s="130"/>
      <c r="BF273" s="130"/>
      <c r="BG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424"/>
      <c r="B274" s="130"/>
      <c r="L274" s="130"/>
      <c r="V274" s="130"/>
      <c r="AF274" s="130"/>
      <c r="AP274" s="130"/>
      <c r="AZ274" s="130"/>
      <c r="BA274" s="130"/>
      <c r="BB274" s="130"/>
      <c r="BC274" s="130"/>
      <c r="BD274" s="130"/>
      <c r="BE274" s="130"/>
      <c r="BF274" s="130"/>
      <c r="BG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424"/>
      <c r="B275" s="130"/>
      <c r="L275" s="130"/>
      <c r="V275" s="130"/>
      <c r="AF275" s="130"/>
      <c r="AP275" s="130"/>
      <c r="AZ275" s="130"/>
      <c r="BA275" s="130"/>
      <c r="BB275" s="130"/>
      <c r="BC275" s="130"/>
      <c r="BD275" s="130"/>
      <c r="BE275" s="130"/>
      <c r="BF275" s="130"/>
      <c r="BG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424"/>
      <c r="B276" s="130"/>
      <c r="L276" s="130"/>
      <c r="V276" s="130"/>
      <c r="AF276" s="130"/>
      <c r="AP276" s="130"/>
      <c r="AZ276" s="130"/>
      <c r="BA276" s="130"/>
      <c r="BB276" s="130"/>
      <c r="BC276" s="130"/>
      <c r="BD276" s="130"/>
      <c r="BE276" s="130"/>
      <c r="BF276" s="130"/>
      <c r="BG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424"/>
      <c r="B277" s="130"/>
      <c r="L277" s="130"/>
      <c r="V277" s="130"/>
      <c r="AF277" s="130"/>
      <c r="AP277" s="130"/>
      <c r="AZ277" s="130"/>
      <c r="BA277" s="130"/>
      <c r="BB277" s="130"/>
      <c r="BC277" s="130"/>
      <c r="BD277" s="130"/>
      <c r="BE277" s="130"/>
      <c r="BF277" s="130"/>
      <c r="BG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424"/>
      <c r="B278" s="130"/>
      <c r="L278" s="130"/>
      <c r="V278" s="130"/>
      <c r="AF278" s="130"/>
      <c r="AP278" s="130"/>
      <c r="AZ278" s="130"/>
      <c r="BA278" s="130"/>
      <c r="BB278" s="130"/>
      <c r="BC278" s="130"/>
      <c r="BD278" s="130"/>
      <c r="BE278" s="130"/>
      <c r="BF278" s="130"/>
      <c r="BG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424"/>
      <c r="B279" s="130"/>
      <c r="L279" s="130"/>
      <c r="V279" s="130"/>
      <c r="AF279" s="130"/>
      <c r="AP279" s="130"/>
      <c r="AZ279" s="130"/>
      <c r="BA279" s="130"/>
      <c r="BB279" s="130"/>
      <c r="BC279" s="130"/>
      <c r="BD279" s="130"/>
      <c r="BE279" s="130"/>
      <c r="BF279" s="130"/>
      <c r="BG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424"/>
      <c r="B280" s="130"/>
      <c r="L280" s="130"/>
      <c r="V280" s="130"/>
      <c r="AF280" s="130"/>
      <c r="AP280" s="130"/>
      <c r="AZ280" s="130"/>
      <c r="BA280" s="130"/>
      <c r="BB280" s="130"/>
      <c r="BC280" s="130"/>
      <c r="BD280" s="130"/>
      <c r="BE280" s="130"/>
      <c r="BF280" s="130"/>
      <c r="BG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424"/>
      <c r="B281" s="130"/>
      <c r="L281" s="130"/>
      <c r="V281" s="130"/>
      <c r="AF281" s="130"/>
      <c r="AP281" s="130"/>
      <c r="AZ281" s="130"/>
      <c r="BA281" s="130"/>
      <c r="BB281" s="130"/>
      <c r="BC281" s="130"/>
      <c r="BD281" s="130"/>
      <c r="BE281" s="130"/>
      <c r="BF281" s="130"/>
      <c r="BG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424"/>
      <c r="B282" s="130"/>
      <c r="L282" s="130"/>
      <c r="V282" s="130"/>
      <c r="AF282" s="130"/>
      <c r="AP282" s="130"/>
      <c r="AZ282" s="130"/>
      <c r="BA282" s="130"/>
      <c r="BB282" s="130"/>
      <c r="BC282" s="130"/>
      <c r="BD282" s="130"/>
      <c r="BE282" s="130"/>
      <c r="BF282" s="130"/>
      <c r="BG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424"/>
      <c r="B283" s="130"/>
      <c r="L283" s="130"/>
      <c r="V283" s="130"/>
      <c r="AF283" s="130"/>
      <c r="AP283" s="130"/>
      <c r="AZ283" s="130"/>
      <c r="BA283" s="130"/>
      <c r="BB283" s="130"/>
      <c r="BC283" s="130"/>
      <c r="BD283" s="130"/>
      <c r="BE283" s="130"/>
      <c r="BF283" s="130"/>
      <c r="BG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424"/>
      <c r="B284" s="130"/>
      <c r="L284" s="130"/>
      <c r="V284" s="130"/>
      <c r="AF284" s="130"/>
      <c r="AP284" s="130"/>
      <c r="AZ284" s="130"/>
      <c r="BA284" s="130"/>
      <c r="BB284" s="130"/>
      <c r="BC284" s="130"/>
      <c r="BD284" s="130"/>
      <c r="BE284" s="130"/>
      <c r="BF284" s="130"/>
      <c r="BG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424"/>
      <c r="B285" s="130"/>
      <c r="L285" s="130"/>
      <c r="V285" s="130"/>
      <c r="AF285" s="130"/>
      <c r="AP285" s="130"/>
      <c r="AZ285" s="130"/>
      <c r="BA285" s="130"/>
      <c r="BB285" s="130"/>
      <c r="BC285" s="130"/>
      <c r="BD285" s="130"/>
      <c r="BE285" s="130"/>
      <c r="BF285" s="130"/>
      <c r="BG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424"/>
      <c r="B286" s="130"/>
      <c r="L286" s="130"/>
      <c r="V286" s="130"/>
      <c r="AF286" s="130"/>
      <c r="AP286" s="130"/>
      <c r="AZ286" s="130"/>
      <c r="BA286" s="130"/>
      <c r="BB286" s="130"/>
      <c r="BC286" s="130"/>
      <c r="BD286" s="130"/>
      <c r="BE286" s="130"/>
      <c r="BF286" s="130"/>
      <c r="BG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424"/>
      <c r="B287" s="130"/>
      <c r="L287" s="130"/>
      <c r="V287" s="130"/>
      <c r="AF287" s="130"/>
      <c r="AP287" s="130"/>
      <c r="AZ287" s="130"/>
      <c r="BA287" s="130"/>
      <c r="BB287" s="130"/>
      <c r="BC287" s="130"/>
      <c r="BD287" s="130"/>
      <c r="BE287" s="130"/>
      <c r="BF287" s="130"/>
      <c r="BG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424"/>
      <c r="B288" s="130"/>
      <c r="L288" s="130"/>
      <c r="V288" s="130"/>
      <c r="AF288" s="130"/>
      <c r="AP288" s="130"/>
      <c r="AZ288" s="130"/>
      <c r="BA288" s="130"/>
      <c r="BB288" s="130"/>
      <c r="BC288" s="130"/>
      <c r="BD288" s="130"/>
      <c r="BE288" s="130"/>
      <c r="BF288" s="130"/>
      <c r="BG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424"/>
      <c r="B289" s="130"/>
      <c r="L289" s="130"/>
      <c r="V289" s="130"/>
      <c r="AF289" s="130"/>
      <c r="AP289" s="130"/>
      <c r="AZ289" s="130"/>
      <c r="BA289" s="130"/>
      <c r="BB289" s="130"/>
      <c r="BC289" s="130"/>
      <c r="BD289" s="130"/>
      <c r="BE289" s="130"/>
      <c r="BF289" s="130"/>
      <c r="BG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424"/>
      <c r="B290" s="130"/>
      <c r="L290" s="130"/>
      <c r="V290" s="130"/>
      <c r="AF290" s="130"/>
      <c r="AP290" s="130"/>
      <c r="AZ290" s="130"/>
      <c r="BA290" s="130"/>
      <c r="BB290" s="130"/>
      <c r="BC290" s="130"/>
      <c r="BD290" s="130"/>
      <c r="BE290" s="130"/>
      <c r="BF290" s="130"/>
      <c r="BG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424"/>
      <c r="B291" s="130"/>
      <c r="L291" s="130"/>
      <c r="V291" s="130"/>
      <c r="AF291" s="130"/>
      <c r="AP291" s="130"/>
      <c r="AZ291" s="130"/>
      <c r="BA291" s="130"/>
      <c r="BB291" s="130"/>
      <c r="BC291" s="130"/>
      <c r="BD291" s="130"/>
      <c r="BE291" s="130"/>
      <c r="BF291" s="130"/>
      <c r="BG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424"/>
      <c r="B292" s="130"/>
      <c r="L292" s="130"/>
      <c r="V292" s="130"/>
      <c r="AF292" s="130"/>
      <c r="AP292" s="130"/>
      <c r="AZ292" s="130"/>
      <c r="BA292" s="130"/>
      <c r="BB292" s="130"/>
      <c r="BC292" s="130"/>
      <c r="BD292" s="130"/>
      <c r="BE292" s="130"/>
      <c r="BF292" s="130"/>
      <c r="BG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424"/>
      <c r="B293" s="130"/>
      <c r="L293" s="130"/>
      <c r="V293" s="130"/>
      <c r="AF293" s="130"/>
      <c r="AP293" s="130"/>
      <c r="AZ293" s="130"/>
      <c r="BA293" s="130"/>
      <c r="BB293" s="130"/>
      <c r="BC293" s="130"/>
      <c r="BD293" s="130"/>
      <c r="BE293" s="130"/>
      <c r="BF293" s="130"/>
      <c r="BG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424"/>
      <c r="B294" s="130"/>
      <c r="L294" s="130"/>
      <c r="V294" s="130"/>
      <c r="AF294" s="130"/>
      <c r="AP294" s="130"/>
      <c r="AZ294" s="130"/>
      <c r="BA294" s="130"/>
      <c r="BB294" s="130"/>
      <c r="BC294" s="130"/>
      <c r="BD294" s="130"/>
      <c r="BE294" s="130"/>
      <c r="BF294" s="130"/>
      <c r="BG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424"/>
      <c r="B295" s="130"/>
      <c r="L295" s="130"/>
      <c r="V295" s="130"/>
      <c r="AF295" s="130"/>
      <c r="AP295" s="130"/>
      <c r="AZ295" s="130"/>
      <c r="BA295" s="130"/>
      <c r="BB295" s="130"/>
      <c r="BC295" s="130"/>
      <c r="BD295" s="130"/>
      <c r="BE295" s="130"/>
      <c r="BF295" s="130"/>
      <c r="BG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424"/>
      <c r="B296" s="130"/>
      <c r="L296" s="130"/>
      <c r="V296" s="130"/>
      <c r="AF296" s="130"/>
      <c r="AP296" s="130"/>
      <c r="AZ296" s="130"/>
      <c r="BA296" s="130"/>
      <c r="BB296" s="130"/>
      <c r="BC296" s="130"/>
      <c r="BD296" s="130"/>
      <c r="BE296" s="130"/>
      <c r="BF296" s="130"/>
      <c r="BG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424"/>
      <c r="B297" s="130"/>
      <c r="L297" s="130"/>
      <c r="V297" s="130"/>
      <c r="AF297" s="130"/>
      <c r="AP297" s="130"/>
      <c r="AZ297" s="130"/>
      <c r="BA297" s="130"/>
      <c r="BB297" s="130"/>
      <c r="BC297" s="130"/>
      <c r="BD297" s="130"/>
      <c r="BE297" s="130"/>
      <c r="BF297" s="130"/>
      <c r="BG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424"/>
      <c r="B298" s="130"/>
      <c r="L298" s="130"/>
      <c r="V298" s="130"/>
      <c r="AF298" s="130"/>
      <c r="AP298" s="130"/>
      <c r="AZ298" s="130"/>
      <c r="BA298" s="130"/>
      <c r="BB298" s="130"/>
      <c r="BC298" s="130"/>
      <c r="BD298" s="130"/>
      <c r="BE298" s="130"/>
      <c r="BF298" s="130"/>
      <c r="BG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424"/>
      <c r="B299" s="130"/>
      <c r="L299" s="130"/>
      <c r="V299" s="130"/>
      <c r="AF299" s="130"/>
      <c r="AP299" s="130"/>
      <c r="AZ299" s="130"/>
      <c r="BA299" s="130"/>
      <c r="BB299" s="130"/>
      <c r="BC299" s="130"/>
      <c r="BD299" s="130"/>
      <c r="BE299" s="130"/>
      <c r="BF299" s="130"/>
      <c r="BG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424"/>
      <c r="B300" s="130"/>
      <c r="L300" s="130"/>
      <c r="V300" s="130"/>
      <c r="AF300" s="130"/>
      <c r="AP300" s="130"/>
      <c r="AZ300" s="130"/>
      <c r="BA300" s="130"/>
      <c r="BB300" s="130"/>
      <c r="BC300" s="130"/>
      <c r="BD300" s="130"/>
      <c r="BE300" s="130"/>
      <c r="BF300" s="130"/>
      <c r="BG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424"/>
      <c r="B301" s="130"/>
      <c r="L301" s="130"/>
      <c r="V301" s="130"/>
      <c r="AF301" s="130"/>
      <c r="AP301" s="130"/>
      <c r="AZ301" s="130"/>
      <c r="BA301" s="130"/>
      <c r="BB301" s="130"/>
      <c r="BC301" s="130"/>
      <c r="BD301" s="130"/>
      <c r="BE301" s="130"/>
      <c r="BF301" s="130"/>
      <c r="BG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424"/>
      <c r="B302" s="130"/>
      <c r="L302" s="130"/>
      <c r="V302" s="130"/>
      <c r="AF302" s="130"/>
      <c r="AP302" s="130"/>
      <c r="AZ302" s="130"/>
      <c r="BA302" s="130"/>
      <c r="BB302" s="130"/>
      <c r="BC302" s="130"/>
      <c r="BD302" s="130"/>
      <c r="BE302" s="130"/>
      <c r="BF302" s="130"/>
      <c r="BG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424"/>
      <c r="B303" s="130"/>
      <c r="L303" s="130"/>
      <c r="V303" s="130"/>
      <c r="AF303" s="130"/>
      <c r="AP303" s="130"/>
      <c r="AZ303" s="130"/>
      <c r="BA303" s="130"/>
      <c r="BB303" s="130"/>
      <c r="BC303" s="130"/>
      <c r="BD303" s="130"/>
      <c r="BE303" s="130"/>
      <c r="BF303" s="130"/>
      <c r="BG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424"/>
      <c r="B304" s="130"/>
      <c r="L304" s="130"/>
      <c r="V304" s="130"/>
      <c r="AF304" s="130"/>
      <c r="AP304" s="130"/>
      <c r="AZ304" s="130"/>
      <c r="BA304" s="130"/>
      <c r="BB304" s="130"/>
      <c r="BC304" s="130"/>
      <c r="BD304" s="130"/>
      <c r="BE304" s="130"/>
      <c r="BF304" s="130"/>
      <c r="BG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424"/>
      <c r="B305" s="130"/>
      <c r="L305" s="130"/>
      <c r="V305" s="130"/>
      <c r="AF305" s="130"/>
      <c r="AP305" s="130"/>
      <c r="AZ305" s="130"/>
      <c r="BA305" s="130"/>
      <c r="BB305" s="130"/>
      <c r="BC305" s="130"/>
      <c r="BD305" s="130"/>
      <c r="BE305" s="130"/>
      <c r="BF305" s="130"/>
      <c r="BG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424"/>
      <c r="B306" s="130"/>
      <c r="L306" s="130"/>
      <c r="V306" s="130"/>
      <c r="AF306" s="130"/>
      <c r="AP306" s="130"/>
      <c r="AZ306" s="130"/>
      <c r="BA306" s="130"/>
      <c r="BB306" s="130"/>
      <c r="BC306" s="130"/>
      <c r="BD306" s="130"/>
      <c r="BE306" s="130"/>
      <c r="BF306" s="130"/>
      <c r="BG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424"/>
      <c r="B307" s="130"/>
      <c r="L307" s="130"/>
      <c r="V307" s="130"/>
      <c r="AF307" s="130"/>
      <c r="AP307" s="130"/>
      <c r="AZ307" s="130"/>
      <c r="BA307" s="130"/>
      <c r="BB307" s="130"/>
      <c r="BC307" s="130"/>
      <c r="BD307" s="130"/>
      <c r="BE307" s="130"/>
      <c r="BF307" s="130"/>
      <c r="BG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424"/>
      <c r="B308" s="130"/>
      <c r="L308" s="130"/>
      <c r="V308" s="130"/>
      <c r="AF308" s="130"/>
      <c r="AP308" s="130"/>
      <c r="AZ308" s="130"/>
      <c r="BA308" s="130"/>
      <c r="BB308" s="130"/>
      <c r="BC308" s="130"/>
      <c r="BD308" s="130"/>
      <c r="BE308" s="130"/>
      <c r="BF308" s="130"/>
      <c r="BG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424"/>
      <c r="B309" s="130"/>
      <c r="L309" s="130"/>
      <c r="V309" s="130"/>
      <c r="AF309" s="130"/>
      <c r="AP309" s="130"/>
      <c r="AZ309" s="130"/>
      <c r="BA309" s="130"/>
      <c r="BB309" s="130"/>
      <c r="BC309" s="130"/>
      <c r="BD309" s="130"/>
      <c r="BE309" s="130"/>
      <c r="BF309" s="130"/>
      <c r="BG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424"/>
      <c r="B310" s="130"/>
      <c r="L310" s="130"/>
      <c r="V310" s="130"/>
      <c r="AF310" s="130"/>
      <c r="AP310" s="130"/>
      <c r="AZ310" s="130"/>
      <c r="BA310" s="130"/>
      <c r="BB310" s="130"/>
      <c r="BC310" s="130"/>
      <c r="BD310" s="130"/>
      <c r="BE310" s="130"/>
      <c r="BF310" s="130"/>
      <c r="BG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424"/>
      <c r="B311" s="130"/>
      <c r="L311" s="130"/>
      <c r="V311" s="130"/>
      <c r="AF311" s="130"/>
      <c r="AP311" s="130"/>
      <c r="AZ311" s="130"/>
      <c r="BA311" s="130"/>
      <c r="BB311" s="130"/>
      <c r="BC311" s="130"/>
      <c r="BD311" s="130"/>
      <c r="BE311" s="130"/>
      <c r="BF311" s="130"/>
      <c r="BG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424"/>
      <c r="B312" s="130"/>
      <c r="L312" s="130"/>
      <c r="V312" s="130"/>
      <c r="AF312" s="130"/>
      <c r="AP312" s="130"/>
      <c r="AZ312" s="130"/>
      <c r="BA312" s="130"/>
      <c r="BB312" s="130"/>
      <c r="BC312" s="130"/>
      <c r="BD312" s="130"/>
      <c r="BE312" s="130"/>
      <c r="BF312" s="130"/>
      <c r="BG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424"/>
      <c r="B313" s="130"/>
      <c r="L313" s="130"/>
      <c r="V313" s="130"/>
      <c r="AF313" s="130"/>
      <c r="AP313" s="130"/>
      <c r="AZ313" s="130"/>
      <c r="BA313" s="130"/>
      <c r="BB313" s="130"/>
      <c r="BC313" s="130"/>
      <c r="BD313" s="130"/>
      <c r="BE313" s="130"/>
      <c r="BF313" s="130"/>
      <c r="BG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424"/>
      <c r="B314" s="130"/>
      <c r="L314" s="130"/>
      <c r="V314" s="130"/>
      <c r="AF314" s="130"/>
      <c r="AP314" s="130"/>
      <c r="AZ314" s="130"/>
      <c r="BA314" s="130"/>
      <c r="BB314" s="130"/>
      <c r="BC314" s="130"/>
      <c r="BD314" s="130"/>
      <c r="BE314" s="130"/>
      <c r="BF314" s="130"/>
      <c r="BG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424"/>
      <c r="B315" s="130"/>
      <c r="L315" s="130"/>
      <c r="V315" s="130"/>
      <c r="AF315" s="130"/>
      <c r="AP315" s="130"/>
      <c r="AZ315" s="130"/>
      <c r="BA315" s="130"/>
      <c r="BB315" s="130"/>
      <c r="BC315" s="130"/>
      <c r="BD315" s="130"/>
      <c r="BE315" s="130"/>
      <c r="BF315" s="130"/>
      <c r="BG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424"/>
      <c r="B316" s="130"/>
      <c r="L316" s="130"/>
      <c r="V316" s="130"/>
      <c r="AF316" s="130"/>
      <c r="AP316" s="130"/>
      <c r="AZ316" s="130"/>
      <c r="BA316" s="130"/>
      <c r="BB316" s="130"/>
      <c r="BC316" s="130"/>
      <c r="BD316" s="130"/>
      <c r="BE316" s="130"/>
      <c r="BF316" s="130"/>
      <c r="BG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424"/>
      <c r="B317" s="130"/>
      <c r="L317" s="130"/>
      <c r="V317" s="130"/>
      <c r="AF317" s="130"/>
      <c r="AP317" s="130"/>
      <c r="AZ317" s="130"/>
      <c r="BA317" s="130"/>
      <c r="BB317" s="130"/>
      <c r="BC317" s="130"/>
      <c r="BD317" s="130"/>
      <c r="BE317" s="130"/>
      <c r="BF317" s="130"/>
      <c r="BG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424"/>
      <c r="B318" s="130"/>
      <c r="L318" s="130"/>
      <c r="V318" s="130"/>
      <c r="AF318" s="130"/>
      <c r="AP318" s="130"/>
      <c r="AZ318" s="130"/>
      <c r="BA318" s="130"/>
      <c r="BB318" s="130"/>
      <c r="BC318" s="130"/>
      <c r="BD318" s="130"/>
      <c r="BE318" s="130"/>
      <c r="BF318" s="130"/>
      <c r="BG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424"/>
      <c r="B319" s="130"/>
      <c r="L319" s="130"/>
      <c r="V319" s="130"/>
      <c r="AF319" s="130"/>
      <c r="AP319" s="130"/>
      <c r="AZ319" s="130"/>
      <c r="BA319" s="130"/>
      <c r="BB319" s="130"/>
      <c r="BC319" s="130"/>
      <c r="BD319" s="130"/>
      <c r="BE319" s="130"/>
      <c r="BF319" s="130"/>
      <c r="BG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424"/>
      <c r="B320" s="130"/>
      <c r="L320" s="130"/>
      <c r="V320" s="130"/>
      <c r="AF320" s="130"/>
      <c r="AP320" s="130"/>
      <c r="AZ320" s="130"/>
      <c r="BA320" s="130"/>
      <c r="BB320" s="130"/>
      <c r="BC320" s="130"/>
      <c r="BD320" s="130"/>
      <c r="BE320" s="130"/>
      <c r="BF320" s="130"/>
      <c r="BG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424"/>
      <c r="B321" s="130"/>
      <c r="L321" s="130"/>
      <c r="V321" s="130"/>
      <c r="AF321" s="130"/>
      <c r="AP321" s="130"/>
      <c r="AZ321" s="130"/>
      <c r="BA321" s="130"/>
      <c r="BB321" s="130"/>
      <c r="BC321" s="130"/>
      <c r="BD321" s="130"/>
      <c r="BE321" s="130"/>
      <c r="BF321" s="130"/>
      <c r="BG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424"/>
      <c r="B322" s="130"/>
      <c r="L322" s="130"/>
      <c r="V322" s="130"/>
      <c r="AF322" s="130"/>
      <c r="AP322" s="130"/>
      <c r="AZ322" s="130"/>
      <c r="BA322" s="130"/>
      <c r="BB322" s="130"/>
      <c r="BC322" s="130"/>
      <c r="BD322" s="130"/>
      <c r="BE322" s="130"/>
      <c r="BF322" s="130"/>
      <c r="BG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424"/>
      <c r="B323" s="130"/>
      <c r="L323" s="130"/>
      <c r="V323" s="130"/>
      <c r="AF323" s="130"/>
      <c r="AP323" s="130"/>
      <c r="AZ323" s="130"/>
      <c r="BA323" s="130"/>
      <c r="BB323" s="130"/>
      <c r="BC323" s="130"/>
      <c r="BD323" s="130"/>
      <c r="BE323" s="130"/>
      <c r="BF323" s="130"/>
      <c r="BG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424"/>
      <c r="B324" s="130"/>
      <c r="L324" s="130"/>
      <c r="V324" s="130"/>
      <c r="AF324" s="130"/>
      <c r="AP324" s="130"/>
      <c r="AZ324" s="130"/>
      <c r="BA324" s="130"/>
      <c r="BB324" s="130"/>
      <c r="BC324" s="130"/>
      <c r="BD324" s="130"/>
      <c r="BE324" s="130"/>
      <c r="BF324" s="130"/>
      <c r="BG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424"/>
      <c r="B325" s="130"/>
      <c r="L325" s="130"/>
      <c r="V325" s="130"/>
      <c r="AF325" s="130"/>
      <c r="AP325" s="130"/>
      <c r="AZ325" s="130"/>
      <c r="BA325" s="130"/>
      <c r="BB325" s="130"/>
      <c r="BC325" s="130"/>
      <c r="BD325" s="130"/>
      <c r="BE325" s="130"/>
      <c r="BF325" s="130"/>
      <c r="BG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424"/>
      <c r="B326" s="130"/>
      <c r="L326" s="130"/>
      <c r="V326" s="130"/>
      <c r="AF326" s="130"/>
      <c r="AP326" s="130"/>
      <c r="AZ326" s="130"/>
      <c r="BA326" s="130"/>
      <c r="BB326" s="130"/>
      <c r="BC326" s="130"/>
      <c r="BD326" s="130"/>
      <c r="BE326" s="130"/>
      <c r="BF326" s="130"/>
      <c r="BG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424"/>
      <c r="B327" s="130"/>
      <c r="L327" s="130"/>
      <c r="V327" s="130"/>
      <c r="AF327" s="130"/>
      <c r="AP327" s="130"/>
      <c r="AZ327" s="130"/>
      <c r="BA327" s="130"/>
      <c r="BB327" s="130"/>
      <c r="BC327" s="130"/>
      <c r="BD327" s="130"/>
      <c r="BE327" s="130"/>
      <c r="BF327" s="130"/>
      <c r="BG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424"/>
      <c r="B328" s="130"/>
      <c r="L328" s="130"/>
      <c r="V328" s="130"/>
      <c r="AF328" s="130"/>
      <c r="AP328" s="130"/>
      <c r="AZ328" s="130"/>
      <c r="BA328" s="130"/>
      <c r="BB328" s="130"/>
      <c r="BC328" s="130"/>
      <c r="BD328" s="130"/>
      <c r="BE328" s="130"/>
      <c r="BF328" s="130"/>
      <c r="BG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424"/>
      <c r="B329" s="130"/>
      <c r="L329" s="130"/>
      <c r="V329" s="130"/>
      <c r="AF329" s="130"/>
      <c r="AP329" s="130"/>
      <c r="AZ329" s="130"/>
      <c r="BA329" s="130"/>
      <c r="BB329" s="130"/>
      <c r="BC329" s="130"/>
      <c r="BD329" s="130"/>
      <c r="BE329" s="130"/>
      <c r="BF329" s="130"/>
      <c r="BG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424"/>
      <c r="B330" s="130"/>
      <c r="L330" s="130"/>
      <c r="V330" s="130"/>
      <c r="AF330" s="130"/>
      <c r="AP330" s="130"/>
      <c r="AZ330" s="130"/>
      <c r="BA330" s="130"/>
      <c r="BB330" s="130"/>
      <c r="BC330" s="130"/>
      <c r="BD330" s="130"/>
      <c r="BE330" s="130"/>
      <c r="BF330" s="130"/>
      <c r="BG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424"/>
      <c r="B331" s="130"/>
      <c r="L331" s="130"/>
      <c r="V331" s="130"/>
      <c r="AF331" s="130"/>
      <c r="AP331" s="130"/>
      <c r="AZ331" s="130"/>
      <c r="BA331" s="130"/>
      <c r="BB331" s="130"/>
      <c r="BC331" s="130"/>
      <c r="BD331" s="130"/>
      <c r="BE331" s="130"/>
      <c r="BF331" s="130"/>
      <c r="BG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424"/>
      <c r="B332" s="130"/>
      <c r="L332" s="130"/>
      <c r="V332" s="130"/>
      <c r="AF332" s="130"/>
      <c r="AP332" s="130"/>
      <c r="AZ332" s="130"/>
      <c r="BA332" s="130"/>
      <c r="BB332" s="130"/>
      <c r="BC332" s="130"/>
      <c r="BD332" s="130"/>
      <c r="BE332" s="130"/>
      <c r="BF332" s="130"/>
      <c r="BG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424"/>
      <c r="B333" s="130"/>
      <c r="L333" s="130"/>
      <c r="V333" s="130"/>
      <c r="AF333" s="130"/>
      <c r="AP333" s="130"/>
      <c r="AZ333" s="130"/>
      <c r="BA333" s="130"/>
      <c r="BB333" s="130"/>
      <c r="BC333" s="130"/>
      <c r="BD333" s="130"/>
      <c r="BE333" s="130"/>
      <c r="BF333" s="130"/>
      <c r="BG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424"/>
      <c r="B334" s="130"/>
      <c r="L334" s="130"/>
      <c r="V334" s="130"/>
      <c r="AF334" s="130"/>
      <c r="AP334" s="130"/>
      <c r="AZ334" s="130"/>
      <c r="BA334" s="130"/>
      <c r="BB334" s="130"/>
      <c r="BC334" s="130"/>
      <c r="BD334" s="130"/>
      <c r="BE334" s="130"/>
      <c r="BF334" s="130"/>
      <c r="BG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424"/>
      <c r="B335" s="130"/>
      <c r="L335" s="130"/>
      <c r="V335" s="130"/>
      <c r="AF335" s="130"/>
      <c r="AP335" s="130"/>
      <c r="AZ335" s="130"/>
      <c r="BA335" s="130"/>
      <c r="BB335" s="130"/>
      <c r="BC335" s="130"/>
      <c r="BD335" s="130"/>
      <c r="BE335" s="130"/>
      <c r="BF335" s="130"/>
      <c r="BG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424"/>
      <c r="B336" s="130"/>
      <c r="L336" s="130"/>
      <c r="V336" s="130"/>
      <c r="AF336" s="130"/>
      <c r="AP336" s="130"/>
      <c r="AZ336" s="130"/>
      <c r="BA336" s="130"/>
      <c r="BB336" s="130"/>
      <c r="BC336" s="130"/>
      <c r="BD336" s="130"/>
      <c r="BE336" s="130"/>
      <c r="BF336" s="130"/>
      <c r="BG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424"/>
      <c r="B337" s="130"/>
      <c r="L337" s="130"/>
      <c r="V337" s="130"/>
      <c r="AF337" s="130"/>
      <c r="AP337" s="130"/>
      <c r="AZ337" s="130"/>
      <c r="BA337" s="130"/>
      <c r="BB337" s="130"/>
      <c r="BC337" s="130"/>
      <c r="BD337" s="130"/>
      <c r="BE337" s="130"/>
      <c r="BF337" s="130"/>
      <c r="BG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424"/>
      <c r="B338" s="130"/>
      <c r="L338" s="130"/>
      <c r="V338" s="130"/>
      <c r="AF338" s="130"/>
      <c r="AP338" s="130"/>
      <c r="AZ338" s="130"/>
      <c r="BA338" s="130"/>
      <c r="BB338" s="130"/>
      <c r="BC338" s="130"/>
      <c r="BD338" s="130"/>
      <c r="BE338" s="130"/>
      <c r="BF338" s="130"/>
      <c r="BG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424"/>
      <c r="B339" s="130"/>
      <c r="L339" s="130"/>
      <c r="V339" s="130"/>
      <c r="AF339" s="130"/>
      <c r="AP339" s="130"/>
      <c r="AZ339" s="130"/>
      <c r="BA339" s="130"/>
      <c r="BB339" s="130"/>
      <c r="BC339" s="130"/>
      <c r="BD339" s="130"/>
      <c r="BE339" s="130"/>
      <c r="BF339" s="130"/>
      <c r="BG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424"/>
      <c r="B340" s="130"/>
      <c r="L340" s="130"/>
      <c r="V340" s="130"/>
      <c r="AF340" s="130"/>
      <c r="AP340" s="130"/>
      <c r="AZ340" s="130"/>
      <c r="BA340" s="130"/>
      <c r="BB340" s="130"/>
      <c r="BC340" s="130"/>
      <c r="BD340" s="130"/>
      <c r="BE340" s="130"/>
      <c r="BF340" s="130"/>
      <c r="BG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424"/>
      <c r="B341" s="130"/>
      <c r="L341" s="130"/>
      <c r="V341" s="130"/>
      <c r="AF341" s="130"/>
      <c r="AP341" s="130"/>
      <c r="AZ341" s="130"/>
      <c r="BA341" s="130"/>
      <c r="BB341" s="130"/>
      <c r="BC341" s="130"/>
      <c r="BD341" s="130"/>
      <c r="BE341" s="130"/>
      <c r="BF341" s="130"/>
      <c r="BG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424"/>
      <c r="B342" s="130"/>
      <c r="L342" s="130"/>
      <c r="V342" s="130"/>
      <c r="AF342" s="130"/>
      <c r="AP342" s="130"/>
      <c r="AZ342" s="130"/>
      <c r="BA342" s="130"/>
      <c r="BB342" s="130"/>
      <c r="BC342" s="130"/>
      <c r="BD342" s="130"/>
      <c r="BE342" s="130"/>
      <c r="BF342" s="130"/>
      <c r="BG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424"/>
      <c r="B343" s="130"/>
      <c r="L343" s="130"/>
      <c r="V343" s="130"/>
      <c r="AF343" s="130"/>
      <c r="AP343" s="130"/>
      <c r="AZ343" s="130"/>
      <c r="BA343" s="130"/>
      <c r="BB343" s="130"/>
      <c r="BC343" s="130"/>
      <c r="BD343" s="130"/>
      <c r="BE343" s="130"/>
      <c r="BF343" s="130"/>
      <c r="BG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424"/>
      <c r="B344" s="130"/>
      <c r="L344" s="130"/>
      <c r="V344" s="130"/>
      <c r="AF344" s="130"/>
      <c r="AP344" s="130"/>
      <c r="AZ344" s="130"/>
      <c r="BA344" s="130"/>
      <c r="BB344" s="130"/>
      <c r="BC344" s="130"/>
      <c r="BD344" s="130"/>
      <c r="BE344" s="130"/>
      <c r="BF344" s="130"/>
      <c r="BG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424"/>
      <c r="B345" s="130"/>
      <c r="L345" s="130"/>
      <c r="V345" s="130"/>
      <c r="AF345" s="130"/>
      <c r="AP345" s="130"/>
      <c r="AZ345" s="130"/>
      <c r="BA345" s="130"/>
      <c r="BB345" s="130"/>
      <c r="BC345" s="130"/>
      <c r="BD345" s="130"/>
      <c r="BE345" s="130"/>
      <c r="BF345" s="130"/>
      <c r="BG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424"/>
      <c r="B346" s="130"/>
      <c r="L346" s="130"/>
      <c r="V346" s="130"/>
      <c r="AF346" s="130"/>
      <c r="AP346" s="130"/>
      <c r="AZ346" s="130"/>
      <c r="BA346" s="130"/>
      <c r="BB346" s="130"/>
      <c r="BC346" s="130"/>
      <c r="BD346" s="130"/>
      <c r="BE346" s="130"/>
      <c r="BF346" s="130"/>
      <c r="BG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424"/>
      <c r="B347" s="130"/>
      <c r="L347" s="130"/>
      <c r="V347" s="130"/>
      <c r="AF347" s="130"/>
      <c r="AP347" s="130"/>
      <c r="AZ347" s="130"/>
      <c r="BA347" s="130"/>
      <c r="BB347" s="130"/>
      <c r="BC347" s="130"/>
      <c r="BD347" s="130"/>
      <c r="BE347" s="130"/>
      <c r="BF347" s="130"/>
      <c r="BG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424"/>
      <c r="B348" s="130"/>
      <c r="L348" s="130"/>
      <c r="V348" s="130"/>
      <c r="AF348" s="130"/>
      <c r="AP348" s="130"/>
      <c r="AZ348" s="130"/>
      <c r="BA348" s="130"/>
      <c r="BB348" s="130"/>
      <c r="BC348" s="130"/>
      <c r="BD348" s="130"/>
      <c r="BE348" s="130"/>
      <c r="BF348" s="130"/>
      <c r="BG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424"/>
      <c r="B349" s="130"/>
      <c r="L349" s="130"/>
      <c r="V349" s="130"/>
      <c r="AF349" s="130"/>
      <c r="AP349" s="130"/>
      <c r="AZ349" s="130"/>
      <c r="BA349" s="130"/>
      <c r="BB349" s="130"/>
      <c r="BC349" s="130"/>
      <c r="BD349" s="130"/>
      <c r="BE349" s="130"/>
      <c r="BF349" s="130"/>
      <c r="BG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424"/>
      <c r="B350" s="130"/>
      <c r="L350" s="130"/>
      <c r="V350" s="130"/>
      <c r="AF350" s="130"/>
      <c r="AP350" s="130"/>
      <c r="AZ350" s="130"/>
      <c r="BA350" s="130"/>
      <c r="BB350" s="130"/>
      <c r="BC350" s="130"/>
      <c r="BD350" s="130"/>
      <c r="BE350" s="130"/>
      <c r="BF350" s="130"/>
      <c r="BG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424"/>
      <c r="B351" s="130"/>
      <c r="L351" s="130"/>
      <c r="V351" s="130"/>
      <c r="AF351" s="130"/>
      <c r="AP351" s="130"/>
      <c r="AZ351" s="130"/>
      <c r="BA351" s="130"/>
      <c r="BB351" s="130"/>
      <c r="BC351" s="130"/>
      <c r="BD351" s="130"/>
      <c r="BE351" s="130"/>
      <c r="BF351" s="130"/>
      <c r="BG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424"/>
      <c r="B352" s="130"/>
      <c r="L352" s="130"/>
      <c r="V352" s="130"/>
      <c r="AF352" s="130"/>
      <c r="AP352" s="130"/>
      <c r="AZ352" s="130"/>
      <c r="BA352" s="130"/>
      <c r="BB352" s="130"/>
      <c r="BC352" s="130"/>
      <c r="BD352" s="130"/>
      <c r="BE352" s="130"/>
      <c r="BF352" s="130"/>
      <c r="BG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424"/>
      <c r="B353" s="130"/>
      <c r="L353" s="130"/>
      <c r="V353" s="130"/>
      <c r="AF353" s="130"/>
      <c r="AP353" s="130"/>
      <c r="AZ353" s="130"/>
      <c r="BA353" s="130"/>
      <c r="BB353" s="130"/>
      <c r="BC353" s="130"/>
      <c r="BD353" s="130"/>
      <c r="BE353" s="130"/>
      <c r="BF353" s="130"/>
      <c r="BG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424"/>
      <c r="B354" s="130"/>
      <c r="L354" s="130"/>
      <c r="V354" s="130"/>
      <c r="AF354" s="130"/>
      <c r="AP354" s="130"/>
      <c r="AZ354" s="130"/>
      <c r="BA354" s="130"/>
      <c r="BB354" s="130"/>
      <c r="BC354" s="130"/>
      <c r="BD354" s="130"/>
      <c r="BE354" s="130"/>
      <c r="BF354" s="130"/>
      <c r="BG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424"/>
      <c r="B355" s="130"/>
      <c r="L355" s="130"/>
      <c r="V355" s="130"/>
      <c r="AF355" s="130"/>
      <c r="AP355" s="130"/>
      <c r="AZ355" s="130"/>
      <c r="BA355" s="130"/>
      <c r="BB355" s="130"/>
      <c r="BC355" s="130"/>
      <c r="BD355" s="130"/>
      <c r="BE355" s="130"/>
      <c r="BF355" s="130"/>
      <c r="BG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424"/>
      <c r="B356" s="130"/>
      <c r="L356" s="130"/>
      <c r="V356" s="130"/>
      <c r="AF356" s="130"/>
      <c r="AP356" s="130"/>
      <c r="AZ356" s="130"/>
      <c r="BA356" s="130"/>
      <c r="BB356" s="130"/>
      <c r="BC356" s="130"/>
      <c r="BD356" s="130"/>
      <c r="BE356" s="130"/>
      <c r="BF356" s="130"/>
      <c r="BG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424"/>
      <c r="B357" s="130"/>
      <c r="L357" s="130"/>
      <c r="V357" s="130"/>
      <c r="AF357" s="130"/>
      <c r="AP357" s="130"/>
      <c r="AZ357" s="130"/>
      <c r="BA357" s="130"/>
      <c r="BB357" s="130"/>
      <c r="BC357" s="130"/>
      <c r="BD357" s="130"/>
      <c r="BE357" s="130"/>
      <c r="BF357" s="130"/>
      <c r="BG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424"/>
      <c r="B358" s="130"/>
      <c r="L358" s="130"/>
      <c r="V358" s="130"/>
      <c r="AF358" s="130"/>
      <c r="AP358" s="130"/>
      <c r="AZ358" s="130"/>
      <c r="BA358" s="130"/>
      <c r="BB358" s="130"/>
      <c r="BC358" s="130"/>
      <c r="BD358" s="130"/>
      <c r="BE358" s="130"/>
      <c r="BF358" s="130"/>
      <c r="BG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424"/>
      <c r="B359" s="130"/>
      <c r="L359" s="130"/>
      <c r="V359" s="130"/>
      <c r="AF359" s="130"/>
      <c r="AP359" s="130"/>
      <c r="AZ359" s="130"/>
      <c r="BA359" s="130"/>
      <c r="BB359" s="130"/>
      <c r="BC359" s="130"/>
      <c r="BD359" s="130"/>
      <c r="BE359" s="130"/>
      <c r="BF359" s="130"/>
      <c r="BG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424"/>
      <c r="B360" s="130"/>
      <c r="L360" s="130"/>
      <c r="V360" s="130"/>
      <c r="AF360" s="130"/>
      <c r="AP360" s="130"/>
      <c r="AZ360" s="130"/>
      <c r="BA360" s="130"/>
      <c r="BB360" s="130"/>
      <c r="BC360" s="130"/>
      <c r="BD360" s="130"/>
      <c r="BE360" s="130"/>
      <c r="BF360" s="130"/>
      <c r="BG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424"/>
      <c r="B361" s="130"/>
      <c r="L361" s="130"/>
      <c r="V361" s="130"/>
      <c r="AF361" s="130"/>
      <c r="AP361" s="130"/>
      <c r="AZ361" s="130"/>
      <c r="BA361" s="130"/>
      <c r="BB361" s="130"/>
      <c r="BC361" s="130"/>
      <c r="BD361" s="130"/>
      <c r="BE361" s="130"/>
      <c r="BF361" s="130"/>
      <c r="BG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424"/>
      <c r="B362" s="130"/>
      <c r="L362" s="130"/>
      <c r="V362" s="130"/>
      <c r="AF362" s="130"/>
      <c r="AP362" s="130"/>
      <c r="AZ362" s="130"/>
      <c r="BA362" s="130"/>
      <c r="BB362" s="130"/>
      <c r="BC362" s="130"/>
      <c r="BD362" s="130"/>
      <c r="BE362" s="130"/>
      <c r="BF362" s="130"/>
      <c r="BG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424"/>
      <c r="B363" s="130"/>
      <c r="L363" s="130"/>
      <c r="V363" s="130"/>
      <c r="AF363" s="130"/>
      <c r="AP363" s="130"/>
      <c r="AZ363" s="130"/>
      <c r="BA363" s="130"/>
      <c r="BB363" s="130"/>
      <c r="BC363" s="130"/>
      <c r="BD363" s="130"/>
      <c r="BE363" s="130"/>
      <c r="BF363" s="130"/>
      <c r="BG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424"/>
      <c r="B364" s="130"/>
      <c r="L364" s="130"/>
      <c r="V364" s="130"/>
      <c r="AF364" s="130"/>
      <c r="AP364" s="130"/>
      <c r="AZ364" s="130"/>
      <c r="BA364" s="130"/>
      <c r="BB364" s="130"/>
      <c r="BC364" s="130"/>
      <c r="BD364" s="130"/>
      <c r="BE364" s="130"/>
      <c r="BF364" s="130"/>
      <c r="BG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424"/>
      <c r="B365" s="130"/>
      <c r="L365" s="130"/>
      <c r="V365" s="130"/>
      <c r="AF365" s="130"/>
      <c r="AP365" s="130"/>
      <c r="AZ365" s="130"/>
      <c r="BA365" s="130"/>
      <c r="BB365" s="130"/>
      <c r="BC365" s="130"/>
      <c r="BD365" s="130"/>
      <c r="BE365" s="130"/>
      <c r="BF365" s="130"/>
      <c r="BG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424"/>
      <c r="B366" s="130"/>
      <c r="L366" s="130"/>
      <c r="V366" s="130"/>
      <c r="AF366" s="130"/>
      <c r="AP366" s="130"/>
      <c r="AZ366" s="130"/>
      <c r="BA366" s="130"/>
      <c r="BB366" s="130"/>
      <c r="BC366" s="130"/>
      <c r="BD366" s="130"/>
      <c r="BE366" s="130"/>
      <c r="BF366" s="130"/>
      <c r="BG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424"/>
      <c r="B367" s="130"/>
      <c r="L367" s="130"/>
      <c r="V367" s="130"/>
      <c r="AF367" s="130"/>
      <c r="AP367" s="130"/>
      <c r="AZ367" s="130"/>
      <c r="BA367" s="130"/>
      <c r="BB367" s="130"/>
      <c r="BC367" s="130"/>
      <c r="BD367" s="130"/>
      <c r="BE367" s="130"/>
      <c r="BF367" s="130"/>
      <c r="BG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424"/>
      <c r="B368" s="130"/>
      <c r="L368" s="130"/>
      <c r="V368" s="130"/>
      <c r="AF368" s="130"/>
      <c r="AP368" s="130"/>
      <c r="AZ368" s="130"/>
      <c r="BA368" s="130"/>
      <c r="BB368" s="130"/>
      <c r="BC368" s="130"/>
      <c r="BD368" s="130"/>
      <c r="BE368" s="130"/>
      <c r="BF368" s="130"/>
      <c r="BG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424"/>
      <c r="B369" s="130"/>
      <c r="L369" s="130"/>
      <c r="V369" s="130"/>
      <c r="AF369" s="130"/>
      <c r="AP369" s="130"/>
      <c r="AZ369" s="130"/>
      <c r="BA369" s="130"/>
      <c r="BB369" s="130"/>
      <c r="BC369" s="130"/>
      <c r="BD369" s="130"/>
      <c r="BE369" s="130"/>
      <c r="BF369" s="130"/>
      <c r="BG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424"/>
      <c r="B370" s="130"/>
      <c r="L370" s="130"/>
      <c r="V370" s="130"/>
      <c r="AF370" s="130"/>
      <c r="AP370" s="130"/>
      <c r="AZ370" s="130"/>
      <c r="BA370" s="130"/>
      <c r="BB370" s="130"/>
      <c r="BC370" s="130"/>
      <c r="BD370" s="130"/>
      <c r="BE370" s="130"/>
      <c r="BF370" s="130"/>
      <c r="BG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424"/>
      <c r="B371" s="130"/>
      <c r="L371" s="130"/>
      <c r="V371" s="130"/>
      <c r="AF371" s="130"/>
      <c r="AP371" s="130"/>
      <c r="AZ371" s="130"/>
      <c r="BA371" s="130"/>
      <c r="BB371" s="130"/>
      <c r="BC371" s="130"/>
      <c r="BD371" s="130"/>
      <c r="BE371" s="130"/>
      <c r="BF371" s="130"/>
      <c r="BG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424"/>
      <c r="B372" s="130"/>
      <c r="L372" s="130"/>
      <c r="V372" s="130"/>
      <c r="AF372" s="130"/>
      <c r="AP372" s="130"/>
      <c r="AZ372" s="130"/>
      <c r="BA372" s="130"/>
      <c r="BB372" s="130"/>
      <c r="BC372" s="130"/>
      <c r="BD372" s="130"/>
      <c r="BE372" s="130"/>
      <c r="BF372" s="130"/>
      <c r="BG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424"/>
      <c r="B373" s="130"/>
      <c r="L373" s="130"/>
      <c r="V373" s="130"/>
      <c r="AF373" s="130"/>
      <c r="AP373" s="130"/>
      <c r="AZ373" s="130"/>
      <c r="BA373" s="130"/>
      <c r="BB373" s="130"/>
      <c r="BC373" s="130"/>
      <c r="BD373" s="130"/>
      <c r="BE373" s="130"/>
      <c r="BF373" s="130"/>
      <c r="BG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424"/>
      <c r="B374" s="130"/>
      <c r="L374" s="130"/>
      <c r="V374" s="130"/>
      <c r="AF374" s="130"/>
      <c r="AP374" s="130"/>
      <c r="AZ374" s="130"/>
      <c r="BA374" s="130"/>
      <c r="BB374" s="130"/>
      <c r="BC374" s="130"/>
      <c r="BD374" s="130"/>
      <c r="BE374" s="130"/>
      <c r="BF374" s="130"/>
      <c r="BG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424"/>
      <c r="B375" s="130"/>
      <c r="L375" s="130"/>
      <c r="V375" s="130"/>
      <c r="AF375" s="130"/>
      <c r="AP375" s="130"/>
      <c r="AZ375" s="130"/>
      <c r="BA375" s="130"/>
      <c r="BB375" s="130"/>
      <c r="BC375" s="130"/>
      <c r="BD375" s="130"/>
      <c r="BE375" s="130"/>
      <c r="BF375" s="130"/>
      <c r="BG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424"/>
      <c r="B376" s="130"/>
      <c r="L376" s="130"/>
      <c r="V376" s="130"/>
      <c r="AF376" s="130"/>
      <c r="AP376" s="130"/>
      <c r="AZ376" s="130"/>
      <c r="BA376" s="130"/>
      <c r="BB376" s="130"/>
      <c r="BC376" s="130"/>
      <c r="BD376" s="130"/>
      <c r="BE376" s="130"/>
      <c r="BF376" s="130"/>
      <c r="BG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424"/>
      <c r="B377" s="130"/>
      <c r="L377" s="130"/>
      <c r="V377" s="130"/>
      <c r="AF377" s="130"/>
      <c r="AP377" s="130"/>
      <c r="AZ377" s="130"/>
      <c r="BA377" s="130"/>
      <c r="BB377" s="130"/>
      <c r="BC377" s="130"/>
      <c r="BD377" s="130"/>
      <c r="BE377" s="130"/>
      <c r="BF377" s="130"/>
      <c r="BG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424"/>
      <c r="B378" s="130"/>
      <c r="L378" s="130"/>
      <c r="V378" s="130"/>
      <c r="AF378" s="130"/>
      <c r="AP378" s="130"/>
      <c r="AZ378" s="130"/>
      <c r="BA378" s="130"/>
      <c r="BB378" s="130"/>
      <c r="BC378" s="130"/>
      <c r="BD378" s="130"/>
      <c r="BE378" s="130"/>
      <c r="BF378" s="130"/>
      <c r="BG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424"/>
      <c r="B379" s="130"/>
      <c r="L379" s="130"/>
      <c r="V379" s="130"/>
      <c r="AF379" s="130"/>
      <c r="AP379" s="130"/>
      <c r="AZ379" s="130"/>
      <c r="BA379" s="130"/>
      <c r="BB379" s="130"/>
      <c r="BC379" s="130"/>
      <c r="BD379" s="130"/>
      <c r="BE379" s="130"/>
      <c r="BF379" s="130"/>
      <c r="BG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424"/>
      <c r="B380" s="130"/>
      <c r="L380" s="130"/>
      <c r="V380" s="130"/>
      <c r="AF380" s="130"/>
      <c r="AP380" s="130"/>
      <c r="AZ380" s="130"/>
      <c r="BA380" s="130"/>
      <c r="BB380" s="130"/>
      <c r="BC380" s="130"/>
      <c r="BD380" s="130"/>
      <c r="BE380" s="130"/>
      <c r="BF380" s="130"/>
      <c r="BG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424"/>
      <c r="B381" s="130"/>
      <c r="L381" s="130"/>
      <c r="V381" s="130"/>
      <c r="AF381" s="130"/>
      <c r="AP381" s="130"/>
      <c r="AZ381" s="130"/>
      <c r="BA381" s="130"/>
      <c r="BB381" s="130"/>
      <c r="BC381" s="130"/>
      <c r="BD381" s="130"/>
      <c r="BE381" s="130"/>
      <c r="BF381" s="130"/>
      <c r="BG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424"/>
      <c r="B382" s="130"/>
      <c r="L382" s="130"/>
      <c r="V382" s="130"/>
      <c r="AF382" s="130"/>
      <c r="AP382" s="130"/>
      <c r="AZ382" s="130"/>
      <c r="BA382" s="130"/>
      <c r="BB382" s="130"/>
      <c r="BC382" s="130"/>
      <c r="BD382" s="130"/>
      <c r="BE382" s="130"/>
      <c r="BF382" s="130"/>
      <c r="BG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424"/>
      <c r="B383" s="130"/>
      <c r="L383" s="130"/>
      <c r="V383" s="130"/>
      <c r="AF383" s="130"/>
      <c r="AP383" s="130"/>
      <c r="AZ383" s="130"/>
      <c r="BA383" s="130"/>
      <c r="BB383" s="130"/>
      <c r="BC383" s="130"/>
      <c r="BD383" s="130"/>
      <c r="BE383" s="130"/>
      <c r="BF383" s="130"/>
      <c r="BG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424"/>
      <c r="B384" s="130"/>
      <c r="L384" s="130"/>
      <c r="V384" s="130"/>
      <c r="AF384" s="130"/>
      <c r="AP384" s="130"/>
      <c r="AZ384" s="130"/>
      <c r="BA384" s="130"/>
      <c r="BB384" s="130"/>
      <c r="BC384" s="130"/>
      <c r="BD384" s="130"/>
      <c r="BE384" s="130"/>
      <c r="BF384" s="130"/>
      <c r="BG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424"/>
      <c r="B385" s="130"/>
      <c r="L385" s="130"/>
      <c r="V385" s="130"/>
      <c r="AF385" s="130"/>
      <c r="AP385" s="130"/>
      <c r="AZ385" s="130"/>
      <c r="BA385" s="130"/>
      <c r="BB385" s="130"/>
      <c r="BC385" s="130"/>
      <c r="BD385" s="130"/>
      <c r="BE385" s="130"/>
      <c r="BF385" s="130"/>
      <c r="BG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424"/>
      <c r="B386" s="130"/>
      <c r="L386" s="130"/>
      <c r="V386" s="130"/>
      <c r="AF386" s="130"/>
      <c r="AP386" s="130"/>
      <c r="AZ386" s="130"/>
      <c r="BA386" s="130"/>
      <c r="BB386" s="130"/>
      <c r="BC386" s="130"/>
      <c r="BD386" s="130"/>
      <c r="BE386" s="130"/>
      <c r="BF386" s="130"/>
      <c r="BG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424"/>
      <c r="B387" s="130"/>
      <c r="L387" s="130"/>
      <c r="V387" s="130"/>
      <c r="AF387" s="130"/>
      <c r="AP387" s="130"/>
      <c r="AZ387" s="130"/>
      <c r="BA387" s="130"/>
      <c r="BB387" s="130"/>
      <c r="BC387" s="130"/>
      <c r="BD387" s="130"/>
      <c r="BE387" s="130"/>
      <c r="BF387" s="130"/>
      <c r="BG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424"/>
      <c r="B388" s="130"/>
      <c r="L388" s="130"/>
      <c r="V388" s="130"/>
      <c r="AF388" s="130"/>
      <c r="AP388" s="130"/>
      <c r="AZ388" s="130"/>
      <c r="BA388" s="130"/>
      <c r="BB388" s="130"/>
      <c r="BC388" s="130"/>
      <c r="BD388" s="130"/>
      <c r="BE388" s="130"/>
      <c r="BF388" s="130"/>
      <c r="BG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424"/>
      <c r="B389" s="130"/>
      <c r="L389" s="130"/>
      <c r="V389" s="130"/>
      <c r="AF389" s="130"/>
      <c r="AP389" s="130"/>
      <c r="AZ389" s="130"/>
      <c r="BA389" s="130"/>
      <c r="BB389" s="130"/>
      <c r="BC389" s="130"/>
      <c r="BD389" s="130"/>
      <c r="BE389" s="130"/>
      <c r="BF389" s="130"/>
      <c r="BG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424"/>
      <c r="B390" s="130"/>
      <c r="L390" s="130"/>
      <c r="V390" s="130"/>
      <c r="AF390" s="130"/>
      <c r="AP390" s="130"/>
      <c r="AZ390" s="130"/>
      <c r="BA390" s="130"/>
      <c r="BB390" s="130"/>
      <c r="BC390" s="130"/>
      <c r="BD390" s="130"/>
      <c r="BE390" s="130"/>
      <c r="BF390" s="130"/>
      <c r="BG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424"/>
      <c r="B391" s="130"/>
      <c r="L391" s="130"/>
      <c r="V391" s="130"/>
      <c r="AF391" s="130"/>
      <c r="AP391" s="130"/>
      <c r="AZ391" s="130"/>
      <c r="BA391" s="130"/>
      <c r="BB391" s="130"/>
      <c r="BC391" s="130"/>
      <c r="BD391" s="130"/>
      <c r="BE391" s="130"/>
      <c r="BF391" s="130"/>
      <c r="BG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424"/>
      <c r="B392" s="130"/>
      <c r="L392" s="130"/>
      <c r="V392" s="130"/>
      <c r="AF392" s="130"/>
      <c r="AP392" s="130"/>
      <c r="AZ392" s="130"/>
      <c r="BA392" s="130"/>
      <c r="BB392" s="130"/>
      <c r="BC392" s="130"/>
      <c r="BD392" s="130"/>
      <c r="BE392" s="130"/>
      <c r="BF392" s="130"/>
      <c r="BG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424"/>
      <c r="B393" s="130"/>
      <c r="L393" s="130"/>
      <c r="V393" s="130"/>
      <c r="AF393" s="130"/>
      <c r="AP393" s="130"/>
      <c r="AZ393" s="130"/>
      <c r="BA393" s="130"/>
      <c r="BB393" s="130"/>
      <c r="BC393" s="130"/>
      <c r="BD393" s="130"/>
      <c r="BE393" s="130"/>
      <c r="BF393" s="130"/>
      <c r="BG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424"/>
      <c r="B394" s="130"/>
      <c r="L394" s="130"/>
      <c r="V394" s="130"/>
      <c r="AF394" s="130"/>
      <c r="AP394" s="130"/>
      <c r="AZ394" s="130"/>
      <c r="BA394" s="130"/>
      <c r="BB394" s="130"/>
      <c r="BC394" s="130"/>
      <c r="BD394" s="130"/>
      <c r="BE394" s="130"/>
      <c r="BF394" s="130"/>
      <c r="BG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424"/>
      <c r="B395" s="130"/>
      <c r="L395" s="130"/>
      <c r="V395" s="130"/>
      <c r="AF395" s="130"/>
      <c r="AP395" s="130"/>
      <c r="AZ395" s="130"/>
      <c r="BA395" s="130"/>
      <c r="BB395" s="130"/>
      <c r="BC395" s="130"/>
      <c r="BD395" s="130"/>
      <c r="BE395" s="130"/>
      <c r="BF395" s="130"/>
      <c r="BG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424"/>
      <c r="B396" s="130"/>
      <c r="L396" s="130"/>
      <c r="V396" s="130"/>
      <c r="AF396" s="130"/>
      <c r="AP396" s="130"/>
      <c r="AZ396" s="130"/>
      <c r="BA396" s="130"/>
      <c r="BB396" s="130"/>
      <c r="BC396" s="130"/>
      <c r="BD396" s="130"/>
      <c r="BE396" s="130"/>
      <c r="BF396" s="130"/>
      <c r="BG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424"/>
      <c r="B397" s="130"/>
      <c r="L397" s="130"/>
      <c r="V397" s="130"/>
      <c r="AF397" s="130"/>
      <c r="AP397" s="130"/>
      <c r="AZ397" s="130"/>
      <c r="BA397" s="130"/>
      <c r="BB397" s="130"/>
      <c r="BC397" s="130"/>
      <c r="BD397" s="130"/>
      <c r="BE397" s="130"/>
      <c r="BF397" s="130"/>
      <c r="BG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424"/>
      <c r="B398" s="130"/>
      <c r="L398" s="130"/>
      <c r="V398" s="130"/>
      <c r="AF398" s="130"/>
      <c r="AP398" s="130"/>
      <c r="AZ398" s="130"/>
      <c r="BA398" s="130"/>
      <c r="BB398" s="130"/>
      <c r="BC398" s="130"/>
      <c r="BD398" s="130"/>
      <c r="BE398" s="130"/>
      <c r="BF398" s="130"/>
      <c r="BG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424"/>
      <c r="B399" s="130"/>
      <c r="L399" s="130"/>
      <c r="V399" s="130"/>
      <c r="AF399" s="130"/>
      <c r="AP399" s="130"/>
      <c r="AZ399" s="130"/>
      <c r="BA399" s="130"/>
      <c r="BB399" s="130"/>
      <c r="BC399" s="130"/>
      <c r="BD399" s="130"/>
      <c r="BE399" s="130"/>
      <c r="BF399" s="130"/>
      <c r="BG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424"/>
      <c r="B400" s="130"/>
      <c r="L400" s="130"/>
      <c r="V400" s="130"/>
      <c r="AF400" s="130"/>
      <c r="AP400" s="130"/>
      <c r="AZ400" s="130"/>
      <c r="BA400" s="130"/>
      <c r="BB400" s="130"/>
      <c r="BC400" s="130"/>
      <c r="BD400" s="130"/>
      <c r="BE400" s="130"/>
      <c r="BF400" s="130"/>
      <c r="BG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424"/>
      <c r="B401" s="130"/>
      <c r="L401" s="130"/>
      <c r="V401" s="130"/>
      <c r="AF401" s="130"/>
      <c r="AP401" s="130"/>
      <c r="AZ401" s="130"/>
      <c r="BA401" s="130"/>
      <c r="BB401" s="130"/>
      <c r="BC401" s="130"/>
      <c r="BD401" s="130"/>
      <c r="BE401" s="130"/>
      <c r="BF401" s="130"/>
      <c r="BG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424"/>
      <c r="B402" s="130"/>
      <c r="L402" s="130"/>
      <c r="V402" s="130"/>
      <c r="AF402" s="130"/>
      <c r="AP402" s="130"/>
      <c r="AZ402" s="130"/>
      <c r="BA402" s="130"/>
      <c r="BB402" s="130"/>
      <c r="BC402" s="130"/>
      <c r="BD402" s="130"/>
      <c r="BE402" s="130"/>
      <c r="BF402" s="130"/>
      <c r="BG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424"/>
      <c r="B403" s="130"/>
      <c r="L403" s="130"/>
      <c r="V403" s="130"/>
      <c r="AF403" s="130"/>
      <c r="AP403" s="130"/>
      <c r="AZ403" s="130"/>
      <c r="BA403" s="130"/>
      <c r="BB403" s="130"/>
      <c r="BC403" s="130"/>
      <c r="BD403" s="130"/>
      <c r="BE403" s="130"/>
      <c r="BF403" s="130"/>
      <c r="BG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424"/>
      <c r="B404" s="130"/>
      <c r="L404" s="130"/>
      <c r="V404" s="130"/>
      <c r="AF404" s="130"/>
      <c r="AP404" s="130"/>
      <c r="AZ404" s="130"/>
      <c r="BA404" s="130"/>
      <c r="BB404" s="130"/>
      <c r="BC404" s="130"/>
      <c r="BD404" s="130"/>
      <c r="BE404" s="130"/>
      <c r="BF404" s="130"/>
      <c r="BG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424"/>
      <c r="B405" s="130"/>
      <c r="L405" s="130"/>
      <c r="V405" s="130"/>
      <c r="AF405" s="130"/>
      <c r="AP405" s="130"/>
      <c r="AZ405" s="130"/>
      <c r="BA405" s="130"/>
      <c r="BB405" s="130"/>
      <c r="BC405" s="130"/>
      <c r="BD405" s="130"/>
      <c r="BE405" s="130"/>
      <c r="BF405" s="130"/>
      <c r="BG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424"/>
      <c r="B406" s="130"/>
      <c r="L406" s="130"/>
      <c r="V406" s="130"/>
      <c r="AF406" s="130"/>
      <c r="AP406" s="130"/>
      <c r="AZ406" s="130"/>
      <c r="BA406" s="130"/>
      <c r="BB406" s="130"/>
      <c r="BC406" s="130"/>
      <c r="BD406" s="130"/>
      <c r="BE406" s="130"/>
      <c r="BF406" s="130"/>
      <c r="BG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424"/>
      <c r="B407" s="130"/>
      <c r="L407" s="130"/>
      <c r="V407" s="130"/>
      <c r="AF407" s="130"/>
      <c r="AP407" s="130"/>
      <c r="AZ407" s="130"/>
      <c r="BA407" s="130"/>
      <c r="BB407" s="130"/>
      <c r="BC407" s="130"/>
      <c r="BD407" s="130"/>
      <c r="BE407" s="130"/>
      <c r="BF407" s="130"/>
      <c r="BG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424"/>
      <c r="B408" s="130"/>
      <c r="L408" s="130"/>
      <c r="V408" s="130"/>
      <c r="AF408" s="130"/>
      <c r="AP408" s="130"/>
      <c r="AZ408" s="130"/>
      <c r="BA408" s="130"/>
      <c r="BB408" s="130"/>
      <c r="BC408" s="130"/>
      <c r="BD408" s="130"/>
      <c r="BE408" s="130"/>
      <c r="BF408" s="130"/>
      <c r="BG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424"/>
      <c r="B409" s="130"/>
      <c r="L409" s="130"/>
      <c r="V409" s="130"/>
      <c r="AF409" s="130"/>
      <c r="AP409" s="130"/>
      <c r="AZ409" s="130"/>
      <c r="BA409" s="130"/>
      <c r="BB409" s="130"/>
      <c r="BC409" s="130"/>
      <c r="BD409" s="130"/>
      <c r="BE409" s="130"/>
      <c r="BF409" s="130"/>
      <c r="BG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424"/>
      <c r="B410" s="130"/>
      <c r="L410" s="130"/>
      <c r="V410" s="130"/>
      <c r="AF410" s="130"/>
      <c r="AP410" s="130"/>
      <c r="AZ410" s="130"/>
      <c r="BA410" s="130"/>
      <c r="BB410" s="130"/>
      <c r="BC410" s="130"/>
      <c r="BD410" s="130"/>
      <c r="BE410" s="130"/>
      <c r="BF410" s="130"/>
      <c r="BG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424"/>
      <c r="B411" s="130"/>
      <c r="L411" s="130"/>
      <c r="V411" s="130"/>
      <c r="AF411" s="130"/>
      <c r="AP411" s="130"/>
      <c r="AZ411" s="130"/>
      <c r="BA411" s="130"/>
      <c r="BB411" s="130"/>
      <c r="BC411" s="130"/>
      <c r="BD411" s="130"/>
      <c r="BE411" s="130"/>
      <c r="BF411" s="130"/>
      <c r="BG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424"/>
      <c r="B412" s="130"/>
      <c r="L412" s="130"/>
      <c r="V412" s="130"/>
      <c r="AF412" s="130"/>
      <c r="AP412" s="130"/>
      <c r="AZ412" s="130"/>
      <c r="BA412" s="130"/>
      <c r="BB412" s="130"/>
      <c r="BC412" s="130"/>
      <c r="BD412" s="130"/>
      <c r="BE412" s="130"/>
      <c r="BF412" s="130"/>
      <c r="BG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424"/>
      <c r="B413" s="130"/>
      <c r="L413" s="130"/>
      <c r="V413" s="130"/>
      <c r="AF413" s="130"/>
      <c r="AP413" s="130"/>
      <c r="AZ413" s="130"/>
      <c r="BA413" s="130"/>
      <c r="BB413" s="130"/>
      <c r="BC413" s="130"/>
      <c r="BD413" s="130"/>
      <c r="BE413" s="130"/>
      <c r="BF413" s="130"/>
      <c r="BG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424"/>
      <c r="B414" s="130"/>
      <c r="L414" s="130"/>
      <c r="V414" s="130"/>
      <c r="AF414" s="130"/>
      <c r="AP414" s="130"/>
      <c r="AZ414" s="130"/>
      <c r="BA414" s="130"/>
      <c r="BB414" s="130"/>
      <c r="BC414" s="130"/>
      <c r="BD414" s="130"/>
      <c r="BE414" s="130"/>
      <c r="BF414" s="130"/>
      <c r="BG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424"/>
      <c r="B415" s="130"/>
      <c r="L415" s="130"/>
      <c r="V415" s="130"/>
      <c r="AF415" s="130"/>
      <c r="AP415" s="130"/>
      <c r="AZ415" s="130"/>
      <c r="BA415" s="130"/>
      <c r="BB415" s="130"/>
      <c r="BC415" s="130"/>
      <c r="BD415" s="130"/>
      <c r="BE415" s="130"/>
      <c r="BF415" s="130"/>
      <c r="BG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424"/>
      <c r="B416" s="130"/>
      <c r="L416" s="130"/>
      <c r="V416" s="130"/>
      <c r="AF416" s="130"/>
      <c r="AP416" s="130"/>
      <c r="AZ416" s="130"/>
      <c r="BA416" s="130"/>
      <c r="BB416" s="130"/>
      <c r="BC416" s="130"/>
      <c r="BD416" s="130"/>
      <c r="BE416" s="130"/>
      <c r="BF416" s="130"/>
      <c r="BG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424"/>
      <c r="B417" s="130"/>
      <c r="L417" s="130"/>
      <c r="V417" s="130"/>
      <c r="AF417" s="130"/>
      <c r="AP417" s="130"/>
      <c r="AZ417" s="130"/>
      <c r="BA417" s="130"/>
      <c r="BB417" s="130"/>
      <c r="BC417" s="130"/>
      <c r="BD417" s="130"/>
      <c r="BE417" s="130"/>
      <c r="BF417" s="130"/>
      <c r="BG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424"/>
      <c r="B418" s="130"/>
      <c r="L418" s="130"/>
      <c r="V418" s="130"/>
      <c r="AF418" s="130"/>
      <c r="AP418" s="130"/>
      <c r="AZ418" s="130"/>
      <c r="BA418" s="130"/>
      <c r="BB418" s="130"/>
      <c r="BC418" s="130"/>
      <c r="BD418" s="130"/>
      <c r="BE418" s="130"/>
      <c r="BF418" s="130"/>
      <c r="BG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424"/>
      <c r="B419" s="130"/>
      <c r="L419" s="130"/>
      <c r="V419" s="130"/>
      <c r="AF419" s="130"/>
      <c r="AP419" s="130"/>
      <c r="AZ419" s="130"/>
      <c r="BA419" s="130"/>
      <c r="BB419" s="130"/>
      <c r="BC419" s="130"/>
      <c r="BD419" s="130"/>
      <c r="BE419" s="130"/>
      <c r="BF419" s="130"/>
      <c r="BG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424"/>
      <c r="B420" s="130"/>
      <c r="L420" s="130"/>
      <c r="V420" s="130"/>
      <c r="AF420" s="130"/>
      <c r="AP420" s="130"/>
      <c r="AZ420" s="130"/>
      <c r="BA420" s="130"/>
      <c r="BB420" s="130"/>
      <c r="BC420" s="130"/>
      <c r="BD420" s="130"/>
      <c r="BE420" s="130"/>
      <c r="BF420" s="130"/>
      <c r="BG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424"/>
      <c r="B421" s="130"/>
      <c r="L421" s="130"/>
      <c r="V421" s="130"/>
      <c r="AF421" s="130"/>
      <c r="AP421" s="130"/>
      <c r="AZ421" s="130"/>
      <c r="BA421" s="130"/>
      <c r="BB421" s="130"/>
      <c r="BC421" s="130"/>
      <c r="BD421" s="130"/>
      <c r="BE421" s="130"/>
      <c r="BF421" s="130"/>
      <c r="BG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424"/>
      <c r="B422" s="130"/>
      <c r="L422" s="130"/>
      <c r="V422" s="130"/>
      <c r="AF422" s="130"/>
      <c r="AP422" s="130"/>
      <c r="AZ422" s="130"/>
      <c r="BA422" s="130"/>
      <c r="BB422" s="130"/>
      <c r="BC422" s="130"/>
      <c r="BD422" s="130"/>
      <c r="BE422" s="130"/>
      <c r="BF422" s="130"/>
      <c r="BG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424"/>
      <c r="B423" s="130"/>
      <c r="L423" s="130"/>
      <c r="V423" s="130"/>
      <c r="AF423" s="130"/>
      <c r="AP423" s="130"/>
      <c r="AZ423" s="130"/>
      <c r="BA423" s="130"/>
      <c r="BB423" s="130"/>
      <c r="BC423" s="130"/>
      <c r="BD423" s="130"/>
      <c r="BE423" s="130"/>
      <c r="BF423" s="130"/>
      <c r="BG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424"/>
      <c r="B424" s="130"/>
      <c r="L424" s="130"/>
      <c r="V424" s="130"/>
      <c r="AF424" s="130"/>
      <c r="AP424" s="130"/>
      <c r="AZ424" s="130"/>
      <c r="BA424" s="130"/>
      <c r="BB424" s="130"/>
      <c r="BC424" s="130"/>
      <c r="BD424" s="130"/>
      <c r="BE424" s="130"/>
      <c r="BF424" s="130"/>
      <c r="BG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424"/>
      <c r="B425" s="130"/>
      <c r="L425" s="130"/>
      <c r="V425" s="130"/>
      <c r="AF425" s="130"/>
      <c r="AP425" s="130"/>
      <c r="AZ425" s="130"/>
      <c r="BA425" s="130"/>
      <c r="BB425" s="130"/>
      <c r="BC425" s="130"/>
      <c r="BD425" s="130"/>
      <c r="BE425" s="130"/>
      <c r="BF425" s="130"/>
      <c r="BG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424"/>
      <c r="B426" s="130"/>
      <c r="L426" s="130"/>
      <c r="V426" s="130"/>
      <c r="AF426" s="130"/>
      <c r="AP426" s="130"/>
      <c r="AZ426" s="130"/>
      <c r="BA426" s="130"/>
      <c r="BB426" s="130"/>
      <c r="BC426" s="130"/>
      <c r="BD426" s="130"/>
      <c r="BE426" s="130"/>
      <c r="BF426" s="130"/>
      <c r="BG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424"/>
      <c r="B427" s="130"/>
      <c r="L427" s="130"/>
      <c r="V427" s="130"/>
      <c r="AF427" s="130"/>
      <c r="AP427" s="130"/>
      <c r="AZ427" s="130"/>
      <c r="BA427" s="130"/>
      <c r="BB427" s="130"/>
      <c r="BC427" s="130"/>
      <c r="BD427" s="130"/>
      <c r="BE427" s="130"/>
      <c r="BF427" s="130"/>
      <c r="BG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424"/>
      <c r="B428" s="130"/>
      <c r="L428" s="130"/>
      <c r="V428" s="130"/>
      <c r="AF428" s="130"/>
      <c r="AP428" s="130"/>
      <c r="AZ428" s="130"/>
      <c r="BA428" s="130"/>
      <c r="BB428" s="130"/>
      <c r="BC428" s="130"/>
      <c r="BD428" s="130"/>
      <c r="BE428" s="130"/>
      <c r="BF428" s="130"/>
      <c r="BG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424"/>
      <c r="B429" s="130"/>
      <c r="L429" s="130"/>
      <c r="V429" s="130"/>
      <c r="AF429" s="130"/>
      <c r="AP429" s="130"/>
      <c r="AZ429" s="130"/>
      <c r="BA429" s="130"/>
      <c r="BB429" s="130"/>
      <c r="BC429" s="130"/>
      <c r="BD429" s="130"/>
      <c r="BE429" s="130"/>
      <c r="BF429" s="130"/>
      <c r="BG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424"/>
      <c r="B430" s="130"/>
      <c r="L430" s="130"/>
      <c r="V430" s="130"/>
      <c r="AF430" s="130"/>
      <c r="AP430" s="130"/>
      <c r="AZ430" s="130"/>
      <c r="BA430" s="130"/>
      <c r="BB430" s="130"/>
      <c r="BC430" s="130"/>
      <c r="BD430" s="130"/>
      <c r="BE430" s="130"/>
      <c r="BF430" s="130"/>
      <c r="BG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424"/>
      <c r="B431" s="130"/>
      <c r="L431" s="130"/>
      <c r="V431" s="130"/>
      <c r="AF431" s="130"/>
      <c r="AP431" s="130"/>
      <c r="AZ431" s="130"/>
      <c r="BA431" s="130"/>
      <c r="BB431" s="130"/>
      <c r="BC431" s="130"/>
      <c r="BD431" s="130"/>
      <c r="BE431" s="130"/>
      <c r="BF431" s="130"/>
      <c r="BG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424"/>
      <c r="B432" s="130"/>
      <c r="L432" s="130"/>
      <c r="V432" s="130"/>
      <c r="AF432" s="130"/>
      <c r="AP432" s="130"/>
      <c r="AZ432" s="130"/>
      <c r="BA432" s="130"/>
      <c r="BB432" s="130"/>
      <c r="BC432" s="130"/>
      <c r="BD432" s="130"/>
      <c r="BE432" s="130"/>
      <c r="BF432" s="130"/>
      <c r="BG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424"/>
      <c r="B433" s="130"/>
      <c r="L433" s="130"/>
      <c r="V433" s="130"/>
      <c r="AF433" s="130"/>
      <c r="AP433" s="130"/>
      <c r="AZ433" s="130"/>
      <c r="BA433" s="130"/>
      <c r="BB433" s="130"/>
      <c r="BC433" s="130"/>
      <c r="BD433" s="130"/>
      <c r="BE433" s="130"/>
      <c r="BF433" s="130"/>
      <c r="BG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424"/>
      <c r="B434" s="130"/>
      <c r="L434" s="130"/>
      <c r="V434" s="130"/>
      <c r="AF434" s="130"/>
      <c r="AP434" s="130"/>
      <c r="AZ434" s="130"/>
      <c r="BA434" s="130"/>
      <c r="BB434" s="130"/>
      <c r="BC434" s="130"/>
      <c r="BD434" s="130"/>
      <c r="BE434" s="130"/>
      <c r="BF434" s="130"/>
      <c r="BG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424"/>
      <c r="B435" s="130"/>
      <c r="L435" s="130"/>
      <c r="V435" s="130"/>
      <c r="AF435" s="130"/>
      <c r="AP435" s="130"/>
      <c r="AZ435" s="130"/>
      <c r="BA435" s="130"/>
      <c r="BB435" s="130"/>
      <c r="BC435" s="130"/>
      <c r="BD435" s="130"/>
      <c r="BE435" s="130"/>
      <c r="BF435" s="130"/>
      <c r="BG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424"/>
      <c r="B436" s="130"/>
      <c r="L436" s="130"/>
      <c r="V436" s="130"/>
      <c r="AF436" s="130"/>
      <c r="AP436" s="130"/>
      <c r="AZ436" s="130"/>
      <c r="BA436" s="130"/>
      <c r="BB436" s="130"/>
      <c r="BC436" s="130"/>
      <c r="BD436" s="130"/>
      <c r="BE436" s="130"/>
      <c r="BF436" s="130"/>
      <c r="BG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424"/>
      <c r="B437" s="130"/>
      <c r="L437" s="130"/>
      <c r="V437" s="130"/>
      <c r="AF437" s="130"/>
      <c r="AP437" s="130"/>
      <c r="AZ437" s="130"/>
      <c r="BA437" s="130"/>
      <c r="BB437" s="130"/>
      <c r="BC437" s="130"/>
      <c r="BD437" s="130"/>
      <c r="BE437" s="130"/>
      <c r="BF437" s="130"/>
      <c r="BG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424"/>
      <c r="B438" s="130"/>
      <c r="L438" s="130"/>
      <c r="V438" s="130"/>
      <c r="AF438" s="130"/>
      <c r="AP438" s="130"/>
      <c r="AZ438" s="130"/>
      <c r="BA438" s="130"/>
      <c r="BB438" s="130"/>
      <c r="BC438" s="130"/>
      <c r="BD438" s="130"/>
      <c r="BE438" s="130"/>
      <c r="BF438" s="130"/>
      <c r="BG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424"/>
      <c r="B439" s="130"/>
      <c r="L439" s="130"/>
      <c r="V439" s="130"/>
      <c r="AF439" s="130"/>
      <c r="AP439" s="130"/>
      <c r="AZ439" s="130"/>
      <c r="BA439" s="130"/>
      <c r="BB439" s="130"/>
      <c r="BC439" s="130"/>
      <c r="BD439" s="130"/>
      <c r="BE439" s="130"/>
      <c r="BF439" s="130"/>
      <c r="BG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424"/>
      <c r="B440" s="130"/>
      <c r="L440" s="130"/>
      <c r="V440" s="130"/>
      <c r="AF440" s="130"/>
      <c r="AP440" s="130"/>
      <c r="AZ440" s="130"/>
      <c r="BA440" s="130"/>
      <c r="BB440" s="130"/>
      <c r="BC440" s="130"/>
      <c r="BD440" s="130"/>
      <c r="BE440" s="130"/>
      <c r="BF440" s="130"/>
      <c r="BG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424"/>
      <c r="B441" s="130"/>
      <c r="L441" s="130"/>
      <c r="V441" s="130"/>
      <c r="AF441" s="130"/>
      <c r="AP441" s="130"/>
      <c r="AZ441" s="130"/>
      <c r="BA441" s="130"/>
      <c r="BB441" s="130"/>
      <c r="BC441" s="130"/>
      <c r="BD441" s="130"/>
      <c r="BE441" s="130"/>
      <c r="BF441" s="130"/>
      <c r="BG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424"/>
      <c r="B442" s="130"/>
      <c r="L442" s="130"/>
      <c r="V442" s="130"/>
      <c r="AF442" s="130"/>
      <c r="AP442" s="130"/>
      <c r="AZ442" s="130"/>
      <c r="BA442" s="130"/>
      <c r="BB442" s="130"/>
      <c r="BC442" s="130"/>
      <c r="BD442" s="130"/>
      <c r="BE442" s="130"/>
      <c r="BF442" s="130"/>
      <c r="BG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424"/>
      <c r="B443" s="130"/>
      <c r="L443" s="130"/>
      <c r="V443" s="130"/>
      <c r="AF443" s="130"/>
      <c r="AP443" s="130"/>
      <c r="AZ443" s="130"/>
      <c r="BA443" s="130"/>
      <c r="BB443" s="130"/>
      <c r="BC443" s="130"/>
      <c r="BD443" s="130"/>
      <c r="BE443" s="130"/>
      <c r="BF443" s="130"/>
      <c r="BG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424"/>
      <c r="B444" s="130"/>
      <c r="L444" s="130"/>
      <c r="V444" s="130"/>
      <c r="AF444" s="130"/>
      <c r="AP444" s="130"/>
      <c r="AZ444" s="130"/>
      <c r="BA444" s="130"/>
      <c r="BB444" s="130"/>
      <c r="BC444" s="130"/>
      <c r="BD444" s="130"/>
      <c r="BE444" s="130"/>
      <c r="BF444" s="130"/>
      <c r="BG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424"/>
      <c r="B445" s="130"/>
      <c r="L445" s="130"/>
      <c r="V445" s="130"/>
      <c r="AF445" s="130"/>
      <c r="AP445" s="130"/>
      <c r="AZ445" s="130"/>
      <c r="BA445" s="130"/>
      <c r="BB445" s="130"/>
      <c r="BC445" s="130"/>
      <c r="BD445" s="130"/>
      <c r="BE445" s="130"/>
      <c r="BF445" s="130"/>
      <c r="BG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424"/>
      <c r="B446" s="130"/>
      <c r="L446" s="130"/>
      <c r="V446" s="130"/>
      <c r="AF446" s="130"/>
      <c r="AP446" s="130"/>
      <c r="AZ446" s="130"/>
      <c r="BA446" s="130"/>
      <c r="BB446" s="130"/>
      <c r="BC446" s="130"/>
      <c r="BD446" s="130"/>
      <c r="BE446" s="130"/>
      <c r="BF446" s="130"/>
      <c r="BG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424"/>
      <c r="B447" s="130"/>
      <c r="L447" s="130"/>
      <c r="V447" s="130"/>
      <c r="AF447" s="130"/>
      <c r="AP447" s="130"/>
      <c r="AZ447" s="130"/>
      <c r="BA447" s="130"/>
      <c r="BB447" s="130"/>
      <c r="BC447" s="130"/>
      <c r="BD447" s="130"/>
      <c r="BE447" s="130"/>
      <c r="BF447" s="130"/>
      <c r="BG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424"/>
      <c r="B448" s="130"/>
      <c r="L448" s="130"/>
      <c r="V448" s="130"/>
      <c r="AF448" s="130"/>
      <c r="AP448" s="130"/>
      <c r="AZ448" s="130"/>
      <c r="BA448" s="130"/>
      <c r="BB448" s="130"/>
      <c r="BC448" s="130"/>
      <c r="BD448" s="130"/>
      <c r="BE448" s="130"/>
      <c r="BF448" s="130"/>
      <c r="BG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424"/>
      <c r="B449" s="130"/>
      <c r="L449" s="130"/>
      <c r="V449" s="130"/>
      <c r="AF449" s="130"/>
      <c r="AP449" s="130"/>
      <c r="AZ449" s="130"/>
      <c r="BA449" s="130"/>
      <c r="BB449" s="130"/>
      <c r="BC449" s="130"/>
      <c r="BD449" s="130"/>
      <c r="BE449" s="130"/>
      <c r="BF449" s="130"/>
      <c r="BG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424"/>
      <c r="B450" s="130"/>
      <c r="L450" s="130"/>
      <c r="V450" s="130"/>
      <c r="AF450" s="130"/>
      <c r="AP450" s="130"/>
      <c r="AZ450" s="130"/>
      <c r="BA450" s="130"/>
      <c r="BB450" s="130"/>
      <c r="BC450" s="130"/>
      <c r="BD450" s="130"/>
      <c r="BE450" s="130"/>
      <c r="BF450" s="130"/>
      <c r="BG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424"/>
      <c r="B451" s="130"/>
      <c r="L451" s="130"/>
      <c r="V451" s="130"/>
      <c r="AF451" s="130"/>
      <c r="AP451" s="130"/>
      <c r="AZ451" s="130"/>
      <c r="BA451" s="130"/>
      <c r="BB451" s="130"/>
      <c r="BC451" s="130"/>
      <c r="BD451" s="130"/>
      <c r="BE451" s="130"/>
      <c r="BF451" s="130"/>
      <c r="BG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424"/>
      <c r="B452" s="130"/>
      <c r="L452" s="130"/>
      <c r="V452" s="130"/>
      <c r="AF452" s="130"/>
      <c r="AP452" s="130"/>
      <c r="AZ452" s="130"/>
      <c r="BA452" s="130"/>
      <c r="BB452" s="130"/>
      <c r="BC452" s="130"/>
      <c r="BD452" s="130"/>
      <c r="BE452" s="130"/>
      <c r="BF452" s="130"/>
      <c r="BG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424"/>
      <c r="B453" s="130"/>
      <c r="L453" s="130"/>
      <c r="V453" s="130"/>
      <c r="AF453" s="130"/>
      <c r="AP453" s="130"/>
      <c r="AZ453" s="130"/>
      <c r="BA453" s="130"/>
      <c r="BB453" s="130"/>
      <c r="BC453" s="130"/>
      <c r="BD453" s="130"/>
      <c r="BE453" s="130"/>
      <c r="BF453" s="130"/>
      <c r="BG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424"/>
      <c r="B454" s="130"/>
      <c r="L454" s="130"/>
      <c r="V454" s="130"/>
      <c r="AF454" s="130"/>
      <c r="AP454" s="130"/>
      <c r="AZ454" s="130"/>
      <c r="BA454" s="130"/>
      <c r="BB454" s="130"/>
      <c r="BC454" s="130"/>
      <c r="BD454" s="130"/>
      <c r="BE454" s="130"/>
      <c r="BF454" s="130"/>
      <c r="BG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424"/>
      <c r="B455" s="130"/>
      <c r="L455" s="130"/>
      <c r="V455" s="130"/>
      <c r="AF455" s="130"/>
      <c r="AP455" s="130"/>
      <c r="AZ455" s="130"/>
      <c r="BA455" s="130"/>
      <c r="BB455" s="130"/>
      <c r="BC455" s="130"/>
      <c r="BD455" s="130"/>
      <c r="BE455" s="130"/>
      <c r="BF455" s="130"/>
      <c r="BG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424"/>
      <c r="B456" s="130"/>
      <c r="L456" s="130"/>
      <c r="V456" s="130"/>
      <c r="AF456" s="130"/>
      <c r="AP456" s="130"/>
      <c r="AZ456" s="130"/>
      <c r="BA456" s="130"/>
      <c r="BB456" s="130"/>
      <c r="BC456" s="130"/>
      <c r="BD456" s="130"/>
      <c r="BE456" s="130"/>
      <c r="BF456" s="130"/>
      <c r="BG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424"/>
      <c r="B457" s="130"/>
      <c r="L457" s="130"/>
      <c r="V457" s="130"/>
      <c r="AF457" s="130"/>
      <c r="AP457" s="130"/>
      <c r="AZ457" s="130"/>
      <c r="BA457" s="130"/>
      <c r="BB457" s="130"/>
      <c r="BC457" s="130"/>
      <c r="BD457" s="130"/>
      <c r="BE457" s="130"/>
      <c r="BF457" s="130"/>
      <c r="BG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424"/>
      <c r="B458" s="130"/>
      <c r="L458" s="130"/>
      <c r="V458" s="130"/>
      <c r="AF458" s="130"/>
      <c r="AP458" s="130"/>
      <c r="AZ458" s="130"/>
      <c r="BA458" s="130"/>
      <c r="BB458" s="130"/>
      <c r="BC458" s="130"/>
      <c r="BD458" s="130"/>
      <c r="BE458" s="130"/>
      <c r="BF458" s="130"/>
      <c r="BG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424"/>
      <c r="B459" s="130"/>
      <c r="L459" s="130"/>
      <c r="V459" s="130"/>
      <c r="AF459" s="130"/>
      <c r="AP459" s="130"/>
      <c r="AZ459" s="130"/>
      <c r="BA459" s="130"/>
      <c r="BB459" s="130"/>
      <c r="BC459" s="130"/>
      <c r="BD459" s="130"/>
      <c r="BE459" s="130"/>
      <c r="BF459" s="130"/>
      <c r="BG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424"/>
      <c r="B460" s="130"/>
      <c r="L460" s="130"/>
      <c r="V460" s="130"/>
      <c r="AF460" s="130"/>
      <c r="AP460" s="130"/>
      <c r="AZ460" s="130"/>
      <c r="BA460" s="130"/>
      <c r="BB460" s="130"/>
      <c r="BC460" s="130"/>
      <c r="BD460" s="130"/>
      <c r="BE460" s="130"/>
      <c r="BF460" s="130"/>
      <c r="BG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424"/>
      <c r="B461" s="130"/>
      <c r="L461" s="130"/>
      <c r="V461" s="130"/>
      <c r="AF461" s="130"/>
      <c r="AP461" s="130"/>
      <c r="AZ461" s="130"/>
      <c r="BA461" s="130"/>
      <c r="BB461" s="130"/>
      <c r="BC461" s="130"/>
      <c r="BD461" s="130"/>
      <c r="BE461" s="130"/>
      <c r="BF461" s="130"/>
      <c r="BG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424"/>
      <c r="B462" s="130"/>
      <c r="L462" s="130"/>
      <c r="V462" s="130"/>
      <c r="AF462" s="130"/>
      <c r="AP462" s="130"/>
      <c r="AZ462" s="130"/>
      <c r="BA462" s="130"/>
      <c r="BB462" s="130"/>
      <c r="BC462" s="130"/>
      <c r="BD462" s="130"/>
      <c r="BE462" s="130"/>
      <c r="BF462" s="130"/>
      <c r="BG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424"/>
      <c r="B463" s="130"/>
      <c r="L463" s="130"/>
      <c r="V463" s="130"/>
      <c r="AF463" s="130"/>
      <c r="AP463" s="130"/>
      <c r="AZ463" s="130"/>
      <c r="BA463" s="130"/>
      <c r="BB463" s="130"/>
      <c r="BC463" s="130"/>
      <c r="BD463" s="130"/>
      <c r="BE463" s="130"/>
      <c r="BF463" s="130"/>
      <c r="BG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424"/>
      <c r="B464" s="130"/>
      <c r="L464" s="130"/>
      <c r="V464" s="130"/>
      <c r="AF464" s="130"/>
      <c r="AP464" s="130"/>
      <c r="AZ464" s="130"/>
      <c r="BA464" s="130"/>
      <c r="BB464" s="130"/>
      <c r="BC464" s="130"/>
      <c r="BD464" s="130"/>
      <c r="BE464" s="130"/>
      <c r="BF464" s="130"/>
      <c r="BG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424"/>
      <c r="B465" s="130"/>
      <c r="L465" s="130"/>
      <c r="V465" s="130"/>
      <c r="AF465" s="130"/>
      <c r="AP465" s="130"/>
      <c r="AZ465" s="130"/>
      <c r="BA465" s="130"/>
      <c r="BB465" s="130"/>
      <c r="BC465" s="130"/>
      <c r="BD465" s="130"/>
      <c r="BE465" s="130"/>
      <c r="BF465" s="130"/>
      <c r="BG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424"/>
      <c r="B466" s="130"/>
      <c r="L466" s="130"/>
      <c r="V466" s="130"/>
      <c r="AF466" s="130"/>
      <c r="AP466" s="130"/>
      <c r="AZ466" s="130"/>
      <c r="BA466" s="130"/>
      <c r="BB466" s="130"/>
      <c r="BC466" s="130"/>
      <c r="BD466" s="130"/>
      <c r="BE466" s="130"/>
      <c r="BF466" s="130"/>
      <c r="BG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424"/>
      <c r="B467" s="130"/>
      <c r="L467" s="130"/>
      <c r="V467" s="130"/>
      <c r="AF467" s="130"/>
      <c r="AP467" s="130"/>
      <c r="AZ467" s="130"/>
      <c r="BA467" s="130"/>
      <c r="BB467" s="130"/>
      <c r="BC467" s="130"/>
      <c r="BD467" s="130"/>
      <c r="BE467" s="130"/>
      <c r="BF467" s="130"/>
      <c r="BG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424"/>
      <c r="B468" s="130"/>
      <c r="L468" s="130"/>
      <c r="V468" s="130"/>
      <c r="AF468" s="130"/>
      <c r="AP468" s="130"/>
      <c r="AZ468" s="130"/>
      <c r="BA468" s="130"/>
      <c r="BB468" s="130"/>
      <c r="BC468" s="130"/>
      <c r="BD468" s="130"/>
      <c r="BE468" s="130"/>
      <c r="BF468" s="130"/>
      <c r="BG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424"/>
      <c r="B469" s="130"/>
      <c r="L469" s="130"/>
      <c r="V469" s="130"/>
      <c r="AF469" s="130"/>
      <c r="AP469" s="130"/>
      <c r="AZ469" s="130"/>
      <c r="BA469" s="130"/>
      <c r="BB469" s="130"/>
      <c r="BC469" s="130"/>
      <c r="BD469" s="130"/>
      <c r="BE469" s="130"/>
      <c r="BF469" s="130"/>
      <c r="BG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424"/>
      <c r="B470" s="130"/>
      <c r="L470" s="130"/>
      <c r="V470" s="130"/>
      <c r="AF470" s="130"/>
      <c r="AP470" s="130"/>
      <c r="AZ470" s="130"/>
      <c r="BA470" s="130"/>
      <c r="BB470" s="130"/>
      <c r="BC470" s="130"/>
      <c r="BD470" s="130"/>
      <c r="BE470" s="130"/>
      <c r="BF470" s="130"/>
      <c r="BG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424"/>
      <c r="B471" s="130"/>
      <c r="L471" s="130"/>
      <c r="V471" s="130"/>
      <c r="AF471" s="130"/>
      <c r="AP471" s="130"/>
      <c r="AZ471" s="130"/>
      <c r="BA471" s="130"/>
      <c r="BB471" s="130"/>
      <c r="BC471" s="130"/>
      <c r="BD471" s="130"/>
      <c r="BE471" s="130"/>
      <c r="BF471" s="130"/>
      <c r="BG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424"/>
      <c r="B472" s="130"/>
      <c r="L472" s="130"/>
      <c r="V472" s="130"/>
      <c r="AF472" s="130"/>
      <c r="AP472" s="130"/>
      <c r="AZ472" s="130"/>
      <c r="BA472" s="130"/>
      <c r="BB472" s="130"/>
      <c r="BC472" s="130"/>
      <c r="BD472" s="130"/>
      <c r="BE472" s="130"/>
      <c r="BF472" s="130"/>
      <c r="BG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424"/>
      <c r="B473" s="130"/>
      <c r="L473" s="130"/>
      <c r="V473" s="130"/>
      <c r="AF473" s="130"/>
      <c r="AP473" s="130"/>
      <c r="AZ473" s="130"/>
      <c r="BA473" s="130"/>
      <c r="BB473" s="130"/>
      <c r="BC473" s="130"/>
      <c r="BD473" s="130"/>
      <c r="BE473" s="130"/>
      <c r="BF473" s="130"/>
      <c r="BG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424"/>
      <c r="B474" s="130"/>
      <c r="L474" s="130"/>
      <c r="V474" s="130"/>
      <c r="AF474" s="130"/>
      <c r="AP474" s="130"/>
      <c r="AZ474" s="130"/>
      <c r="BA474" s="130"/>
      <c r="BB474" s="130"/>
      <c r="BC474" s="130"/>
      <c r="BD474" s="130"/>
      <c r="BE474" s="130"/>
      <c r="BF474" s="130"/>
      <c r="BG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424"/>
      <c r="B475" s="130"/>
      <c r="L475" s="130"/>
      <c r="V475" s="130"/>
      <c r="AF475" s="130"/>
      <c r="AP475" s="130"/>
      <c r="AZ475" s="130"/>
      <c r="BA475" s="130"/>
      <c r="BB475" s="130"/>
      <c r="BC475" s="130"/>
      <c r="BD475" s="130"/>
      <c r="BE475" s="130"/>
      <c r="BF475" s="130"/>
      <c r="BG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424"/>
      <c r="B476" s="130"/>
      <c r="L476" s="130"/>
      <c r="V476" s="130"/>
      <c r="AF476" s="130"/>
      <c r="AP476" s="130"/>
      <c r="AZ476" s="130"/>
      <c r="BA476" s="130"/>
      <c r="BB476" s="130"/>
      <c r="BC476" s="130"/>
      <c r="BD476" s="130"/>
      <c r="BE476" s="130"/>
      <c r="BF476" s="130"/>
      <c r="BG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424"/>
      <c r="B477" s="130"/>
      <c r="L477" s="130"/>
      <c r="V477" s="130"/>
      <c r="AF477" s="130"/>
      <c r="AP477" s="130"/>
      <c r="AZ477" s="130"/>
      <c r="BA477" s="130"/>
      <c r="BB477" s="130"/>
      <c r="BC477" s="130"/>
      <c r="BD477" s="130"/>
      <c r="BE477" s="130"/>
      <c r="BF477" s="130"/>
      <c r="BG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424"/>
      <c r="B478" s="130"/>
      <c r="L478" s="130"/>
      <c r="V478" s="130"/>
      <c r="AF478" s="130"/>
      <c r="AP478" s="130"/>
      <c r="AZ478" s="130"/>
      <c r="BA478" s="130"/>
      <c r="BB478" s="130"/>
      <c r="BC478" s="130"/>
      <c r="BD478" s="130"/>
      <c r="BE478" s="130"/>
      <c r="BF478" s="130"/>
      <c r="BG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424"/>
      <c r="B479" s="130"/>
      <c r="L479" s="130"/>
      <c r="V479" s="130"/>
      <c r="AF479" s="130"/>
      <c r="AP479" s="130"/>
      <c r="AZ479" s="130"/>
      <c r="BA479" s="130"/>
      <c r="BB479" s="130"/>
      <c r="BC479" s="130"/>
      <c r="BD479" s="130"/>
      <c r="BE479" s="130"/>
      <c r="BF479" s="130"/>
      <c r="BG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424"/>
      <c r="B480" s="130"/>
      <c r="L480" s="130"/>
      <c r="V480" s="130"/>
      <c r="AF480" s="130"/>
      <c r="AP480" s="130"/>
      <c r="AZ480" s="130"/>
      <c r="BA480" s="130"/>
      <c r="BB480" s="130"/>
      <c r="BC480" s="130"/>
      <c r="BD480" s="130"/>
      <c r="BE480" s="130"/>
      <c r="BF480" s="130"/>
      <c r="BG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424"/>
      <c r="B481" s="130"/>
      <c r="L481" s="130"/>
      <c r="V481" s="130"/>
      <c r="AF481" s="130"/>
      <c r="AP481" s="130"/>
      <c r="AZ481" s="130"/>
      <c r="BA481" s="130"/>
      <c r="BB481" s="130"/>
      <c r="BC481" s="130"/>
      <c r="BD481" s="130"/>
      <c r="BE481" s="130"/>
      <c r="BF481" s="130"/>
      <c r="BG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424"/>
      <c r="B482" s="130"/>
      <c r="L482" s="130"/>
      <c r="V482" s="130"/>
      <c r="AF482" s="130"/>
      <c r="AP482" s="130"/>
      <c r="AZ482" s="130"/>
      <c r="BA482" s="130"/>
      <c r="BB482" s="130"/>
      <c r="BC482" s="130"/>
      <c r="BD482" s="130"/>
      <c r="BE482" s="130"/>
      <c r="BF482" s="130"/>
      <c r="BG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424"/>
      <c r="B483" s="130"/>
      <c r="L483" s="130"/>
      <c r="V483" s="130"/>
      <c r="AF483" s="130"/>
      <c r="AP483" s="130"/>
      <c r="AZ483" s="130"/>
      <c r="BA483" s="130"/>
      <c r="BB483" s="130"/>
      <c r="BC483" s="130"/>
      <c r="BD483" s="130"/>
      <c r="BE483" s="130"/>
      <c r="BF483" s="130"/>
      <c r="BG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424"/>
      <c r="B484" s="130"/>
      <c r="L484" s="130"/>
      <c r="V484" s="130"/>
      <c r="AF484" s="130"/>
      <c r="AP484" s="130"/>
      <c r="AZ484" s="130"/>
      <c r="BA484" s="130"/>
      <c r="BB484" s="130"/>
      <c r="BC484" s="130"/>
      <c r="BD484" s="130"/>
      <c r="BE484" s="130"/>
      <c r="BF484" s="130"/>
      <c r="BG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424"/>
      <c r="B485" s="130"/>
      <c r="L485" s="130"/>
      <c r="V485" s="130"/>
      <c r="AF485" s="130"/>
      <c r="AP485" s="130"/>
      <c r="AZ485" s="130"/>
      <c r="BA485" s="130"/>
      <c r="BB485" s="130"/>
      <c r="BC485" s="130"/>
      <c r="BD485" s="130"/>
      <c r="BE485" s="130"/>
      <c r="BF485" s="130"/>
      <c r="BG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424"/>
      <c r="B486" s="130"/>
      <c r="L486" s="130"/>
      <c r="V486" s="130"/>
      <c r="AF486" s="130"/>
      <c r="AP486" s="130"/>
      <c r="AZ486" s="130"/>
      <c r="BA486" s="130"/>
      <c r="BB486" s="130"/>
      <c r="BC486" s="130"/>
      <c r="BD486" s="130"/>
      <c r="BE486" s="130"/>
      <c r="BF486" s="130"/>
      <c r="BG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424"/>
      <c r="B487" s="130"/>
      <c r="L487" s="130"/>
      <c r="V487" s="130"/>
      <c r="AF487" s="130"/>
      <c r="AP487" s="130"/>
      <c r="AZ487" s="130"/>
      <c r="BA487" s="130"/>
      <c r="BB487" s="130"/>
      <c r="BC487" s="130"/>
      <c r="BD487" s="130"/>
      <c r="BE487" s="130"/>
      <c r="BF487" s="130"/>
      <c r="BG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424"/>
      <c r="B488" s="130"/>
      <c r="L488" s="130"/>
      <c r="V488" s="130"/>
      <c r="AF488" s="130"/>
      <c r="AP488" s="130"/>
      <c r="AZ488" s="130"/>
      <c r="BA488" s="130"/>
      <c r="BB488" s="130"/>
      <c r="BC488" s="130"/>
      <c r="BD488" s="130"/>
      <c r="BE488" s="130"/>
      <c r="BF488" s="130"/>
      <c r="BG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424"/>
      <c r="B489" s="130"/>
      <c r="L489" s="130"/>
      <c r="V489" s="130"/>
      <c r="AF489" s="130"/>
      <c r="AP489" s="130"/>
      <c r="AZ489" s="130"/>
      <c r="BA489" s="130"/>
      <c r="BB489" s="130"/>
      <c r="BC489" s="130"/>
      <c r="BD489" s="130"/>
      <c r="BE489" s="130"/>
      <c r="BF489" s="130"/>
      <c r="BG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424"/>
      <c r="B490" s="130"/>
      <c r="L490" s="130"/>
      <c r="V490" s="130"/>
      <c r="AF490" s="130"/>
      <c r="AP490" s="130"/>
      <c r="AZ490" s="130"/>
      <c r="BA490" s="130"/>
      <c r="BB490" s="130"/>
      <c r="BC490" s="130"/>
      <c r="BD490" s="130"/>
      <c r="BE490" s="130"/>
      <c r="BF490" s="130"/>
      <c r="BG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424"/>
      <c r="B491" s="130"/>
      <c r="L491" s="130"/>
      <c r="V491" s="130"/>
      <c r="AF491" s="130"/>
      <c r="AP491" s="130"/>
      <c r="AZ491" s="130"/>
      <c r="BA491" s="130"/>
      <c r="BB491" s="130"/>
      <c r="BC491" s="130"/>
      <c r="BD491" s="130"/>
      <c r="BE491" s="130"/>
      <c r="BF491" s="130"/>
      <c r="BG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424"/>
      <c r="B492" s="130"/>
      <c r="L492" s="130"/>
      <c r="V492" s="130"/>
      <c r="AF492" s="130"/>
      <c r="AP492" s="130"/>
      <c r="AZ492" s="130"/>
      <c r="BA492" s="130"/>
      <c r="BB492" s="130"/>
      <c r="BC492" s="130"/>
      <c r="BD492" s="130"/>
      <c r="BE492" s="130"/>
      <c r="BF492" s="130"/>
      <c r="BG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424"/>
      <c r="B493" s="130"/>
      <c r="L493" s="130"/>
      <c r="V493" s="130"/>
      <c r="AF493" s="130"/>
      <c r="AP493" s="130"/>
      <c r="AZ493" s="130"/>
      <c r="BA493" s="130"/>
      <c r="BB493" s="130"/>
      <c r="BC493" s="130"/>
      <c r="BD493" s="130"/>
      <c r="BE493" s="130"/>
      <c r="BF493" s="130"/>
      <c r="BG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424"/>
      <c r="B494" s="130"/>
      <c r="L494" s="130"/>
      <c r="V494" s="130"/>
      <c r="AF494" s="130"/>
      <c r="AP494" s="130"/>
      <c r="AZ494" s="130"/>
      <c r="BA494" s="130"/>
      <c r="BB494" s="130"/>
      <c r="BC494" s="130"/>
      <c r="BD494" s="130"/>
      <c r="BE494" s="130"/>
      <c r="BF494" s="130"/>
      <c r="BG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424"/>
      <c r="B495" s="130"/>
      <c r="L495" s="130"/>
      <c r="V495" s="130"/>
      <c r="AF495" s="130"/>
      <c r="AP495" s="130"/>
      <c r="AZ495" s="130"/>
      <c r="BA495" s="130"/>
      <c r="BB495" s="130"/>
      <c r="BC495" s="130"/>
      <c r="BD495" s="130"/>
      <c r="BE495" s="130"/>
      <c r="BF495" s="130"/>
      <c r="BG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424"/>
      <c r="B496" s="130"/>
      <c r="L496" s="130"/>
      <c r="V496" s="130"/>
      <c r="AF496" s="130"/>
      <c r="AP496" s="130"/>
      <c r="AZ496" s="130"/>
      <c r="BA496" s="130"/>
      <c r="BB496" s="130"/>
      <c r="BC496" s="130"/>
      <c r="BD496" s="130"/>
      <c r="BE496" s="130"/>
      <c r="BF496" s="130"/>
      <c r="BG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424"/>
      <c r="B497" s="130"/>
      <c r="L497" s="130"/>
      <c r="V497" s="130"/>
      <c r="AF497" s="130"/>
      <c r="AP497" s="130"/>
      <c r="AZ497" s="130"/>
      <c r="BA497" s="130"/>
      <c r="BB497" s="130"/>
      <c r="BC497" s="130"/>
      <c r="BD497" s="130"/>
      <c r="BE497" s="130"/>
      <c r="BF497" s="130"/>
      <c r="BG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424"/>
      <c r="B498" s="130"/>
      <c r="L498" s="130"/>
      <c r="V498" s="130"/>
      <c r="AF498" s="130"/>
      <c r="AP498" s="130"/>
      <c r="AZ498" s="130"/>
      <c r="BA498" s="130"/>
      <c r="BB498" s="130"/>
      <c r="BC498" s="130"/>
      <c r="BD498" s="130"/>
      <c r="BE498" s="130"/>
      <c r="BF498" s="130"/>
      <c r="BG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424"/>
      <c r="B499" s="130"/>
      <c r="L499" s="130"/>
      <c r="V499" s="130"/>
      <c r="AF499" s="130"/>
      <c r="AP499" s="130"/>
      <c r="AZ499" s="130"/>
      <c r="BA499" s="130"/>
      <c r="BB499" s="130"/>
      <c r="BC499" s="130"/>
      <c r="BD499" s="130"/>
      <c r="BE499" s="130"/>
      <c r="BF499" s="130"/>
      <c r="BG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424"/>
      <c r="B500" s="130"/>
      <c r="L500" s="130"/>
      <c r="V500" s="130"/>
      <c r="AF500" s="130"/>
      <c r="AP500" s="130"/>
      <c r="AZ500" s="130"/>
      <c r="BA500" s="130"/>
      <c r="BB500" s="130"/>
      <c r="BC500" s="130"/>
      <c r="BD500" s="130"/>
      <c r="BE500" s="130"/>
      <c r="BF500" s="130"/>
      <c r="BG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424"/>
      <c r="B501" s="130"/>
      <c r="L501" s="130"/>
      <c r="V501" s="130"/>
      <c r="AF501" s="130"/>
      <c r="AP501" s="130"/>
      <c r="AZ501" s="130"/>
      <c r="BA501" s="130"/>
      <c r="BB501" s="130"/>
      <c r="BC501" s="130"/>
      <c r="BD501" s="130"/>
      <c r="BE501" s="130"/>
      <c r="BF501" s="130"/>
      <c r="BG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424"/>
      <c r="B502" s="130"/>
      <c r="L502" s="130"/>
      <c r="V502" s="130"/>
      <c r="AF502" s="130"/>
      <c r="AP502" s="130"/>
      <c r="AZ502" s="130"/>
      <c r="BA502" s="130"/>
      <c r="BB502" s="130"/>
      <c r="BC502" s="130"/>
      <c r="BD502" s="130"/>
      <c r="BE502" s="130"/>
      <c r="BF502" s="130"/>
      <c r="BG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424"/>
      <c r="B503" s="130"/>
      <c r="L503" s="130"/>
      <c r="V503" s="130"/>
      <c r="AF503" s="130"/>
      <c r="AP503" s="130"/>
      <c r="AZ503" s="130"/>
      <c r="BA503" s="130"/>
      <c r="BB503" s="130"/>
      <c r="BC503" s="130"/>
      <c r="BD503" s="130"/>
      <c r="BE503" s="130"/>
      <c r="BF503" s="130"/>
      <c r="BG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424"/>
      <c r="B504" s="130"/>
      <c r="L504" s="130"/>
      <c r="V504" s="130"/>
      <c r="AF504" s="130"/>
      <c r="AP504" s="130"/>
      <c r="AZ504" s="130"/>
      <c r="BA504" s="130"/>
      <c r="BB504" s="130"/>
      <c r="BC504" s="130"/>
      <c r="BD504" s="130"/>
      <c r="BE504" s="130"/>
      <c r="BF504" s="130"/>
      <c r="BG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424"/>
      <c r="B505" s="130"/>
      <c r="L505" s="130"/>
      <c r="V505" s="130"/>
      <c r="AF505" s="130"/>
      <c r="AP505" s="130"/>
      <c r="AZ505" s="130"/>
      <c r="BA505" s="130"/>
      <c r="BB505" s="130"/>
      <c r="BC505" s="130"/>
      <c r="BD505" s="130"/>
      <c r="BE505" s="130"/>
      <c r="BF505" s="130"/>
      <c r="BG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424"/>
      <c r="B506" s="130"/>
      <c r="L506" s="130"/>
      <c r="V506" s="130"/>
      <c r="AF506" s="130"/>
      <c r="AP506" s="130"/>
      <c r="AZ506" s="130"/>
      <c r="BA506" s="130"/>
      <c r="BB506" s="130"/>
      <c r="BC506" s="130"/>
      <c r="BD506" s="130"/>
      <c r="BE506" s="130"/>
      <c r="BF506" s="130"/>
      <c r="BG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424"/>
      <c r="B507" s="130"/>
      <c r="L507" s="130"/>
      <c r="V507" s="130"/>
      <c r="AF507" s="130"/>
      <c r="AP507" s="130"/>
      <c r="AZ507" s="130"/>
      <c r="BA507" s="130"/>
      <c r="BB507" s="130"/>
      <c r="BC507" s="130"/>
      <c r="BD507" s="130"/>
      <c r="BE507" s="130"/>
      <c r="BF507" s="130"/>
      <c r="BG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424"/>
      <c r="B508" s="130"/>
      <c r="L508" s="130"/>
      <c r="V508" s="130"/>
      <c r="AF508" s="130"/>
      <c r="AP508" s="130"/>
      <c r="AZ508" s="130"/>
      <c r="BA508" s="130"/>
      <c r="BB508" s="130"/>
      <c r="BC508" s="130"/>
      <c r="BD508" s="130"/>
      <c r="BE508" s="130"/>
      <c r="BF508" s="130"/>
      <c r="BG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424"/>
      <c r="B509" s="130"/>
      <c r="L509" s="130"/>
      <c r="V509" s="130"/>
      <c r="AF509" s="130"/>
      <c r="AP509" s="130"/>
      <c r="AZ509" s="130"/>
      <c r="BA509" s="130"/>
      <c r="BB509" s="130"/>
      <c r="BC509" s="130"/>
      <c r="BD509" s="130"/>
      <c r="BE509" s="130"/>
      <c r="BF509" s="130"/>
      <c r="BG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424"/>
      <c r="B510" s="130"/>
      <c r="L510" s="130"/>
      <c r="V510" s="130"/>
      <c r="AF510" s="130"/>
      <c r="AP510" s="130"/>
      <c r="AZ510" s="130"/>
      <c r="BA510" s="130"/>
      <c r="BB510" s="130"/>
      <c r="BC510" s="130"/>
      <c r="BD510" s="130"/>
      <c r="BE510" s="130"/>
      <c r="BF510" s="130"/>
      <c r="BG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424"/>
      <c r="B511" s="130"/>
      <c r="L511" s="130"/>
      <c r="V511" s="130"/>
      <c r="AF511" s="130"/>
      <c r="AP511" s="130"/>
      <c r="AZ511" s="130"/>
      <c r="BA511" s="130"/>
      <c r="BB511" s="130"/>
      <c r="BC511" s="130"/>
      <c r="BD511" s="130"/>
      <c r="BE511" s="130"/>
      <c r="BF511" s="130"/>
      <c r="BG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424"/>
      <c r="B512" s="130"/>
      <c r="L512" s="130"/>
      <c r="V512" s="130"/>
      <c r="AF512" s="130"/>
      <c r="AP512" s="130"/>
      <c r="AZ512" s="130"/>
      <c r="BA512" s="130"/>
      <c r="BB512" s="130"/>
      <c r="BC512" s="130"/>
      <c r="BD512" s="130"/>
      <c r="BE512" s="130"/>
      <c r="BF512" s="130"/>
      <c r="BG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424"/>
      <c r="B513" s="130"/>
      <c r="L513" s="130"/>
      <c r="V513" s="130"/>
      <c r="AF513" s="130"/>
      <c r="AP513" s="130"/>
      <c r="AZ513" s="130"/>
      <c r="BA513" s="130"/>
      <c r="BB513" s="130"/>
      <c r="BC513" s="130"/>
      <c r="BD513" s="130"/>
      <c r="BE513" s="130"/>
      <c r="BF513" s="130"/>
      <c r="BG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424"/>
      <c r="B514" s="130"/>
      <c r="L514" s="130"/>
      <c r="V514" s="130"/>
      <c r="AF514" s="130"/>
      <c r="AP514" s="130"/>
      <c r="AZ514" s="130"/>
      <c r="BA514" s="130"/>
      <c r="BB514" s="130"/>
      <c r="BC514" s="130"/>
      <c r="BD514" s="130"/>
      <c r="BE514" s="130"/>
      <c r="BF514" s="130"/>
      <c r="BG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424"/>
      <c r="B515" s="130"/>
      <c r="L515" s="130"/>
      <c r="V515" s="130"/>
      <c r="AF515" s="130"/>
      <c r="AP515" s="130"/>
      <c r="AZ515" s="130"/>
      <c r="BA515" s="130"/>
      <c r="BB515" s="130"/>
      <c r="BC515" s="130"/>
      <c r="BD515" s="130"/>
      <c r="BE515" s="130"/>
      <c r="BF515" s="130"/>
      <c r="BG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424"/>
      <c r="B516" s="130"/>
      <c r="L516" s="130"/>
      <c r="V516" s="130"/>
      <c r="AF516" s="130"/>
      <c r="AP516" s="130"/>
      <c r="AZ516" s="130"/>
      <c r="BA516" s="130"/>
      <c r="BB516" s="130"/>
      <c r="BC516" s="130"/>
      <c r="BD516" s="130"/>
      <c r="BE516" s="130"/>
      <c r="BF516" s="130"/>
      <c r="BG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424"/>
      <c r="B517" s="130"/>
      <c r="L517" s="130"/>
      <c r="V517" s="130"/>
      <c r="AF517" s="130"/>
      <c r="AP517" s="130"/>
      <c r="AZ517" s="130"/>
      <c r="BA517" s="130"/>
      <c r="BB517" s="130"/>
      <c r="BC517" s="130"/>
      <c r="BD517" s="130"/>
      <c r="BE517" s="130"/>
      <c r="BF517" s="130"/>
      <c r="BG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424"/>
      <c r="B518" s="130"/>
      <c r="L518" s="130"/>
      <c r="V518" s="130"/>
      <c r="AF518" s="130"/>
      <c r="AP518" s="130"/>
      <c r="AZ518" s="130"/>
      <c r="BA518" s="130"/>
      <c r="BB518" s="130"/>
      <c r="BC518" s="130"/>
      <c r="BD518" s="130"/>
      <c r="BE518" s="130"/>
      <c r="BF518" s="130"/>
      <c r="BG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424"/>
      <c r="B519" s="130"/>
      <c r="L519" s="130"/>
      <c r="V519" s="130"/>
      <c r="AF519" s="130"/>
      <c r="AP519" s="130"/>
      <c r="AZ519" s="130"/>
      <c r="BA519" s="130"/>
      <c r="BB519" s="130"/>
      <c r="BC519" s="130"/>
      <c r="BD519" s="130"/>
      <c r="BE519" s="130"/>
      <c r="BF519" s="130"/>
      <c r="BG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424"/>
      <c r="B520" s="130"/>
      <c r="L520" s="130"/>
      <c r="V520" s="130"/>
      <c r="AF520" s="130"/>
      <c r="AP520" s="130"/>
      <c r="AZ520" s="130"/>
      <c r="BA520" s="130"/>
      <c r="BB520" s="130"/>
      <c r="BC520" s="130"/>
      <c r="BD520" s="130"/>
      <c r="BE520" s="130"/>
      <c r="BF520" s="130"/>
      <c r="BG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424"/>
      <c r="B521" s="130"/>
      <c r="L521" s="130"/>
      <c r="V521" s="130"/>
      <c r="AF521" s="130"/>
      <c r="AP521" s="130"/>
      <c r="AZ521" s="130"/>
      <c r="BA521" s="130"/>
      <c r="BB521" s="130"/>
      <c r="BC521" s="130"/>
      <c r="BD521" s="130"/>
      <c r="BE521" s="130"/>
      <c r="BF521" s="130"/>
      <c r="BG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424"/>
      <c r="B522" s="130"/>
      <c r="L522" s="130"/>
      <c r="V522" s="130"/>
      <c r="AF522" s="130"/>
      <c r="AP522" s="130"/>
      <c r="AZ522" s="130"/>
      <c r="BA522" s="130"/>
      <c r="BB522" s="130"/>
      <c r="BC522" s="130"/>
      <c r="BD522" s="130"/>
      <c r="BE522" s="130"/>
      <c r="BF522" s="130"/>
      <c r="BG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424"/>
      <c r="B523" s="130"/>
      <c r="L523" s="130"/>
      <c r="V523" s="130"/>
      <c r="AF523" s="130"/>
      <c r="AP523" s="130"/>
      <c r="AZ523" s="130"/>
      <c r="BA523" s="130"/>
      <c r="BB523" s="130"/>
      <c r="BC523" s="130"/>
      <c r="BD523" s="130"/>
      <c r="BE523" s="130"/>
      <c r="BF523" s="130"/>
      <c r="BG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424"/>
      <c r="B524" s="130"/>
      <c r="L524" s="130"/>
      <c r="V524" s="130"/>
      <c r="AF524" s="130"/>
      <c r="AP524" s="130"/>
      <c r="AZ524" s="130"/>
      <c r="BA524" s="130"/>
      <c r="BB524" s="130"/>
      <c r="BC524" s="130"/>
      <c r="BD524" s="130"/>
      <c r="BE524" s="130"/>
      <c r="BF524" s="130"/>
      <c r="BG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424"/>
      <c r="B525" s="130"/>
      <c r="L525" s="130"/>
      <c r="V525" s="130"/>
      <c r="AF525" s="130"/>
      <c r="AP525" s="130"/>
      <c r="AZ525" s="130"/>
      <c r="BA525" s="130"/>
      <c r="BB525" s="130"/>
      <c r="BC525" s="130"/>
      <c r="BD525" s="130"/>
      <c r="BE525" s="130"/>
      <c r="BF525" s="130"/>
      <c r="BG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424"/>
      <c r="B526" s="130"/>
      <c r="L526" s="130"/>
      <c r="V526" s="130"/>
      <c r="AF526" s="130"/>
      <c r="AP526" s="130"/>
      <c r="AZ526" s="130"/>
      <c r="BA526" s="130"/>
      <c r="BB526" s="130"/>
      <c r="BC526" s="130"/>
      <c r="BD526" s="130"/>
      <c r="BE526" s="130"/>
      <c r="BF526" s="130"/>
      <c r="BG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424"/>
      <c r="B527" s="130"/>
      <c r="L527" s="130"/>
      <c r="V527" s="130"/>
      <c r="AF527" s="130"/>
      <c r="AP527" s="130"/>
      <c r="AZ527" s="130"/>
      <c r="BA527" s="130"/>
      <c r="BB527" s="130"/>
      <c r="BC527" s="130"/>
      <c r="BD527" s="130"/>
      <c r="BE527" s="130"/>
      <c r="BF527" s="130"/>
      <c r="BG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424"/>
      <c r="B528" s="130"/>
      <c r="L528" s="130"/>
      <c r="V528" s="130"/>
      <c r="AF528" s="130"/>
      <c r="AP528" s="130"/>
      <c r="AZ528" s="130"/>
      <c r="BA528" s="130"/>
      <c r="BB528" s="130"/>
      <c r="BC528" s="130"/>
      <c r="BD528" s="130"/>
      <c r="BE528" s="130"/>
      <c r="BF528" s="130"/>
      <c r="BG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424"/>
      <c r="B529" s="130"/>
      <c r="L529" s="130"/>
      <c r="V529" s="130"/>
      <c r="AF529" s="130"/>
      <c r="AP529" s="130"/>
      <c r="AZ529" s="130"/>
      <c r="BA529" s="130"/>
      <c r="BB529" s="130"/>
      <c r="BC529" s="130"/>
      <c r="BD529" s="130"/>
      <c r="BE529" s="130"/>
      <c r="BF529" s="130"/>
      <c r="BG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424"/>
      <c r="B530" s="130"/>
      <c r="L530" s="130"/>
      <c r="V530" s="130"/>
      <c r="AF530" s="130"/>
      <c r="AP530" s="130"/>
      <c r="AZ530" s="130"/>
      <c r="BA530" s="130"/>
      <c r="BB530" s="130"/>
      <c r="BC530" s="130"/>
      <c r="BD530" s="130"/>
      <c r="BE530" s="130"/>
      <c r="BF530" s="130"/>
      <c r="BG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424"/>
      <c r="B531" s="130"/>
      <c r="L531" s="130"/>
      <c r="V531" s="130"/>
      <c r="AF531" s="130"/>
      <c r="AP531" s="130"/>
      <c r="AZ531" s="130"/>
      <c r="BA531" s="130"/>
      <c r="BB531" s="130"/>
      <c r="BC531" s="130"/>
      <c r="BD531" s="130"/>
      <c r="BE531" s="130"/>
      <c r="BF531" s="130"/>
      <c r="BG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424"/>
      <c r="B532" s="130"/>
      <c r="L532" s="130"/>
      <c r="V532" s="130"/>
      <c r="AF532" s="130"/>
      <c r="AP532" s="130"/>
      <c r="AZ532" s="130"/>
      <c r="BA532" s="130"/>
      <c r="BB532" s="130"/>
      <c r="BC532" s="130"/>
      <c r="BD532" s="130"/>
      <c r="BE532" s="130"/>
      <c r="BF532" s="130"/>
      <c r="BG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424"/>
      <c r="B533" s="130"/>
      <c r="L533" s="130"/>
      <c r="V533" s="130"/>
      <c r="AF533" s="130"/>
      <c r="AP533" s="130"/>
      <c r="AZ533" s="130"/>
      <c r="BA533" s="130"/>
      <c r="BB533" s="130"/>
      <c r="BC533" s="130"/>
      <c r="BD533" s="130"/>
      <c r="BE533" s="130"/>
      <c r="BF533" s="130"/>
      <c r="BG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424"/>
      <c r="B534" s="130"/>
      <c r="L534" s="130"/>
      <c r="V534" s="130"/>
      <c r="AF534" s="130"/>
      <c r="AP534" s="130"/>
      <c r="AZ534" s="130"/>
      <c r="BA534" s="130"/>
      <c r="BB534" s="130"/>
      <c r="BC534" s="130"/>
      <c r="BD534" s="130"/>
      <c r="BE534" s="130"/>
      <c r="BF534" s="130"/>
      <c r="BG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424"/>
      <c r="B535" s="130"/>
      <c r="L535" s="130"/>
      <c r="V535" s="130"/>
      <c r="AF535" s="130"/>
      <c r="AP535" s="130"/>
      <c r="AZ535" s="130"/>
      <c r="BA535" s="130"/>
      <c r="BB535" s="130"/>
      <c r="BC535" s="130"/>
      <c r="BD535" s="130"/>
      <c r="BE535" s="130"/>
      <c r="BF535" s="130"/>
      <c r="BG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424"/>
      <c r="B536" s="130"/>
      <c r="L536" s="130"/>
      <c r="V536" s="130"/>
      <c r="AF536" s="130"/>
      <c r="AP536" s="130"/>
      <c r="AZ536" s="130"/>
      <c r="BA536" s="130"/>
      <c r="BB536" s="130"/>
      <c r="BC536" s="130"/>
      <c r="BD536" s="130"/>
      <c r="BE536" s="130"/>
      <c r="BF536" s="130"/>
      <c r="BG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424"/>
      <c r="B537" s="130"/>
      <c r="L537" s="130"/>
      <c r="V537" s="130"/>
      <c r="AF537" s="130"/>
      <c r="AP537" s="130"/>
      <c r="AZ537" s="130"/>
      <c r="BA537" s="130"/>
      <c r="BB537" s="130"/>
      <c r="BC537" s="130"/>
      <c r="BD537" s="130"/>
      <c r="BE537" s="130"/>
      <c r="BF537" s="130"/>
      <c r="BG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424"/>
      <c r="B538" s="130"/>
      <c r="L538" s="130"/>
      <c r="V538" s="130"/>
      <c r="AF538" s="130"/>
      <c r="AP538" s="130"/>
      <c r="AZ538" s="130"/>
      <c r="BA538" s="130"/>
      <c r="BB538" s="130"/>
      <c r="BC538" s="130"/>
      <c r="BD538" s="130"/>
      <c r="BE538" s="130"/>
      <c r="BF538" s="130"/>
      <c r="BG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424"/>
      <c r="B539" s="130"/>
      <c r="L539" s="130"/>
      <c r="V539" s="130"/>
      <c r="AF539" s="130"/>
      <c r="AP539" s="130"/>
      <c r="AZ539" s="130"/>
      <c r="BA539" s="130"/>
      <c r="BB539" s="130"/>
      <c r="BC539" s="130"/>
      <c r="BD539" s="130"/>
      <c r="BE539" s="130"/>
      <c r="BF539" s="130"/>
      <c r="BG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424"/>
      <c r="B540" s="130"/>
      <c r="L540" s="130"/>
      <c r="V540" s="130"/>
      <c r="AF540" s="130"/>
      <c r="AP540" s="130"/>
      <c r="AZ540" s="130"/>
      <c r="BA540" s="130"/>
      <c r="BB540" s="130"/>
      <c r="BC540" s="130"/>
      <c r="BD540" s="130"/>
      <c r="BE540" s="130"/>
      <c r="BF540" s="130"/>
      <c r="BG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424"/>
      <c r="B541" s="130"/>
      <c r="L541" s="130"/>
      <c r="V541" s="130"/>
      <c r="AF541" s="130"/>
      <c r="AP541" s="130"/>
      <c r="AZ541" s="130"/>
      <c r="BA541" s="130"/>
      <c r="BB541" s="130"/>
      <c r="BC541" s="130"/>
      <c r="BD541" s="130"/>
      <c r="BE541" s="130"/>
      <c r="BF541" s="130"/>
      <c r="BG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424"/>
      <c r="B542" s="130"/>
      <c r="L542" s="130"/>
      <c r="V542" s="130"/>
      <c r="AF542" s="130"/>
      <c r="AP542" s="130"/>
      <c r="AZ542" s="130"/>
      <c r="BA542" s="130"/>
      <c r="BB542" s="130"/>
      <c r="BC542" s="130"/>
      <c r="BD542" s="130"/>
      <c r="BE542" s="130"/>
      <c r="BF542" s="130"/>
      <c r="BG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424"/>
      <c r="B543" s="130"/>
      <c r="L543" s="130"/>
      <c r="V543" s="130"/>
      <c r="AF543" s="130"/>
      <c r="AP543" s="130"/>
      <c r="AZ543" s="130"/>
      <c r="BA543" s="130"/>
      <c r="BB543" s="130"/>
      <c r="BC543" s="130"/>
      <c r="BD543" s="130"/>
      <c r="BE543" s="130"/>
      <c r="BF543" s="130"/>
      <c r="BG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424"/>
      <c r="B544" s="130"/>
      <c r="L544" s="130"/>
      <c r="V544" s="130"/>
      <c r="AF544" s="130"/>
      <c r="AP544" s="130"/>
      <c r="AZ544" s="130"/>
      <c r="BA544" s="130"/>
      <c r="BB544" s="130"/>
      <c r="BC544" s="130"/>
      <c r="BD544" s="130"/>
      <c r="BE544" s="130"/>
      <c r="BF544" s="130"/>
      <c r="BG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424"/>
      <c r="B545" s="130"/>
      <c r="L545" s="130"/>
      <c r="V545" s="130"/>
      <c r="AF545" s="130"/>
      <c r="AP545" s="130"/>
      <c r="AZ545" s="130"/>
      <c r="BA545" s="130"/>
      <c r="BB545" s="130"/>
      <c r="BC545" s="130"/>
      <c r="BD545" s="130"/>
      <c r="BE545" s="130"/>
      <c r="BF545" s="130"/>
      <c r="BG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424"/>
      <c r="B546" s="130"/>
      <c r="L546" s="130"/>
      <c r="V546" s="130"/>
      <c r="AF546" s="130"/>
      <c r="AP546" s="130"/>
      <c r="AZ546" s="130"/>
      <c r="BA546" s="130"/>
      <c r="BB546" s="130"/>
      <c r="BC546" s="130"/>
      <c r="BD546" s="130"/>
      <c r="BE546" s="130"/>
      <c r="BF546" s="130"/>
      <c r="BG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424"/>
      <c r="B547" s="130"/>
      <c r="L547" s="130"/>
      <c r="V547" s="130"/>
      <c r="AF547" s="130"/>
      <c r="AP547" s="130"/>
      <c r="AZ547" s="130"/>
      <c r="BA547" s="130"/>
      <c r="BB547" s="130"/>
      <c r="BC547" s="130"/>
      <c r="BD547" s="130"/>
      <c r="BE547" s="130"/>
      <c r="BF547" s="130"/>
      <c r="BG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424"/>
      <c r="B548" s="130"/>
      <c r="L548" s="130"/>
      <c r="V548" s="130"/>
      <c r="AF548" s="130"/>
      <c r="AP548" s="130"/>
      <c r="AZ548" s="130"/>
      <c r="BA548" s="130"/>
      <c r="BB548" s="130"/>
      <c r="BC548" s="130"/>
      <c r="BD548" s="130"/>
      <c r="BE548" s="130"/>
      <c r="BF548" s="130"/>
      <c r="BG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424"/>
      <c r="B549" s="130"/>
      <c r="L549" s="130"/>
      <c r="V549" s="130"/>
      <c r="AF549" s="130"/>
      <c r="AP549" s="130"/>
      <c r="AZ549" s="130"/>
      <c r="BA549" s="130"/>
      <c r="BB549" s="130"/>
      <c r="BC549" s="130"/>
      <c r="BD549" s="130"/>
      <c r="BE549" s="130"/>
      <c r="BF549" s="130"/>
      <c r="BG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424"/>
      <c r="B550" s="130"/>
      <c r="L550" s="130"/>
      <c r="V550" s="130"/>
      <c r="AF550" s="130"/>
      <c r="AP550" s="130"/>
      <c r="AZ550" s="130"/>
      <c r="BA550" s="130"/>
      <c r="BB550" s="130"/>
      <c r="BC550" s="130"/>
      <c r="BD550" s="130"/>
      <c r="BE550" s="130"/>
      <c r="BF550" s="130"/>
      <c r="BG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424"/>
      <c r="B551" s="130"/>
      <c r="L551" s="130"/>
      <c r="V551" s="130"/>
      <c r="AF551" s="130"/>
      <c r="AP551" s="130"/>
      <c r="AZ551" s="130"/>
      <c r="BA551" s="130"/>
      <c r="BB551" s="130"/>
      <c r="BC551" s="130"/>
      <c r="BD551" s="130"/>
      <c r="BE551" s="130"/>
      <c r="BF551" s="130"/>
      <c r="BG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424"/>
      <c r="B552" s="130"/>
      <c r="L552" s="130"/>
      <c r="V552" s="130"/>
      <c r="AF552" s="130"/>
      <c r="AP552" s="130"/>
      <c r="AZ552" s="130"/>
      <c r="BA552" s="130"/>
      <c r="BB552" s="130"/>
      <c r="BC552" s="130"/>
      <c r="BD552" s="130"/>
      <c r="BE552" s="130"/>
      <c r="BF552" s="130"/>
      <c r="BG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424"/>
      <c r="B553" s="130"/>
      <c r="L553" s="130"/>
      <c r="V553" s="130"/>
      <c r="AF553" s="130"/>
      <c r="AP553" s="130"/>
      <c r="AZ553" s="130"/>
      <c r="BA553" s="130"/>
      <c r="BB553" s="130"/>
      <c r="BC553" s="130"/>
      <c r="BD553" s="130"/>
      <c r="BE553" s="130"/>
      <c r="BF553" s="130"/>
      <c r="BG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424"/>
      <c r="B554" s="130"/>
      <c r="L554" s="130"/>
      <c r="V554" s="130"/>
      <c r="AF554" s="130"/>
      <c r="AP554" s="130"/>
      <c r="AZ554" s="130"/>
      <c r="BA554" s="130"/>
      <c r="BB554" s="130"/>
      <c r="BC554" s="130"/>
      <c r="BD554" s="130"/>
      <c r="BE554" s="130"/>
      <c r="BF554" s="130"/>
      <c r="BG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424"/>
      <c r="B555" s="130"/>
      <c r="L555" s="130"/>
      <c r="V555" s="130"/>
      <c r="AF555" s="130"/>
      <c r="AP555" s="130"/>
      <c r="AZ555" s="130"/>
      <c r="BA555" s="130"/>
      <c r="BB555" s="130"/>
      <c r="BC555" s="130"/>
      <c r="BD555" s="130"/>
      <c r="BE555" s="130"/>
      <c r="BF555" s="130"/>
      <c r="BG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424"/>
      <c r="B556" s="130"/>
      <c r="L556" s="130"/>
      <c r="V556" s="130"/>
      <c r="AF556" s="130"/>
      <c r="AP556" s="130"/>
      <c r="AZ556" s="130"/>
      <c r="BA556" s="130"/>
      <c r="BB556" s="130"/>
      <c r="BC556" s="130"/>
      <c r="BD556" s="130"/>
      <c r="BE556" s="130"/>
      <c r="BF556" s="130"/>
      <c r="BG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424"/>
      <c r="B557" s="130"/>
      <c r="L557" s="130"/>
      <c r="V557" s="130"/>
      <c r="AF557" s="130"/>
      <c r="AP557" s="130"/>
      <c r="AZ557" s="130"/>
      <c r="BA557" s="130"/>
      <c r="BB557" s="130"/>
      <c r="BC557" s="130"/>
      <c r="BD557" s="130"/>
      <c r="BE557" s="130"/>
      <c r="BF557" s="130"/>
      <c r="BG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424"/>
      <c r="B558" s="130"/>
      <c r="L558" s="130"/>
      <c r="V558" s="130"/>
      <c r="AF558" s="130"/>
      <c r="AP558" s="130"/>
      <c r="AZ558" s="130"/>
      <c r="BA558" s="130"/>
      <c r="BB558" s="130"/>
      <c r="BC558" s="130"/>
      <c r="BD558" s="130"/>
      <c r="BE558" s="130"/>
      <c r="BF558" s="130"/>
      <c r="BG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424"/>
      <c r="B559" s="130"/>
      <c r="L559" s="130"/>
      <c r="V559" s="130"/>
      <c r="AF559" s="130"/>
      <c r="AP559" s="130"/>
      <c r="AZ559" s="130"/>
      <c r="BA559" s="130"/>
      <c r="BB559" s="130"/>
      <c r="BC559" s="130"/>
      <c r="BD559" s="130"/>
      <c r="BE559" s="130"/>
      <c r="BF559" s="130"/>
      <c r="BG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424"/>
      <c r="B560" s="130"/>
      <c r="L560" s="130"/>
      <c r="V560" s="130"/>
      <c r="AF560" s="130"/>
      <c r="AP560" s="130"/>
      <c r="AZ560" s="130"/>
      <c r="BA560" s="130"/>
      <c r="BB560" s="130"/>
      <c r="BC560" s="130"/>
      <c r="BD560" s="130"/>
      <c r="BE560" s="130"/>
      <c r="BF560" s="130"/>
      <c r="BG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424"/>
      <c r="B561" s="130"/>
      <c r="L561" s="130"/>
      <c r="V561" s="130"/>
      <c r="AF561" s="130"/>
      <c r="AP561" s="130"/>
      <c r="AZ561" s="130"/>
      <c r="BA561" s="130"/>
      <c r="BB561" s="130"/>
      <c r="BC561" s="130"/>
      <c r="BD561" s="130"/>
      <c r="BE561" s="130"/>
      <c r="BF561" s="130"/>
      <c r="BG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424"/>
      <c r="B562" s="130"/>
      <c r="L562" s="130"/>
      <c r="V562" s="130"/>
      <c r="AF562" s="130"/>
      <c r="AP562" s="130"/>
      <c r="AZ562" s="130"/>
      <c r="BA562" s="130"/>
      <c r="BB562" s="130"/>
      <c r="BC562" s="130"/>
      <c r="BD562" s="130"/>
      <c r="BE562" s="130"/>
      <c r="BF562" s="130"/>
      <c r="BG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424"/>
      <c r="B563" s="130"/>
      <c r="L563" s="130"/>
      <c r="V563" s="130"/>
      <c r="AF563" s="130"/>
      <c r="AP563" s="130"/>
      <c r="AZ563" s="130"/>
      <c r="BA563" s="130"/>
      <c r="BB563" s="130"/>
      <c r="BC563" s="130"/>
      <c r="BD563" s="130"/>
      <c r="BE563" s="130"/>
      <c r="BF563" s="130"/>
      <c r="BG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424"/>
      <c r="B564" s="130"/>
      <c r="L564" s="130"/>
      <c r="V564" s="130"/>
      <c r="AF564" s="130"/>
      <c r="AP564" s="130"/>
      <c r="AZ564" s="130"/>
      <c r="BA564" s="130"/>
      <c r="BB564" s="130"/>
      <c r="BC564" s="130"/>
      <c r="BD564" s="130"/>
      <c r="BE564" s="130"/>
      <c r="BF564" s="130"/>
      <c r="BG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424"/>
      <c r="B565" s="130"/>
      <c r="L565" s="130"/>
      <c r="V565" s="130"/>
      <c r="AF565" s="130"/>
      <c r="AP565" s="130"/>
      <c r="AZ565" s="130"/>
      <c r="BA565" s="130"/>
      <c r="BB565" s="130"/>
      <c r="BC565" s="130"/>
      <c r="BD565" s="130"/>
      <c r="BE565" s="130"/>
      <c r="BF565" s="130"/>
      <c r="BG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424"/>
      <c r="B566" s="130"/>
      <c r="L566" s="130"/>
      <c r="V566" s="130"/>
      <c r="AF566" s="130"/>
      <c r="AP566" s="130"/>
      <c r="AZ566" s="130"/>
      <c r="BA566" s="130"/>
      <c r="BB566" s="130"/>
      <c r="BC566" s="130"/>
      <c r="BD566" s="130"/>
      <c r="BE566" s="130"/>
      <c r="BF566" s="130"/>
      <c r="BG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424"/>
      <c r="B567" s="130"/>
      <c r="L567" s="130"/>
      <c r="V567" s="130"/>
      <c r="AF567" s="130"/>
      <c r="AP567" s="130"/>
      <c r="AZ567" s="130"/>
      <c r="BA567" s="130"/>
      <c r="BB567" s="130"/>
      <c r="BC567" s="130"/>
      <c r="BD567" s="130"/>
      <c r="BE567" s="130"/>
      <c r="BF567" s="130"/>
      <c r="BG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424"/>
      <c r="B568" s="130"/>
      <c r="L568" s="130"/>
      <c r="V568" s="130"/>
      <c r="AF568" s="130"/>
      <c r="AP568" s="130"/>
      <c r="AZ568" s="130"/>
      <c r="BA568" s="130"/>
      <c r="BB568" s="130"/>
      <c r="BC568" s="130"/>
      <c r="BD568" s="130"/>
      <c r="BE568" s="130"/>
      <c r="BF568" s="130"/>
      <c r="BG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424"/>
      <c r="B569" s="130"/>
      <c r="L569" s="130"/>
      <c r="V569" s="130"/>
      <c r="AF569" s="130"/>
      <c r="AP569" s="130"/>
      <c r="AZ569" s="130"/>
      <c r="BA569" s="130"/>
      <c r="BB569" s="130"/>
      <c r="BC569" s="130"/>
      <c r="BD569" s="130"/>
      <c r="BE569" s="130"/>
      <c r="BF569" s="130"/>
      <c r="BG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424"/>
      <c r="B570" s="130"/>
      <c r="L570" s="130"/>
      <c r="V570" s="130"/>
      <c r="AF570" s="130"/>
      <c r="AP570" s="130"/>
      <c r="AZ570" s="130"/>
      <c r="BA570" s="130"/>
      <c r="BB570" s="130"/>
      <c r="BC570" s="130"/>
      <c r="BD570" s="130"/>
      <c r="BE570" s="130"/>
      <c r="BF570" s="130"/>
      <c r="BG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424"/>
      <c r="B571" s="130"/>
      <c r="L571" s="130"/>
      <c r="V571" s="130"/>
      <c r="AF571" s="130"/>
      <c r="AP571" s="130"/>
      <c r="AZ571" s="130"/>
      <c r="BA571" s="130"/>
      <c r="BB571" s="130"/>
      <c r="BC571" s="130"/>
      <c r="BD571" s="130"/>
      <c r="BE571" s="130"/>
      <c r="BF571" s="130"/>
      <c r="BG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424"/>
      <c r="B572" s="130"/>
      <c r="L572" s="130"/>
      <c r="V572" s="130"/>
      <c r="AF572" s="130"/>
      <c r="AP572" s="130"/>
      <c r="AZ572" s="130"/>
      <c r="BA572" s="130"/>
      <c r="BB572" s="130"/>
      <c r="BC572" s="130"/>
      <c r="BD572" s="130"/>
      <c r="BE572" s="130"/>
      <c r="BF572" s="130"/>
      <c r="BG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424"/>
      <c r="B573" s="130"/>
      <c r="L573" s="130"/>
      <c r="V573" s="130"/>
      <c r="AF573" s="130"/>
      <c r="AP573" s="130"/>
      <c r="AZ573" s="130"/>
      <c r="BA573" s="130"/>
      <c r="BB573" s="130"/>
      <c r="BC573" s="130"/>
      <c r="BD573" s="130"/>
      <c r="BE573" s="130"/>
      <c r="BF573" s="130"/>
      <c r="BG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424"/>
      <c r="B574" s="130"/>
      <c r="L574" s="130"/>
      <c r="V574" s="130"/>
      <c r="AF574" s="130"/>
      <c r="AP574" s="130"/>
      <c r="AZ574" s="130"/>
      <c r="BA574" s="130"/>
      <c r="BB574" s="130"/>
      <c r="BC574" s="130"/>
      <c r="BD574" s="130"/>
      <c r="BE574" s="130"/>
      <c r="BF574" s="130"/>
      <c r="BG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424"/>
      <c r="B575" s="130"/>
      <c r="L575" s="130"/>
      <c r="V575" s="130"/>
      <c r="AF575" s="130"/>
      <c r="AP575" s="130"/>
      <c r="AZ575" s="130"/>
      <c r="BA575" s="130"/>
      <c r="BB575" s="130"/>
      <c r="BC575" s="130"/>
      <c r="BD575" s="130"/>
      <c r="BE575" s="130"/>
      <c r="BF575" s="130"/>
      <c r="BG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424"/>
      <c r="B576" s="130"/>
      <c r="L576" s="130"/>
      <c r="V576" s="130"/>
      <c r="AF576" s="130"/>
      <c r="AP576" s="130"/>
      <c r="AZ576" s="130"/>
      <c r="BA576" s="130"/>
      <c r="BB576" s="130"/>
      <c r="BC576" s="130"/>
      <c r="BD576" s="130"/>
      <c r="BE576" s="130"/>
      <c r="BF576" s="130"/>
      <c r="BG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424"/>
      <c r="B577" s="130"/>
      <c r="L577" s="130"/>
      <c r="V577" s="130"/>
      <c r="AF577" s="130"/>
      <c r="AP577" s="130"/>
      <c r="AZ577" s="130"/>
      <c r="BA577" s="130"/>
      <c r="BB577" s="130"/>
      <c r="BC577" s="130"/>
      <c r="BD577" s="130"/>
      <c r="BE577" s="130"/>
      <c r="BF577" s="130"/>
      <c r="BG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424"/>
      <c r="B578" s="130"/>
      <c r="L578" s="130"/>
      <c r="V578" s="130"/>
      <c r="AF578" s="130"/>
      <c r="AP578" s="130"/>
      <c r="AZ578" s="130"/>
      <c r="BA578" s="130"/>
      <c r="BB578" s="130"/>
      <c r="BC578" s="130"/>
      <c r="BD578" s="130"/>
      <c r="BE578" s="130"/>
      <c r="BF578" s="130"/>
      <c r="BG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424"/>
      <c r="B579" s="130"/>
      <c r="L579" s="130"/>
      <c r="V579" s="130"/>
      <c r="AF579" s="130"/>
      <c r="AP579" s="130"/>
      <c r="AZ579" s="130"/>
      <c r="BA579" s="130"/>
      <c r="BB579" s="130"/>
      <c r="BC579" s="130"/>
      <c r="BD579" s="130"/>
      <c r="BE579" s="130"/>
      <c r="BF579" s="130"/>
      <c r="BG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424"/>
      <c r="B580" s="130"/>
      <c r="L580" s="130"/>
      <c r="V580" s="130"/>
      <c r="AF580" s="130"/>
      <c r="AP580" s="130"/>
      <c r="AZ580" s="130"/>
      <c r="BA580" s="130"/>
      <c r="BB580" s="130"/>
      <c r="BC580" s="130"/>
      <c r="BD580" s="130"/>
      <c r="BE580" s="130"/>
      <c r="BF580" s="130"/>
      <c r="BG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424"/>
      <c r="B581" s="130"/>
      <c r="L581" s="130"/>
      <c r="V581" s="130"/>
      <c r="AF581" s="130"/>
      <c r="AP581" s="130"/>
      <c r="AZ581" s="130"/>
      <c r="BA581" s="130"/>
      <c r="BB581" s="130"/>
      <c r="BC581" s="130"/>
      <c r="BD581" s="130"/>
      <c r="BE581" s="130"/>
      <c r="BF581" s="130"/>
      <c r="BG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424"/>
      <c r="B582" s="130"/>
      <c r="L582" s="130"/>
      <c r="V582" s="130"/>
      <c r="AF582" s="130"/>
      <c r="AP582" s="130"/>
      <c r="AZ582" s="130"/>
      <c r="BA582" s="130"/>
      <c r="BB582" s="130"/>
      <c r="BC582" s="130"/>
      <c r="BD582" s="130"/>
      <c r="BE582" s="130"/>
      <c r="BF582" s="130"/>
      <c r="BG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424"/>
      <c r="B583" s="130"/>
      <c r="L583" s="130"/>
      <c r="V583" s="130"/>
      <c r="AF583" s="130"/>
      <c r="AP583" s="130"/>
      <c r="AZ583" s="130"/>
      <c r="BA583" s="130"/>
      <c r="BB583" s="130"/>
      <c r="BC583" s="130"/>
      <c r="BD583" s="130"/>
      <c r="BE583" s="130"/>
      <c r="BF583" s="130"/>
      <c r="BG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424"/>
      <c r="B584" s="130"/>
      <c r="L584" s="130"/>
      <c r="V584" s="130"/>
      <c r="AF584" s="130"/>
      <c r="AP584" s="130"/>
      <c r="AZ584" s="130"/>
      <c r="BA584" s="130"/>
      <c r="BB584" s="130"/>
      <c r="BC584" s="130"/>
      <c r="BD584" s="130"/>
      <c r="BE584" s="130"/>
      <c r="BF584" s="130"/>
      <c r="BG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424"/>
      <c r="B585" s="130"/>
      <c r="L585" s="130"/>
      <c r="V585" s="130"/>
      <c r="AF585" s="130"/>
      <c r="AP585" s="130"/>
      <c r="AZ585" s="130"/>
      <c r="BA585" s="130"/>
      <c r="BB585" s="130"/>
      <c r="BC585" s="130"/>
      <c r="BD585" s="130"/>
      <c r="BE585" s="130"/>
      <c r="BF585" s="130"/>
      <c r="BG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424"/>
      <c r="B586" s="130"/>
      <c r="L586" s="130"/>
      <c r="V586" s="130"/>
      <c r="AF586" s="130"/>
      <c r="AP586" s="130"/>
      <c r="AZ586" s="130"/>
      <c r="BA586" s="130"/>
      <c r="BB586" s="130"/>
      <c r="BC586" s="130"/>
      <c r="BD586" s="130"/>
      <c r="BE586" s="130"/>
      <c r="BF586" s="130"/>
      <c r="BG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424"/>
      <c r="B587" s="130"/>
      <c r="L587" s="130"/>
      <c r="V587" s="130"/>
      <c r="AF587" s="130"/>
      <c r="AP587" s="130"/>
      <c r="AZ587" s="130"/>
      <c r="BA587" s="130"/>
      <c r="BB587" s="130"/>
      <c r="BC587" s="130"/>
      <c r="BD587" s="130"/>
      <c r="BE587" s="130"/>
      <c r="BF587" s="130"/>
      <c r="BG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424"/>
      <c r="B588" s="130"/>
      <c r="L588" s="130"/>
      <c r="V588" s="130"/>
      <c r="AF588" s="130"/>
      <c r="AP588" s="130"/>
      <c r="AZ588" s="130"/>
      <c r="BA588" s="130"/>
      <c r="BB588" s="130"/>
      <c r="BC588" s="130"/>
      <c r="BD588" s="130"/>
      <c r="BE588" s="130"/>
      <c r="BF588" s="130"/>
      <c r="BG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424"/>
      <c r="B589" s="130"/>
      <c r="L589" s="130"/>
      <c r="V589" s="130"/>
      <c r="AF589" s="130"/>
      <c r="AP589" s="130"/>
      <c r="AZ589" s="130"/>
      <c r="BA589" s="130"/>
      <c r="BB589" s="130"/>
      <c r="BC589" s="130"/>
      <c r="BD589" s="130"/>
      <c r="BE589" s="130"/>
      <c r="BF589" s="130"/>
      <c r="BG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424"/>
      <c r="B590" s="130"/>
      <c r="L590" s="130"/>
      <c r="V590" s="130"/>
      <c r="AF590" s="130"/>
      <c r="AP590" s="130"/>
      <c r="AZ590" s="130"/>
      <c r="BA590" s="130"/>
      <c r="BB590" s="130"/>
      <c r="BC590" s="130"/>
      <c r="BD590" s="130"/>
      <c r="BE590" s="130"/>
      <c r="BF590" s="130"/>
      <c r="BG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424"/>
      <c r="B591" s="130"/>
      <c r="L591" s="130"/>
      <c r="V591" s="130"/>
      <c r="AF591" s="130"/>
      <c r="AP591" s="130"/>
      <c r="AZ591" s="130"/>
      <c r="BA591" s="130"/>
      <c r="BB591" s="130"/>
      <c r="BC591" s="130"/>
      <c r="BD591" s="130"/>
      <c r="BE591" s="130"/>
      <c r="BF591" s="130"/>
      <c r="BG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424"/>
      <c r="B592" s="130"/>
      <c r="L592" s="130"/>
      <c r="V592" s="130"/>
      <c r="AF592" s="130"/>
      <c r="AP592" s="130"/>
      <c r="AZ592" s="130"/>
      <c r="BA592" s="130"/>
      <c r="BB592" s="130"/>
      <c r="BC592" s="130"/>
      <c r="BD592" s="130"/>
      <c r="BE592" s="130"/>
      <c r="BF592" s="130"/>
      <c r="BG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424"/>
      <c r="B593" s="130"/>
      <c r="L593" s="130"/>
      <c r="V593" s="130"/>
      <c r="AF593" s="130"/>
      <c r="AP593" s="130"/>
      <c r="AZ593" s="130"/>
      <c r="BA593" s="130"/>
      <c r="BB593" s="130"/>
      <c r="BC593" s="130"/>
      <c r="BD593" s="130"/>
      <c r="BE593" s="130"/>
      <c r="BF593" s="130"/>
      <c r="BG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424"/>
      <c r="B594" s="130"/>
      <c r="L594" s="130"/>
      <c r="V594" s="130"/>
      <c r="AF594" s="130"/>
      <c r="AP594" s="130"/>
      <c r="AZ594" s="130"/>
      <c r="BA594" s="130"/>
      <c r="BB594" s="130"/>
      <c r="BC594" s="130"/>
      <c r="BD594" s="130"/>
      <c r="BE594" s="130"/>
      <c r="BF594" s="130"/>
      <c r="BG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424"/>
      <c r="B595" s="130"/>
      <c r="L595" s="130"/>
      <c r="V595" s="130"/>
      <c r="AF595" s="130"/>
      <c r="AP595" s="130"/>
      <c r="AZ595" s="130"/>
      <c r="BA595" s="130"/>
      <c r="BB595" s="130"/>
      <c r="BC595" s="130"/>
      <c r="BD595" s="130"/>
      <c r="BE595" s="130"/>
      <c r="BF595" s="130"/>
      <c r="BG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424"/>
      <c r="B596" s="130"/>
      <c r="L596" s="130"/>
      <c r="V596" s="130"/>
      <c r="AF596" s="130"/>
      <c r="AP596" s="130"/>
      <c r="AZ596" s="130"/>
      <c r="BA596" s="130"/>
      <c r="BB596" s="130"/>
      <c r="BC596" s="130"/>
      <c r="BD596" s="130"/>
      <c r="BE596" s="130"/>
      <c r="BF596" s="130"/>
      <c r="BG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424"/>
      <c r="B597" s="130"/>
      <c r="L597" s="130"/>
      <c r="V597" s="130"/>
      <c r="AF597" s="130"/>
      <c r="AP597" s="130"/>
      <c r="AZ597" s="130"/>
      <c r="BA597" s="130"/>
      <c r="BB597" s="130"/>
      <c r="BC597" s="130"/>
      <c r="BD597" s="130"/>
      <c r="BE597" s="130"/>
      <c r="BF597" s="130"/>
      <c r="BG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424"/>
      <c r="B598" s="130"/>
      <c r="L598" s="130"/>
      <c r="V598" s="130"/>
      <c r="AF598" s="130"/>
      <c r="AP598" s="130"/>
      <c r="AZ598" s="130"/>
      <c r="BA598" s="130"/>
      <c r="BB598" s="130"/>
      <c r="BC598" s="130"/>
      <c r="BD598" s="130"/>
      <c r="BE598" s="130"/>
      <c r="BF598" s="130"/>
      <c r="BG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424"/>
      <c r="B599" s="130"/>
      <c r="L599" s="130"/>
      <c r="V599" s="130"/>
      <c r="AF599" s="130"/>
      <c r="AP599" s="130"/>
      <c r="AZ599" s="130"/>
      <c r="BA599" s="130"/>
      <c r="BB599" s="130"/>
      <c r="BC599" s="130"/>
      <c r="BD599" s="130"/>
      <c r="BE599" s="130"/>
      <c r="BF599" s="130"/>
      <c r="BG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424"/>
      <c r="B600" s="130"/>
      <c r="L600" s="130"/>
      <c r="V600" s="130"/>
      <c r="AF600" s="130"/>
      <c r="AP600" s="130"/>
      <c r="AZ600" s="130"/>
      <c r="BA600" s="130"/>
      <c r="BB600" s="130"/>
      <c r="BC600" s="130"/>
      <c r="BD600" s="130"/>
      <c r="BE600" s="130"/>
      <c r="BF600" s="130"/>
      <c r="BG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424"/>
      <c r="B601" s="130"/>
      <c r="L601" s="130"/>
      <c r="V601" s="130"/>
      <c r="AF601" s="130"/>
      <c r="AP601" s="130"/>
      <c r="AZ601" s="130"/>
      <c r="BA601" s="130"/>
      <c r="BB601" s="130"/>
      <c r="BC601" s="130"/>
      <c r="BD601" s="130"/>
      <c r="BE601" s="130"/>
      <c r="BF601" s="130"/>
      <c r="BG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424"/>
      <c r="B602" s="130"/>
      <c r="L602" s="130"/>
      <c r="V602" s="130"/>
      <c r="AF602" s="130"/>
      <c r="AP602" s="130"/>
      <c r="AZ602" s="130"/>
      <c r="BA602" s="130"/>
      <c r="BB602" s="130"/>
      <c r="BC602" s="130"/>
      <c r="BD602" s="130"/>
      <c r="BE602" s="130"/>
      <c r="BF602" s="130"/>
      <c r="BG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424"/>
      <c r="B603" s="130"/>
      <c r="L603" s="130"/>
      <c r="V603" s="130"/>
      <c r="AF603" s="130"/>
      <c r="AP603" s="130"/>
      <c r="AZ603" s="130"/>
      <c r="BA603" s="130"/>
      <c r="BB603" s="130"/>
      <c r="BC603" s="130"/>
      <c r="BD603" s="130"/>
      <c r="BE603" s="130"/>
      <c r="BF603" s="130"/>
      <c r="BG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424"/>
      <c r="B604" s="130"/>
      <c r="L604" s="130"/>
      <c r="V604" s="130"/>
      <c r="AF604" s="130"/>
      <c r="AP604" s="130"/>
      <c r="AZ604" s="130"/>
      <c r="BA604" s="130"/>
      <c r="BB604" s="130"/>
      <c r="BC604" s="130"/>
      <c r="BD604" s="130"/>
      <c r="BE604" s="130"/>
      <c r="BF604" s="130"/>
      <c r="BG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424"/>
      <c r="B605" s="130"/>
      <c r="L605" s="130"/>
      <c r="V605" s="130"/>
      <c r="AF605" s="130"/>
      <c r="AP605" s="130"/>
      <c r="AZ605" s="130"/>
      <c r="BA605" s="130"/>
      <c r="BB605" s="130"/>
      <c r="BC605" s="130"/>
      <c r="BD605" s="130"/>
      <c r="BE605" s="130"/>
      <c r="BF605" s="130"/>
      <c r="BG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424"/>
      <c r="B606" s="130"/>
      <c r="L606" s="130"/>
      <c r="V606" s="130"/>
      <c r="AF606" s="130"/>
      <c r="AP606" s="130"/>
      <c r="AZ606" s="130"/>
      <c r="BA606" s="130"/>
      <c r="BB606" s="130"/>
      <c r="BC606" s="130"/>
      <c r="BD606" s="130"/>
      <c r="BE606" s="130"/>
      <c r="BF606" s="130"/>
      <c r="BG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424"/>
      <c r="B607" s="130"/>
      <c r="L607" s="130"/>
      <c r="V607" s="130"/>
      <c r="AF607" s="130"/>
      <c r="AP607" s="130"/>
      <c r="AZ607" s="130"/>
      <c r="BA607" s="130"/>
      <c r="BB607" s="130"/>
      <c r="BC607" s="130"/>
      <c r="BD607" s="130"/>
      <c r="BE607" s="130"/>
      <c r="BF607" s="130"/>
      <c r="BG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424"/>
      <c r="B608" s="130"/>
      <c r="L608" s="130"/>
      <c r="V608" s="130"/>
      <c r="AF608" s="130"/>
      <c r="AP608" s="130"/>
      <c r="AZ608" s="130"/>
      <c r="BA608" s="130"/>
      <c r="BB608" s="130"/>
      <c r="BC608" s="130"/>
      <c r="BD608" s="130"/>
      <c r="BE608" s="130"/>
      <c r="BF608" s="130"/>
      <c r="BG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424"/>
      <c r="B609" s="130"/>
      <c r="L609" s="130"/>
      <c r="V609" s="130"/>
      <c r="AF609" s="130"/>
      <c r="AP609" s="130"/>
      <c r="AZ609" s="130"/>
      <c r="BA609" s="130"/>
      <c r="BB609" s="130"/>
      <c r="BC609" s="130"/>
      <c r="BD609" s="130"/>
      <c r="BE609" s="130"/>
      <c r="BF609" s="130"/>
      <c r="BG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424"/>
      <c r="B610" s="130"/>
      <c r="L610" s="130"/>
      <c r="V610" s="130"/>
      <c r="AF610" s="130"/>
      <c r="AP610" s="130"/>
      <c r="AZ610" s="130"/>
      <c r="BA610" s="130"/>
      <c r="BB610" s="130"/>
      <c r="BC610" s="130"/>
      <c r="BD610" s="130"/>
      <c r="BE610" s="130"/>
      <c r="BF610" s="130"/>
      <c r="BG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424"/>
      <c r="B611" s="130"/>
      <c r="L611" s="130"/>
      <c r="V611" s="130"/>
      <c r="AF611" s="130"/>
      <c r="AP611" s="130"/>
      <c r="AZ611" s="130"/>
      <c r="BA611" s="130"/>
      <c r="BB611" s="130"/>
      <c r="BC611" s="130"/>
      <c r="BD611" s="130"/>
      <c r="BE611" s="130"/>
      <c r="BF611" s="130"/>
      <c r="BG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424"/>
      <c r="B612" s="130"/>
      <c r="L612" s="130"/>
      <c r="V612" s="130"/>
      <c r="AF612" s="130"/>
      <c r="AP612" s="130"/>
      <c r="AZ612" s="130"/>
      <c r="BA612" s="130"/>
      <c r="BB612" s="130"/>
      <c r="BC612" s="130"/>
      <c r="BD612" s="130"/>
      <c r="BE612" s="130"/>
      <c r="BF612" s="130"/>
      <c r="BG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424"/>
      <c r="B613" s="130"/>
      <c r="L613" s="130"/>
      <c r="V613" s="130"/>
      <c r="AF613" s="130"/>
      <c r="AP613" s="130"/>
      <c r="AZ613" s="130"/>
      <c r="BA613" s="130"/>
      <c r="BB613" s="130"/>
      <c r="BC613" s="130"/>
      <c r="BD613" s="130"/>
      <c r="BE613" s="130"/>
      <c r="BF613" s="130"/>
      <c r="BG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424"/>
      <c r="B614" s="130"/>
      <c r="L614" s="130"/>
      <c r="V614" s="130"/>
      <c r="AF614" s="130"/>
      <c r="AP614" s="130"/>
      <c r="AZ614" s="130"/>
      <c r="BA614" s="130"/>
      <c r="BB614" s="130"/>
      <c r="BC614" s="130"/>
      <c r="BD614" s="130"/>
      <c r="BE614" s="130"/>
      <c r="BF614" s="130"/>
      <c r="BG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424"/>
      <c r="B615" s="130"/>
      <c r="L615" s="130"/>
      <c r="V615" s="130"/>
      <c r="AF615" s="130"/>
      <c r="AP615" s="130"/>
      <c r="AZ615" s="130"/>
      <c r="BA615" s="130"/>
      <c r="BB615" s="130"/>
      <c r="BC615" s="130"/>
      <c r="BD615" s="130"/>
      <c r="BE615" s="130"/>
      <c r="BF615" s="130"/>
      <c r="BG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424"/>
      <c r="B616" s="130"/>
      <c r="L616" s="130"/>
      <c r="V616" s="130"/>
      <c r="AF616" s="130"/>
      <c r="AP616" s="130"/>
      <c r="AZ616" s="130"/>
      <c r="BA616" s="130"/>
      <c r="BB616" s="130"/>
      <c r="BC616" s="130"/>
      <c r="BD616" s="130"/>
      <c r="BE616" s="130"/>
      <c r="BF616" s="130"/>
      <c r="BG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424"/>
      <c r="B617" s="130"/>
      <c r="L617" s="130"/>
      <c r="V617" s="130"/>
      <c r="AF617" s="130"/>
      <c r="AP617" s="130"/>
      <c r="AZ617" s="130"/>
      <c r="BA617" s="130"/>
      <c r="BB617" s="130"/>
      <c r="BC617" s="130"/>
      <c r="BD617" s="130"/>
      <c r="BE617" s="130"/>
      <c r="BF617" s="130"/>
      <c r="BG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424"/>
      <c r="B618" s="130"/>
      <c r="L618" s="130"/>
      <c r="V618" s="130"/>
      <c r="AF618" s="130"/>
      <c r="AP618" s="130"/>
      <c r="AZ618" s="130"/>
      <c r="BA618" s="130"/>
      <c r="BB618" s="130"/>
      <c r="BC618" s="130"/>
      <c r="BD618" s="130"/>
      <c r="BE618" s="130"/>
      <c r="BF618" s="130"/>
      <c r="BG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424"/>
      <c r="B619" s="130"/>
      <c r="L619" s="130"/>
      <c r="V619" s="130"/>
      <c r="AF619" s="130"/>
      <c r="AP619" s="130"/>
      <c r="AZ619" s="130"/>
      <c r="BA619" s="130"/>
      <c r="BB619" s="130"/>
      <c r="BC619" s="130"/>
      <c r="BD619" s="130"/>
      <c r="BE619" s="130"/>
      <c r="BF619" s="130"/>
      <c r="BG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424"/>
      <c r="B620" s="130"/>
      <c r="L620" s="130"/>
      <c r="V620" s="130"/>
      <c r="AF620" s="130"/>
      <c r="AP620" s="130"/>
      <c r="AZ620" s="130"/>
      <c r="BA620" s="130"/>
      <c r="BB620" s="130"/>
      <c r="BC620" s="130"/>
      <c r="BD620" s="130"/>
      <c r="BE620" s="130"/>
      <c r="BF620" s="130"/>
      <c r="BG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424"/>
      <c r="B621" s="130"/>
      <c r="L621" s="130"/>
      <c r="V621" s="130"/>
      <c r="AF621" s="130"/>
      <c r="AP621" s="130"/>
      <c r="AZ621" s="130"/>
      <c r="BA621" s="130"/>
      <c r="BB621" s="130"/>
      <c r="BC621" s="130"/>
      <c r="BD621" s="130"/>
      <c r="BE621" s="130"/>
      <c r="BF621" s="130"/>
      <c r="BG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424"/>
      <c r="B622" s="130"/>
      <c r="L622" s="130"/>
      <c r="V622" s="130"/>
      <c r="AF622" s="130"/>
      <c r="AP622" s="130"/>
      <c r="AZ622" s="130"/>
      <c r="BA622" s="130"/>
      <c r="BB622" s="130"/>
      <c r="BC622" s="130"/>
      <c r="BD622" s="130"/>
      <c r="BE622" s="130"/>
      <c r="BF622" s="130"/>
      <c r="BG622" s="130"/>
      <c r="BJ622" s="130"/>
      <c r="BT622" s="130"/>
      <c r="CD622" s="130"/>
      <c r="CN622" s="130"/>
      <c r="CX622" s="130"/>
      <c r="DH622" s="130"/>
      <c r="DR622" s="130"/>
      <c r="EB622" s="130"/>
      <c r="EL622" s="130"/>
      <c r="EV622" s="130"/>
      <c r="FF622" s="130"/>
      <c r="FP622" s="130"/>
      <c r="FZ622" s="130"/>
      <c r="GJ622" s="130"/>
      <c r="GT622" s="130"/>
      <c r="HD622" s="130"/>
      <c r="HN622" s="130"/>
      <c r="HX622" s="130"/>
    </row>
    <row xmlns:x14ac="http://schemas.microsoft.com/office/spreadsheetml/2009/9/ac" r="623" s="3" customFormat="true" x14ac:dyDescent="0.25">
      <c r="A623" s="424"/>
      <c r="B623" s="130"/>
      <c r="L623" s="130"/>
      <c r="V623" s="130"/>
      <c r="AF623" s="130"/>
      <c r="AP623" s="130"/>
      <c r="AZ623" s="130"/>
      <c r="BA623" s="130"/>
      <c r="BB623" s="130"/>
      <c r="BC623" s="130"/>
      <c r="BD623" s="130"/>
      <c r="BE623" s="130"/>
      <c r="BF623" s="130"/>
      <c r="BG623" s="130"/>
      <c r="BJ623" s="130"/>
      <c r="BT623" s="130"/>
      <c r="CD623" s="130"/>
      <c r="CN623" s="130"/>
      <c r="CX623" s="130"/>
      <c r="DH623" s="130"/>
      <c r="DR623" s="130"/>
      <c r="EB623" s="130"/>
      <c r="EL623" s="130"/>
      <c r="EV623" s="130"/>
      <c r="FF623" s="130"/>
      <c r="FP623" s="130"/>
      <c r="FZ623" s="130"/>
      <c r="GJ623" s="130"/>
      <c r="GT623" s="130"/>
      <c r="HD623" s="130"/>
      <c r="HN623" s="130"/>
      <c r="HX623" s="130"/>
    </row>
    <row xmlns:x14ac="http://schemas.microsoft.com/office/spreadsheetml/2009/9/ac" r="624" s="3" customFormat="true" x14ac:dyDescent="0.25">
      <c r="A624" s="424"/>
      <c r="B624" s="130"/>
      <c r="L624" s="130"/>
      <c r="V624" s="130"/>
      <c r="AF624" s="130"/>
      <c r="AP624" s="130"/>
      <c r="AZ624" s="130"/>
      <c r="BA624" s="130"/>
      <c r="BB624" s="130"/>
      <c r="BC624" s="130"/>
      <c r="BD624" s="130"/>
      <c r="BE624" s="130"/>
      <c r="BF624" s="130"/>
      <c r="BG624" s="130"/>
      <c r="BJ624" s="130"/>
      <c r="BT624" s="130"/>
      <c r="CD624" s="130"/>
      <c r="CN624" s="130"/>
      <c r="CX624" s="130"/>
      <c r="DH624" s="130"/>
      <c r="DR624" s="130"/>
      <c r="EB624" s="130"/>
      <c r="EL624" s="130"/>
      <c r="EV624" s="130"/>
      <c r="FF624" s="130"/>
      <c r="FP624" s="130"/>
      <c r="FZ624" s="130"/>
      <c r="GJ624" s="130"/>
      <c r="GT624" s="130"/>
      <c r="HD624" s="130"/>
      <c r="HN624" s="130"/>
      <c r="HX624" s="130"/>
    </row>
    <row xmlns:x14ac="http://schemas.microsoft.com/office/spreadsheetml/2009/9/ac" r="625" s="3" customFormat="true" x14ac:dyDescent="0.25">
      <c r="A625" s="424"/>
      <c r="B625" s="130"/>
      <c r="L625" s="130"/>
      <c r="V625" s="130"/>
      <c r="AF625" s="130"/>
      <c r="AP625" s="130"/>
      <c r="AZ625" s="130"/>
      <c r="BA625" s="130"/>
      <c r="BB625" s="130"/>
      <c r="BC625" s="130"/>
      <c r="BD625" s="130"/>
      <c r="BE625" s="130"/>
      <c r="BF625" s="130"/>
      <c r="BG625" s="130"/>
      <c r="BJ625" s="130"/>
      <c r="BT625" s="130"/>
      <c r="CD625" s="130"/>
      <c r="CN625" s="130"/>
      <c r="CX625" s="130"/>
      <c r="DH625" s="130"/>
      <c r="DR625" s="130"/>
      <c r="EB625" s="130"/>
      <c r="EL625" s="130"/>
      <c r="EV625" s="130"/>
      <c r="FF625" s="130"/>
      <c r="FP625" s="130"/>
      <c r="FZ625" s="130"/>
      <c r="GJ625" s="130"/>
      <c r="GT625" s="130"/>
      <c r="HD625" s="130"/>
      <c r="HN625" s="130"/>
      <c r="HX625" s="130"/>
    </row>
    <row xmlns:x14ac="http://schemas.microsoft.com/office/spreadsheetml/2009/9/ac" r="626" s="3" customFormat="true" x14ac:dyDescent="0.25">
      <c r="A626" s="424"/>
      <c r="B626" s="130"/>
      <c r="L626" s="130"/>
      <c r="V626" s="130"/>
      <c r="AF626" s="130"/>
      <c r="AP626" s="130"/>
      <c r="AZ626" s="130"/>
      <c r="BA626" s="130"/>
      <c r="BB626" s="130"/>
      <c r="BC626" s="130"/>
      <c r="BD626" s="130"/>
      <c r="BE626" s="130"/>
      <c r="BF626" s="130"/>
      <c r="BG626" s="130"/>
      <c r="BJ626" s="130"/>
      <c r="BT626" s="130"/>
      <c r="CD626" s="130"/>
      <c r="CN626" s="130"/>
      <c r="CX626" s="130"/>
      <c r="DH626" s="130"/>
      <c r="DR626" s="130"/>
      <c r="EB626" s="130"/>
      <c r="EL626" s="130"/>
      <c r="EV626" s="130"/>
      <c r="FF626" s="130"/>
      <c r="FP626" s="130"/>
      <c r="FZ626" s="130"/>
      <c r="GJ626" s="130"/>
      <c r="GT626" s="130"/>
      <c r="HD626" s="130"/>
      <c r="HN626" s="130"/>
      <c r="HX626" s="130"/>
    </row>
    <row xmlns:x14ac="http://schemas.microsoft.com/office/spreadsheetml/2009/9/ac" r="627" s="3" customFormat="true" x14ac:dyDescent="0.25">
      <c r="A627" s="424"/>
      <c r="B627" s="130"/>
      <c r="L627" s="130"/>
      <c r="V627" s="130"/>
      <c r="AF627" s="130"/>
      <c r="AP627" s="130"/>
      <c r="AZ627" s="130"/>
      <c r="BA627" s="130"/>
      <c r="BB627" s="130"/>
      <c r="BC627" s="130"/>
      <c r="BD627" s="130"/>
      <c r="BE627" s="130"/>
      <c r="BF627" s="130"/>
      <c r="BG627" s="130"/>
      <c r="BJ627" s="130"/>
      <c r="BT627" s="130"/>
      <c r="CD627" s="130"/>
      <c r="CN627" s="130"/>
      <c r="CX627" s="130"/>
      <c r="DH627" s="130"/>
      <c r="DR627" s="130"/>
      <c r="EB627" s="130"/>
      <c r="EL627" s="130"/>
      <c r="EV627" s="130"/>
      <c r="FF627" s="130"/>
      <c r="FP627" s="130"/>
      <c r="FZ627" s="130"/>
      <c r="GJ627" s="130"/>
      <c r="GT627" s="130"/>
      <c r="HD627" s="130"/>
      <c r="HN627" s="130"/>
      <c r="HX627" s="130"/>
    </row>
    <row xmlns:x14ac="http://schemas.microsoft.com/office/spreadsheetml/2009/9/ac" r="628" s="3" customFormat="true" x14ac:dyDescent="0.25">
      <c r="A628" s="424"/>
      <c r="B628" s="130"/>
      <c r="L628" s="130"/>
      <c r="V628" s="130"/>
      <c r="AF628" s="130"/>
      <c r="AP628" s="130"/>
      <c r="AZ628" s="130"/>
      <c r="BA628" s="130"/>
      <c r="BB628" s="130"/>
      <c r="BC628" s="130"/>
      <c r="BD628" s="130"/>
      <c r="BE628" s="130"/>
      <c r="BF628" s="130"/>
      <c r="BG628" s="130"/>
      <c r="BJ628" s="130"/>
      <c r="BT628" s="130"/>
      <c r="CD628" s="130"/>
      <c r="CN628" s="130"/>
      <c r="CX628" s="130"/>
      <c r="DH628" s="130"/>
      <c r="DR628" s="130"/>
      <c r="EB628" s="130"/>
      <c r="EL628" s="130"/>
      <c r="EV628" s="130"/>
      <c r="FF628" s="130"/>
      <c r="FP628" s="130"/>
      <c r="FZ628" s="130"/>
      <c r="GJ628" s="130"/>
      <c r="GT628" s="130"/>
      <c r="HD628" s="130"/>
      <c r="HN628" s="130"/>
      <c r="HX628" s="130"/>
    </row>
    <row xmlns:x14ac="http://schemas.microsoft.com/office/spreadsheetml/2009/9/ac" r="629" s="3" customFormat="true" x14ac:dyDescent="0.25">
      <c r="A629" s="424"/>
      <c r="B629" s="130"/>
      <c r="L629" s="130"/>
      <c r="V629" s="130"/>
      <c r="AF629" s="130"/>
      <c r="AP629" s="130"/>
      <c r="AZ629" s="130"/>
      <c r="BA629" s="130"/>
      <c r="BB629" s="130"/>
      <c r="BC629" s="130"/>
      <c r="BD629" s="130"/>
      <c r="BE629" s="130"/>
      <c r="BF629" s="130"/>
      <c r="BG629" s="130"/>
      <c r="BJ629" s="130"/>
      <c r="BT629" s="130"/>
      <c r="CD629" s="130"/>
      <c r="CN629" s="130"/>
      <c r="CX629" s="130"/>
      <c r="DH629" s="130"/>
      <c r="DR629" s="130"/>
      <c r="EB629" s="130"/>
      <c r="EL629" s="130"/>
      <c r="EV629" s="130"/>
      <c r="FF629" s="130"/>
      <c r="FP629" s="130"/>
      <c r="FZ629" s="130"/>
      <c r="GJ629" s="130"/>
      <c r="GT629" s="130"/>
      <c r="HD629" s="130"/>
      <c r="HN629" s="130"/>
      <c r="HX629" s="130"/>
    </row>
    <row xmlns:x14ac="http://schemas.microsoft.com/office/spreadsheetml/2009/9/ac" r="630" s="3" customFormat="true" x14ac:dyDescent="0.25">
      <c r="A630" s="424"/>
      <c r="B630" s="130"/>
      <c r="L630" s="130"/>
      <c r="V630" s="130"/>
      <c r="AF630" s="130"/>
      <c r="AP630" s="130"/>
      <c r="AZ630" s="130"/>
      <c r="BA630" s="130"/>
      <c r="BB630" s="130"/>
      <c r="BC630" s="130"/>
      <c r="BD630" s="130"/>
      <c r="BE630" s="130"/>
      <c r="BF630" s="130"/>
      <c r="BG630" s="130"/>
      <c r="BJ630" s="130"/>
      <c r="BT630" s="130"/>
      <c r="CD630" s="130"/>
      <c r="CN630" s="130"/>
      <c r="CX630" s="130"/>
      <c r="DH630" s="130"/>
      <c r="DR630" s="130"/>
      <c r="EB630" s="130"/>
      <c r="EL630" s="130"/>
      <c r="EV630" s="130"/>
      <c r="FF630" s="130"/>
      <c r="FP630" s="130"/>
      <c r="FZ630" s="130"/>
      <c r="GJ630" s="130"/>
      <c r="GT630" s="130"/>
      <c r="HD630" s="130"/>
      <c r="HN630" s="130"/>
      <c r="HX630" s="130"/>
    </row>
    <row xmlns:x14ac="http://schemas.microsoft.com/office/spreadsheetml/2009/9/ac" r="631" s="3" customFormat="true" x14ac:dyDescent="0.25">
      <c r="A631" s="424"/>
      <c r="B631" s="130"/>
      <c r="L631" s="130"/>
      <c r="V631" s="130"/>
      <c r="AF631" s="130"/>
      <c r="AP631" s="130"/>
      <c r="AZ631" s="130"/>
      <c r="BA631" s="130"/>
      <c r="BB631" s="130"/>
      <c r="BC631" s="130"/>
      <c r="BD631" s="130"/>
      <c r="BE631" s="130"/>
      <c r="BF631" s="130"/>
      <c r="BG631" s="130"/>
      <c r="BJ631" s="130"/>
      <c r="BT631" s="130"/>
      <c r="CD631" s="130"/>
      <c r="CN631" s="130"/>
      <c r="CX631" s="130"/>
      <c r="DH631" s="130"/>
      <c r="DR631" s="130"/>
      <c r="EB631" s="130"/>
      <c r="EL631" s="130"/>
      <c r="EV631" s="130"/>
      <c r="FF631" s="130"/>
      <c r="FP631" s="130"/>
      <c r="FZ631" s="130"/>
      <c r="GJ631" s="130"/>
      <c r="GT631" s="130"/>
      <c r="HD631" s="130"/>
      <c r="HN631" s="130"/>
      <c r="HX631" s="130"/>
    </row>
    <row xmlns:x14ac="http://schemas.microsoft.com/office/spreadsheetml/2009/9/ac" r="632" s="3" customFormat="true" x14ac:dyDescent="0.25">
      <c r="A632" s="424"/>
      <c r="B632" s="130"/>
      <c r="L632" s="130"/>
      <c r="V632" s="130"/>
      <c r="AF632" s="130"/>
      <c r="AP632" s="130"/>
      <c r="AZ632" s="130"/>
      <c r="BA632" s="130"/>
      <c r="BB632" s="130"/>
      <c r="BC632" s="130"/>
      <c r="BD632" s="130"/>
      <c r="BE632" s="130"/>
      <c r="BF632" s="130"/>
      <c r="BG632" s="130"/>
      <c r="BJ632" s="130"/>
      <c r="BT632" s="130"/>
      <c r="CD632" s="130"/>
      <c r="CN632" s="130"/>
      <c r="CX632" s="130"/>
      <c r="DH632" s="130"/>
      <c r="DR632" s="130"/>
      <c r="EB632" s="130"/>
      <c r="EL632" s="130"/>
      <c r="EV632" s="130"/>
      <c r="FF632" s="130"/>
      <c r="FP632" s="130"/>
      <c r="FZ632" s="130"/>
      <c r="GJ632" s="130"/>
      <c r="GT632" s="130"/>
      <c r="HD632" s="130"/>
      <c r="HN632" s="130"/>
      <c r="HX632" s="130"/>
    </row>
    <row xmlns:x14ac="http://schemas.microsoft.com/office/spreadsheetml/2009/9/ac" r="633" s="3" customFormat="true" x14ac:dyDescent="0.25">
      <c r="A633" s="424"/>
      <c r="B633" s="130"/>
      <c r="L633" s="130"/>
      <c r="V633" s="130"/>
      <c r="AF633" s="130"/>
      <c r="AP633" s="130"/>
      <c r="AZ633" s="130"/>
      <c r="BA633" s="130"/>
      <c r="BB633" s="130"/>
      <c r="BC633" s="130"/>
      <c r="BD633" s="130"/>
      <c r="BE633" s="130"/>
      <c r="BF633" s="130"/>
      <c r="BG633" s="130"/>
      <c r="BJ633" s="130"/>
      <c r="BT633" s="130"/>
      <c r="CD633" s="130"/>
      <c r="CN633" s="130"/>
      <c r="CX633" s="130"/>
      <c r="DH633" s="130"/>
      <c r="DR633" s="130"/>
      <c r="EB633" s="130"/>
      <c r="EL633" s="130"/>
      <c r="EV633" s="130"/>
      <c r="FF633" s="130"/>
      <c r="FP633" s="130"/>
      <c r="FZ633" s="130"/>
      <c r="GJ633" s="130"/>
      <c r="GT633" s="130"/>
      <c r="HD633" s="130"/>
      <c r="HN633" s="130"/>
      <c r="HX633" s="130"/>
    </row>
    <row xmlns:x14ac="http://schemas.microsoft.com/office/spreadsheetml/2009/9/ac" r="634" s="3" customFormat="true" x14ac:dyDescent="0.25">
      <c r="A634" s="424"/>
      <c r="B634" s="130"/>
      <c r="L634" s="130"/>
      <c r="V634" s="130"/>
      <c r="AF634" s="130"/>
      <c r="AP634" s="130"/>
      <c r="AZ634" s="130"/>
      <c r="BA634" s="130"/>
      <c r="BB634" s="130"/>
      <c r="BC634" s="130"/>
      <c r="BD634" s="130"/>
      <c r="BE634" s="130"/>
      <c r="BF634" s="130"/>
      <c r="BG634" s="130"/>
      <c r="BJ634" s="130"/>
      <c r="BT634" s="130"/>
      <c r="CD634" s="130"/>
      <c r="CN634" s="130"/>
      <c r="CX634" s="130"/>
      <c r="DH634" s="130"/>
      <c r="DR634" s="130"/>
      <c r="EB634" s="130"/>
      <c r="EL634" s="130"/>
      <c r="EV634" s="130"/>
      <c r="FF634" s="130"/>
      <c r="FP634" s="130"/>
      <c r="FZ634" s="130"/>
      <c r="GJ634" s="130"/>
      <c r="GT634" s="130"/>
      <c r="HD634" s="130"/>
      <c r="HN634" s="130"/>
      <c r="HX634" s="130"/>
    </row>
    <row xmlns:x14ac="http://schemas.microsoft.com/office/spreadsheetml/2009/9/ac" r="635" s="3" customFormat="true" x14ac:dyDescent="0.25">
      <c r="A635" s="424"/>
      <c r="B635" s="130"/>
      <c r="L635" s="130"/>
      <c r="V635" s="130"/>
      <c r="AF635" s="130"/>
      <c r="AP635" s="130"/>
      <c r="AZ635" s="130"/>
      <c r="BA635" s="130"/>
      <c r="BB635" s="130"/>
      <c r="BC635" s="130"/>
      <c r="BD635" s="130"/>
      <c r="BE635" s="130"/>
      <c r="BF635" s="130"/>
      <c r="BG635" s="130"/>
      <c r="BJ635" s="130"/>
      <c r="BT635" s="130"/>
      <c r="CD635" s="130"/>
      <c r="CN635" s="130"/>
      <c r="CX635" s="130"/>
      <c r="DH635" s="130"/>
      <c r="DR635" s="130"/>
      <c r="EB635" s="130"/>
      <c r="EL635" s="130"/>
      <c r="EV635" s="130"/>
      <c r="FF635" s="130"/>
      <c r="FP635" s="130"/>
      <c r="FZ635" s="130"/>
      <c r="GJ635" s="130"/>
      <c r="GT635" s="130"/>
      <c r="HD635" s="130"/>
      <c r="HN635" s="130"/>
      <c r="HX635" s="130"/>
    </row>
    <row xmlns:x14ac="http://schemas.microsoft.com/office/spreadsheetml/2009/9/ac" r="636" s="3" customFormat="true" x14ac:dyDescent="0.25">
      <c r="A636" s="424"/>
      <c r="B636" s="130"/>
      <c r="L636" s="130"/>
      <c r="V636" s="130"/>
      <c r="AF636" s="130"/>
      <c r="AP636" s="130"/>
      <c r="AZ636" s="130"/>
      <c r="BA636" s="130"/>
      <c r="BB636" s="130"/>
      <c r="BC636" s="130"/>
      <c r="BD636" s="130"/>
      <c r="BE636" s="130"/>
      <c r="BF636" s="130"/>
      <c r="BG636" s="130"/>
      <c r="BJ636" s="130"/>
      <c r="BT636" s="130"/>
      <c r="CD636" s="130"/>
      <c r="CN636" s="130"/>
      <c r="CX636" s="130"/>
      <c r="DH636" s="130"/>
      <c r="DR636" s="130"/>
      <c r="EB636" s="130"/>
      <c r="EL636" s="130"/>
      <c r="EV636" s="130"/>
      <c r="FF636" s="130"/>
      <c r="FP636" s="130"/>
      <c r="FZ636" s="130"/>
      <c r="GJ636" s="130"/>
      <c r="GT636" s="130"/>
      <c r="HD636" s="130"/>
      <c r="HN636" s="130"/>
      <c r="HX636" s="130"/>
    </row>
    <row xmlns:x14ac="http://schemas.microsoft.com/office/spreadsheetml/2009/9/ac" r="637" s="3" customFormat="true" x14ac:dyDescent="0.25">
      <c r="A637" s="424"/>
      <c r="B637" s="130"/>
      <c r="L637" s="130"/>
      <c r="V637" s="130"/>
      <c r="AF637" s="130"/>
      <c r="AP637" s="130"/>
      <c r="AZ637" s="130"/>
      <c r="BA637" s="130"/>
      <c r="BB637" s="130"/>
      <c r="BC637" s="130"/>
      <c r="BD637" s="130"/>
      <c r="BE637" s="130"/>
      <c r="BF637" s="130"/>
      <c r="BG637" s="130"/>
      <c r="BJ637" s="130"/>
      <c r="BT637" s="130"/>
      <c r="CD637" s="130"/>
      <c r="CN637" s="130"/>
      <c r="CX637" s="130"/>
      <c r="DH637" s="130"/>
      <c r="DR637" s="130"/>
      <c r="EB637" s="130"/>
      <c r="EL637" s="130"/>
      <c r="EV637" s="130"/>
      <c r="FF637" s="130"/>
      <c r="FP637" s="130"/>
      <c r="FZ637" s="130"/>
      <c r="GJ637" s="130"/>
      <c r="GT637" s="130"/>
      <c r="HD637" s="130"/>
      <c r="HN637" s="130"/>
      <c r="HX637" s="130"/>
    </row>
  </sheetData>
  <mergeCells count="27">
    <mergeCell ref="CY26:DE26"/>
    <mergeCell ref="C26:I26"/>
    <mergeCell ref="M26:S26"/>
    <mergeCell ref="W26:AC26"/>
    <mergeCell ref="AG26:AM26"/>
    <mergeCell ref="AQ26:AW26"/>
    <mergeCell ref="BA26:BG26"/>
    <mergeCell ref="BK26:BQ26"/>
    <mergeCell ref="BU26:CA26"/>
    <mergeCell ref="CE26:CK26"/>
    <mergeCell ref="CO26:CU26"/>
    <mergeCell ref="A2:A3"/>
    <mergeCell ref="IS26:IY26"/>
    <mergeCell ref="HY26:IE26"/>
    <mergeCell ref="GU26:HA26"/>
    <mergeCell ref="EC26:EI26"/>
    <mergeCell ref="EM26:ES26"/>
    <mergeCell ref="EW26:FC26"/>
    <mergeCell ref="FG26:FM26"/>
    <mergeCell ref="GK26:GQ26"/>
    <mergeCell ref="GA26:GG26"/>
    <mergeCell ref="FQ26:FW26"/>
    <mergeCell ref="II26:IO26"/>
    <mergeCell ref="HE26:HK26"/>
    <mergeCell ref="HO26:HU26"/>
    <mergeCell ref="DS26:DY26"/>
    <mergeCell ref="DI26:DO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 ref="A25" location="myrangeW21" display="myrangeW21"/>
    <hyperlink ref="A26" location="myrangeW22" display="myrangeW22"/>
    <hyperlink ref="A27" location="myrangeW23" display="myrangeW23"/>
    <hyperlink ref="A28" location="myrangeW24" display="myrangeW24"/>
    <hyperlink ref="A29" location="myrangeW25" display="myrangeW2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JA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625" customWidth="true"/>
    <col min="4" max="9" width="7.875" customWidth="true"/>
    <col min="10" max="11" width="1.125" customWidth="true"/>
    <col min="12" max="12" width="24.625" style="131" customWidth="true"/>
    <col min="13" max="13" width="29.625" customWidth="true"/>
    <col min="14" max="19" width="7.875" customWidth="true"/>
    <col min="20" max="21" width="1.125" customWidth="true"/>
    <col min="22" max="22" width="24.625" style="131" customWidth="true"/>
    <col min="23" max="23" width="29.625" customWidth="true"/>
    <col min="24" max="29" width="7.875" customWidth="true"/>
    <col min="30" max="31" width="1.125" customWidth="true"/>
    <col min="32" max="32" width="24.625" style="131" customWidth="true"/>
    <col min="33" max="33" width="29.625" customWidth="true"/>
    <col min="34" max="39" width="7.875" customWidth="true"/>
    <col min="40" max="41" width="1.125" customWidth="true"/>
    <col min="42" max="42" width="24.625" style="131" customWidth="true"/>
    <col min="43" max="43" width="29.625" customWidth="true"/>
    <col min="44" max="49" width="7.875" customWidth="true"/>
    <col min="50" max="51" width="1.125" customWidth="true"/>
    <col min="52" max="52" width="24.625" style="131" customWidth="true"/>
    <col min="53" max="53" width="29.625" style="131" customWidth="true"/>
    <col min="54" max="59" width="7.875" style="131" customWidth="true"/>
    <col min="60" max="61" width="1.125" customWidth="true"/>
    <col min="62" max="62" width="24.625" style="131" customWidth="true"/>
    <col min="63" max="63" width="29.625" customWidth="true"/>
    <col min="64" max="69" width="7.875" customWidth="true"/>
    <col min="70" max="71" width="1.125" customWidth="true"/>
    <col min="72" max="72" width="24.625" style="131" customWidth="true"/>
    <col min="73" max="73" width="29.625" customWidth="true"/>
    <col min="74" max="79" width="7.875" customWidth="true"/>
    <col min="80" max="81" width="1.125" customWidth="true"/>
    <col min="82" max="82" width="24.625" style="131" customWidth="true"/>
    <col min="83" max="83" width="29.625" customWidth="true"/>
    <col min="84" max="89" width="7.875" customWidth="true"/>
    <col min="90" max="91" width="1.125" customWidth="true"/>
    <col min="92" max="92" width="24.625" style="131" customWidth="true"/>
    <col min="93" max="93" width="29.625" customWidth="true"/>
    <col min="94" max="99" width="7.875" customWidth="true"/>
    <col min="100" max="101" width="1.125" customWidth="true"/>
    <col min="102" max="102" width="24.625" style="131" customWidth="true"/>
    <col min="103" max="103" width="29.625" customWidth="true"/>
    <col min="104" max="109" width="7.875" customWidth="true"/>
    <col min="110" max="111" width="1.125" customWidth="true"/>
    <col min="112" max="112" width="24.625" style="131" customWidth="true"/>
    <col min="113" max="113" width="29.625" customWidth="true"/>
    <col min="114" max="119" width="7.875" customWidth="true"/>
    <col min="120" max="121" width="1.125" customWidth="true"/>
    <col min="122" max="122" width="24.625" style="131" customWidth="true"/>
    <col min="123" max="123" width="29.625" customWidth="true"/>
    <col min="124" max="129" width="7.875" customWidth="true"/>
    <col min="130" max="131" width="1.125" customWidth="true"/>
    <col min="132" max="132" width="24.625" style="131" customWidth="true"/>
    <col min="133" max="133" width="29.625" customWidth="true"/>
    <col min="134" max="139" width="7.875" customWidth="true"/>
    <col min="140" max="141" width="1.125" customWidth="true"/>
    <col min="142" max="142" width="24.625" style="131" customWidth="true"/>
    <col min="143" max="143" width="29.625" customWidth="true"/>
    <col min="144" max="149" width="7.875" customWidth="true"/>
    <col min="150" max="151" width="1.125" customWidth="true"/>
    <col min="152" max="152" width="24.625" style="131" customWidth="true"/>
    <col min="153" max="153" width="29.625" customWidth="true"/>
    <col min="154" max="159" width="7.875" customWidth="true"/>
    <col min="160" max="161" width="1.125" customWidth="true"/>
    <col min="162" max="162" width="24.625" style="131" customWidth="true"/>
    <col min="163" max="163" width="29.625" customWidth="true"/>
    <col min="164" max="169" width="7.875" customWidth="true"/>
    <col min="170" max="171" width="1.125" customWidth="true"/>
    <col min="172" max="172" width="24.625" style="131" customWidth="true"/>
    <col min="173" max="173" width="29.625" customWidth="true"/>
    <col min="174" max="179" width="7.875" customWidth="true"/>
    <col min="180" max="181" width="1.125" customWidth="true"/>
    <col min="182" max="182" width="24.625" style="131" customWidth="true"/>
    <col min="183" max="183" width="29.625" customWidth="true"/>
    <col min="184" max="189" width="7.875" customWidth="true"/>
    <col min="190" max="191" width="1.125" customWidth="true"/>
    <col min="192" max="192" width="24.625" style="131" customWidth="true"/>
    <col min="193" max="193" width="29.625" customWidth="true"/>
    <col min="194" max="199" width="7.875" customWidth="true"/>
    <col min="200" max="201" width="1.125" customWidth="true"/>
    <col min="202" max="202" width="24.625" style="131" customWidth="true"/>
    <col min="203" max="203" width="29.625" customWidth="true"/>
    <col min="204" max="209" width="7.875" customWidth="true"/>
    <col min="210" max="211" width="1.125" customWidth="true"/>
    <col min="212" max="212" width="24.625" style="131" customWidth="true"/>
    <col min="213" max="213" width="29.625" customWidth="true"/>
    <col min="214" max="219" width="7.875" customWidth="true"/>
    <col min="220" max="221" width="1.125" customWidth="true"/>
    <col min="222" max="222" width="24.625" style="131" customWidth="true"/>
    <col min="223" max="223" width="29.625" customWidth="true"/>
    <col min="224" max="229" width="7.875" customWidth="true"/>
    <col min="230" max="231" width="1.125" customWidth="true"/>
    <col min="232" max="232" width="24.625" style="131" customWidth="true"/>
    <col min="233" max="233" width="29.625" customWidth="true"/>
    <col min="234" max="239" width="7.875" customWidth="true"/>
    <col min="240" max="241" width="1.125" customWidth="true"/>
    <col min="242" max="242" width="24.625" customWidth="true"/>
    <col min="243" max="243" width="29.625" customWidth="true"/>
    <col min="244" max="249" width="7.875" customWidth="true"/>
    <col min="250" max="251" width="1.125" customWidth="true"/>
    <col min="252" max="252" width="24.625" customWidth="true"/>
    <col min="253" max="253" width="29.625" customWidth="true"/>
    <col min="254" max="259" width="7.875" customWidth="true"/>
    <col min="260" max="261" width="1.125" customWidth="true"/>
  </cols>
  <sheetData>
    <row xmlns:x14ac="http://schemas.microsoft.com/office/spreadsheetml/2009/9/ac" r="1" s="356" customFormat="true" ht="30" customHeight="true" x14ac:dyDescent="0.25">
      <c r="B1" s="373" t="s">
        <v>22</v>
      </c>
      <c r="C1" s="422" t="s">
        <v>321</v>
      </c>
      <c r="D1" s="352" t="s">
        <v>159</v>
      </c>
      <c r="E1" s="352"/>
      <c r="F1" s="352"/>
      <c r="G1" s="352"/>
      <c r="H1" s="352"/>
      <c r="I1" s="355"/>
      <c r="J1" s="353"/>
      <c r="K1" s="354"/>
      <c r="L1" s="373" t="s">
        <v>22</v>
      </c>
      <c r="M1" s="422" t="s">
        <v>322</v>
      </c>
      <c r="N1" s="352" t="s">
        <v>159</v>
      </c>
      <c r="O1" s="352"/>
      <c r="P1" s="352"/>
      <c r="Q1" s="352"/>
      <c r="R1" s="352"/>
      <c r="S1" s="355"/>
      <c r="T1" s="353"/>
      <c r="U1" s="354"/>
      <c r="V1" s="373" t="s">
        <v>22</v>
      </c>
      <c r="W1" s="422" t="s">
        <v>323</v>
      </c>
      <c r="X1" s="352" t="s">
        <v>159</v>
      </c>
      <c r="Y1" s="352"/>
      <c r="Z1" s="352"/>
      <c r="AA1" s="352"/>
      <c r="AB1" s="352"/>
      <c r="AC1" s="355"/>
      <c r="AD1" s="353"/>
      <c r="AE1" s="354"/>
      <c r="AF1" s="373" t="s">
        <v>22</v>
      </c>
      <c r="AG1" s="422" t="s">
        <v>324</v>
      </c>
      <c r="AH1" s="352" t="s">
        <v>159</v>
      </c>
      <c r="AI1" s="352"/>
      <c r="AJ1" s="352"/>
      <c r="AK1" s="352"/>
      <c r="AL1" s="352"/>
      <c r="AM1" s="355"/>
      <c r="AN1" s="353"/>
      <c r="AO1" s="354"/>
      <c r="AP1" s="373" t="s">
        <v>22</v>
      </c>
      <c r="AQ1" s="422" t="s">
        <v>325</v>
      </c>
      <c r="AR1" s="352" t="s">
        <v>159</v>
      </c>
      <c r="AS1" s="352"/>
      <c r="AT1" s="352"/>
      <c r="AU1" s="352"/>
      <c r="AV1" s="352"/>
      <c r="AW1" s="355"/>
      <c r="AX1" s="353"/>
      <c r="AY1" s="354"/>
      <c r="AZ1" s="373" t="s">
        <v>22</v>
      </c>
      <c r="BA1" s="422" t="s">
        <v>326</v>
      </c>
      <c r="BB1" s="352" t="s">
        <v>159</v>
      </c>
      <c r="BC1" s="352"/>
      <c r="BD1" s="352"/>
      <c r="BE1" s="352"/>
      <c r="BF1" s="352"/>
      <c r="BG1" s="355"/>
      <c r="BH1" s="353"/>
      <c r="BI1" s="354"/>
      <c r="BJ1" s="373" t="s">
        <v>22</v>
      </c>
      <c r="BK1" s="422" t="s">
        <v>327</v>
      </c>
      <c r="BL1" s="352" t="s">
        <v>159</v>
      </c>
      <c r="BM1" s="352"/>
      <c r="BN1" s="352"/>
      <c r="BO1" s="352"/>
      <c r="BP1" s="352"/>
      <c r="BQ1" s="355"/>
      <c r="BR1" s="353"/>
      <c r="BS1" s="354"/>
      <c r="BT1" s="373" t="s">
        <v>22</v>
      </c>
      <c r="BU1" s="422" t="s">
        <v>328</v>
      </c>
      <c r="BV1" s="352" t="s">
        <v>159</v>
      </c>
      <c r="BW1" s="352"/>
      <c r="BX1" s="352"/>
      <c r="BY1" s="352"/>
      <c r="BZ1" s="352"/>
      <c r="CA1" s="355"/>
      <c r="CB1" s="353"/>
      <c r="CC1" s="354"/>
      <c r="CD1" s="373" t="s">
        <v>22</v>
      </c>
      <c r="CE1" s="422" t="s">
        <v>329</v>
      </c>
      <c r="CF1" s="352" t="s">
        <v>159</v>
      </c>
      <c r="CG1" s="352"/>
      <c r="CH1" s="352"/>
      <c r="CI1" s="352"/>
      <c r="CJ1" s="352"/>
      <c r="CK1" s="355"/>
      <c r="CL1" s="353"/>
      <c r="CM1" s="354"/>
      <c r="CN1" s="373" t="s">
        <v>22</v>
      </c>
      <c r="CO1" s="422" t="s">
        <v>330</v>
      </c>
      <c r="CP1" s="352" t="s">
        <v>159</v>
      </c>
      <c r="CQ1" s="352"/>
      <c r="CR1" s="352"/>
      <c r="CS1" s="352"/>
      <c r="CT1" s="352"/>
      <c r="CU1" s="355"/>
      <c r="CV1" s="353"/>
      <c r="CW1" s="354"/>
      <c r="CX1" s="373" t="s">
        <v>22</v>
      </c>
      <c r="CY1" s="422" t="s">
        <v>330</v>
      </c>
      <c r="CZ1" s="352" t="s">
        <v>159</v>
      </c>
      <c r="DA1" s="352"/>
      <c r="DB1" s="352"/>
      <c r="DC1" s="352"/>
      <c r="DD1" s="352"/>
      <c r="DE1" s="355"/>
      <c r="DF1" s="353"/>
      <c r="DG1" s="354"/>
      <c r="DH1" s="373" t="s">
        <v>22</v>
      </c>
      <c r="DI1" s="422" t="s">
        <v>331</v>
      </c>
      <c r="DJ1" s="352" t="s">
        <v>159</v>
      </c>
      <c r="DK1" s="352"/>
      <c r="DL1" s="352"/>
      <c r="DM1" s="352"/>
      <c r="DN1" s="352"/>
      <c r="DO1" s="355"/>
      <c r="DP1" s="353"/>
      <c r="DQ1" s="354"/>
      <c r="DR1" s="373" t="s">
        <v>22</v>
      </c>
      <c r="DS1" s="422" t="s">
        <v>331</v>
      </c>
      <c r="DT1" s="352" t="s">
        <v>159</v>
      </c>
      <c r="DU1" s="352"/>
      <c r="DV1" s="352"/>
      <c r="DW1" s="352"/>
      <c r="DX1" s="352"/>
      <c r="DY1" s="355"/>
      <c r="DZ1" s="353"/>
      <c r="EA1" s="354"/>
      <c r="EB1" s="373" t="s">
        <v>22</v>
      </c>
      <c r="EC1" s="422" t="s">
        <v>332</v>
      </c>
      <c r="ED1" s="352" t="s">
        <v>159</v>
      </c>
      <c r="EE1" s="352"/>
      <c r="EF1" s="352"/>
      <c r="EG1" s="352"/>
      <c r="EH1" s="352"/>
      <c r="EI1" s="355"/>
      <c r="EJ1" s="353"/>
      <c r="EK1" s="354"/>
      <c r="EL1" s="373" t="s">
        <v>22</v>
      </c>
      <c r="EM1" s="422" t="s">
        <v>332</v>
      </c>
      <c r="EN1" s="352" t="s">
        <v>159</v>
      </c>
      <c r="EO1" s="352"/>
      <c r="EP1" s="352"/>
      <c r="EQ1" s="352"/>
      <c r="ER1" s="352"/>
      <c r="ES1" s="355"/>
      <c r="ET1" s="353"/>
      <c r="EU1" s="354"/>
      <c r="EV1" s="373" t="s">
        <v>22</v>
      </c>
      <c r="EW1" s="422" t="s">
        <v>333</v>
      </c>
      <c r="EX1" s="352" t="s">
        <v>159</v>
      </c>
      <c r="EY1" s="352"/>
      <c r="EZ1" s="352"/>
      <c r="FA1" s="352"/>
      <c r="FB1" s="352"/>
      <c r="FC1" s="355"/>
      <c r="FD1" s="353"/>
      <c r="FE1" s="354"/>
      <c r="FF1" s="373" t="s">
        <v>22</v>
      </c>
      <c r="FG1" s="422" t="s">
        <v>334</v>
      </c>
      <c r="FH1" s="352" t="s">
        <v>159</v>
      </c>
      <c r="FI1" s="352"/>
      <c r="FJ1" s="352"/>
      <c r="FK1" s="352"/>
      <c r="FL1" s="352"/>
      <c r="FM1" s="355"/>
      <c r="FN1" s="353"/>
      <c r="FO1" s="354"/>
      <c r="FP1" s="373" t="s">
        <v>22</v>
      </c>
      <c r="FQ1" s="422" t="s">
        <v>335</v>
      </c>
      <c r="FR1" s="352" t="s">
        <v>159</v>
      </c>
      <c r="FS1" s="352"/>
      <c r="FT1" s="352"/>
      <c r="FU1" s="352"/>
      <c r="FV1" s="352"/>
      <c r="FW1" s="355"/>
      <c r="FX1" s="353"/>
      <c r="FY1" s="354"/>
      <c r="FZ1" s="373" t="s">
        <v>22</v>
      </c>
      <c r="GA1" s="422" t="s">
        <v>336</v>
      </c>
      <c r="GB1" s="352" t="s">
        <v>159</v>
      </c>
      <c r="GC1" s="352"/>
      <c r="GD1" s="352"/>
      <c r="GE1" s="352"/>
      <c r="GF1" s="352"/>
      <c r="GG1" s="355"/>
      <c r="GH1" s="353"/>
      <c r="GI1" s="354"/>
      <c r="GJ1" s="373" t="s">
        <v>22</v>
      </c>
      <c r="GK1" s="422" t="s">
        <v>337</v>
      </c>
      <c r="GL1" s="352" t="s">
        <v>159</v>
      </c>
      <c r="GM1" s="352"/>
      <c r="GN1" s="352"/>
      <c r="GO1" s="352"/>
      <c r="GP1" s="352"/>
      <c r="GQ1" s="355"/>
      <c r="GR1" s="353"/>
      <c r="GS1" s="354"/>
      <c r="GT1" s="373" t="s">
        <v>22</v>
      </c>
      <c r="GU1" s="422" t="s">
        <v>336</v>
      </c>
      <c r="GV1" s="352" t="s">
        <v>159</v>
      </c>
      <c r="GW1" s="352"/>
      <c r="GX1" s="352"/>
      <c r="GY1" s="352"/>
      <c r="GZ1" s="352"/>
      <c r="HA1" s="355"/>
      <c r="HB1" s="353"/>
      <c r="HC1" s="354"/>
      <c r="HD1" s="373" t="s">
        <v>22</v>
      </c>
      <c r="HE1" s="422" t="s">
        <v>337</v>
      </c>
      <c r="HF1" s="352" t="s">
        <v>159</v>
      </c>
      <c r="HG1" s="352"/>
      <c r="HH1" s="352"/>
      <c r="HI1" s="352"/>
      <c r="HJ1" s="352"/>
      <c r="HK1" s="355"/>
      <c r="HL1" s="353"/>
      <c r="HM1" s="354"/>
      <c r="HN1" s="373" t="s">
        <v>22</v>
      </c>
      <c r="HO1" s="422" t="s">
        <v>337</v>
      </c>
      <c r="HP1" s="352" t="s">
        <v>159</v>
      </c>
      <c r="HQ1" s="352"/>
      <c r="HR1" s="352"/>
      <c r="HS1" s="352"/>
      <c r="HT1" s="352"/>
      <c r="HU1" s="355"/>
      <c r="HV1" s="353"/>
      <c r="HW1" s="354"/>
      <c r="HX1" s="373" t="s">
        <v>22</v>
      </c>
      <c r="HY1" s="422" t="s">
        <v>338</v>
      </c>
      <c r="HZ1" s="352" t="s">
        <v>159</v>
      </c>
      <c r="IA1" s="352"/>
      <c r="IB1" s="352"/>
      <c r="IC1" s="352"/>
      <c r="ID1" s="352"/>
      <c r="IE1" s="355"/>
      <c r="IF1" s="353"/>
      <c r="IG1" s="354"/>
      <c r="IH1" s="373" t="s">
        <v>22</v>
      </c>
      <c r="II1" s="422">
        <v>2020</v>
      </c>
      <c r="IJ1" s="352" t="s">
        <v>159</v>
      </c>
      <c r="IK1" s="352"/>
      <c r="IL1" s="352"/>
      <c r="IM1" s="352"/>
      <c r="IN1" s="352"/>
      <c r="IO1" s="355"/>
      <c r="IP1" s="353"/>
      <c r="IQ1" s="354"/>
      <c r="IR1" s="373" t="s">
        <v>22</v>
      </c>
      <c r="IS1" s="422">
        <v>2021</v>
      </c>
      <c r="IT1" s="352" t="s">
        <v>159</v>
      </c>
      <c r="IU1" s="352"/>
      <c r="IV1" s="352"/>
      <c r="IW1" s="352"/>
      <c r="IX1" s="352"/>
      <c r="IY1" s="355"/>
      <c r="IZ1" s="353"/>
      <c r="JA1" s="354"/>
    </row>
    <row xmlns:x14ac="http://schemas.microsoft.com/office/spreadsheetml/2009/9/ac" r="2" s="356" customFormat="true" ht="30" customHeight="true" x14ac:dyDescent="0.25">
      <c r="A2" s="605" t="s">
        <v>379</v>
      </c>
      <c r="B2" s="359" t="s">
        <v>297</v>
      </c>
      <c r="C2" s="297" t="s">
        <v>205</v>
      </c>
      <c r="D2" s="297" t="s">
        <v>160</v>
      </c>
      <c r="E2" s="360"/>
      <c r="F2" s="360"/>
      <c r="G2" s="360"/>
      <c r="H2" s="360"/>
      <c r="I2" s="361"/>
      <c r="J2" s="357" t="s">
        <v>339</v>
      </c>
      <c r="K2" s="402"/>
      <c r="L2" s="359" t="s">
        <v>298</v>
      </c>
      <c r="M2" s="297" t="s">
        <v>205</v>
      </c>
      <c r="N2" s="297" t="s">
        <v>161</v>
      </c>
      <c r="O2" s="360"/>
      <c r="P2" s="360"/>
      <c r="Q2" s="360"/>
      <c r="R2" s="360"/>
      <c r="S2" s="361"/>
      <c r="T2" s="357" t="s">
        <v>339</v>
      </c>
      <c r="U2" s="402"/>
      <c r="V2" s="359" t="s">
        <v>299</v>
      </c>
      <c r="W2" s="297" t="s">
        <v>205</v>
      </c>
      <c r="X2" s="297" t="s">
        <v>162</v>
      </c>
      <c r="Y2" s="360"/>
      <c r="Z2" s="360"/>
      <c r="AA2" s="360"/>
      <c r="AB2" s="360"/>
      <c r="AC2" s="361"/>
      <c r="AD2" s="357" t="s">
        <v>339</v>
      </c>
      <c r="AE2" s="402"/>
      <c r="AF2" s="359" t="s">
        <v>300</v>
      </c>
      <c r="AG2" s="297" t="s">
        <v>205</v>
      </c>
      <c r="AH2" s="297" t="s">
        <v>163</v>
      </c>
      <c r="AI2" s="360"/>
      <c r="AJ2" s="360"/>
      <c r="AK2" s="360"/>
      <c r="AL2" s="360"/>
      <c r="AM2" s="361"/>
      <c r="AN2" s="357" t="s">
        <v>339</v>
      </c>
      <c r="AO2" s="402"/>
      <c r="AP2" s="359" t="s">
        <v>301</v>
      </c>
      <c r="AQ2" s="297" t="s">
        <v>205</v>
      </c>
      <c r="AR2" s="297" t="s">
        <v>164</v>
      </c>
      <c r="AS2" s="360"/>
      <c r="AT2" s="360"/>
      <c r="AU2" s="360"/>
      <c r="AV2" s="360"/>
      <c r="AW2" s="361"/>
      <c r="AX2" s="357" t="s">
        <v>339</v>
      </c>
      <c r="AY2" s="402"/>
      <c r="AZ2" s="359" t="s">
        <v>302</v>
      </c>
      <c r="BA2" s="297" t="s">
        <v>205</v>
      </c>
      <c r="BB2" s="297" t="s">
        <v>165</v>
      </c>
      <c r="BC2" s="360"/>
      <c r="BD2" s="360"/>
      <c r="BE2" s="360"/>
      <c r="BF2" s="360"/>
      <c r="BG2" s="361"/>
      <c r="BH2" s="357" t="s">
        <v>339</v>
      </c>
      <c r="BI2" s="402"/>
      <c r="BJ2" s="359" t="s">
        <v>303</v>
      </c>
      <c r="BK2" s="297" t="s">
        <v>205</v>
      </c>
      <c r="BL2" s="297" t="s">
        <v>166</v>
      </c>
      <c r="BM2" s="360"/>
      <c r="BN2" s="360"/>
      <c r="BO2" s="360"/>
      <c r="BP2" s="360"/>
      <c r="BQ2" s="361"/>
      <c r="BR2" s="357" t="s">
        <v>339</v>
      </c>
      <c r="BS2" s="402"/>
      <c r="BT2" s="359" t="s">
        <v>304</v>
      </c>
      <c r="BU2" s="297" t="s">
        <v>205</v>
      </c>
      <c r="BV2" s="297" t="s">
        <v>167</v>
      </c>
      <c r="BW2" s="360"/>
      <c r="BX2" s="360"/>
      <c r="BY2" s="360"/>
      <c r="BZ2" s="360"/>
      <c r="CA2" s="361"/>
      <c r="CB2" s="357" t="s">
        <v>339</v>
      </c>
      <c r="CC2" s="402"/>
      <c r="CD2" s="359" t="s">
        <v>305</v>
      </c>
      <c r="CE2" s="297" t="s">
        <v>205</v>
      </c>
      <c r="CF2" s="297" t="s">
        <v>168</v>
      </c>
      <c r="CG2" s="360"/>
      <c r="CH2" s="360"/>
      <c r="CI2" s="360"/>
      <c r="CJ2" s="360"/>
      <c r="CK2" s="361"/>
      <c r="CL2" s="357" t="s">
        <v>339</v>
      </c>
      <c r="CM2" s="402"/>
      <c r="CN2" s="359" t="s">
        <v>306</v>
      </c>
      <c r="CO2" s="297" t="s">
        <v>205</v>
      </c>
      <c r="CP2" s="297" t="s">
        <v>169</v>
      </c>
      <c r="CQ2" s="360"/>
      <c r="CR2" s="360"/>
      <c r="CS2" s="360"/>
      <c r="CT2" s="360"/>
      <c r="CU2" s="361"/>
      <c r="CV2" s="357" t="s">
        <v>339</v>
      </c>
      <c r="CW2" s="402"/>
      <c r="CX2" s="359" t="s">
        <v>307</v>
      </c>
      <c r="CY2" s="297" t="s">
        <v>180</v>
      </c>
      <c r="CZ2" s="297" t="s">
        <v>170</v>
      </c>
      <c r="DA2" s="360"/>
      <c r="DB2" s="360"/>
      <c r="DC2" s="360"/>
      <c r="DD2" s="360"/>
      <c r="DE2" s="361"/>
      <c r="DF2" s="357" t="s">
        <v>339</v>
      </c>
      <c r="DG2" s="402"/>
      <c r="DH2" s="359" t="s">
        <v>308</v>
      </c>
      <c r="DI2" s="297" t="s">
        <v>205</v>
      </c>
      <c r="DJ2" s="297" t="s">
        <v>171</v>
      </c>
      <c r="DK2" s="360"/>
      <c r="DL2" s="360"/>
      <c r="DM2" s="360"/>
      <c r="DN2" s="360"/>
      <c r="DO2" s="361"/>
      <c r="DP2" s="357" t="s">
        <v>339</v>
      </c>
      <c r="DQ2" s="402"/>
      <c r="DR2" s="359" t="s">
        <v>309</v>
      </c>
      <c r="DS2" s="297" t="s">
        <v>180</v>
      </c>
      <c r="DT2" s="297" t="s">
        <v>170</v>
      </c>
      <c r="DU2" s="360"/>
      <c r="DV2" s="360"/>
      <c r="DW2" s="360"/>
      <c r="DX2" s="360"/>
      <c r="DY2" s="361"/>
      <c r="DZ2" s="357" t="s">
        <v>339</v>
      </c>
      <c r="EA2" s="402"/>
      <c r="EB2" s="359" t="s">
        <v>310</v>
      </c>
      <c r="EC2" s="297" t="s">
        <v>205</v>
      </c>
      <c r="ED2" s="297" t="s">
        <v>172</v>
      </c>
      <c r="EE2" s="360"/>
      <c r="EF2" s="360"/>
      <c r="EG2" s="360"/>
      <c r="EH2" s="360"/>
      <c r="EI2" s="361"/>
      <c r="EJ2" s="357" t="s">
        <v>339</v>
      </c>
      <c r="EK2" s="402"/>
      <c r="EL2" s="359" t="s">
        <v>311</v>
      </c>
      <c r="EM2" s="297" t="s">
        <v>180</v>
      </c>
      <c r="EN2" s="297" t="s">
        <v>170</v>
      </c>
      <c r="EO2" s="360"/>
      <c r="EP2" s="360"/>
      <c r="EQ2" s="360"/>
      <c r="ER2" s="360"/>
      <c r="ES2" s="361"/>
      <c r="ET2" s="357" t="s">
        <v>339</v>
      </c>
      <c r="EU2" s="402"/>
      <c r="EV2" s="359" t="s">
        <v>312</v>
      </c>
      <c r="EW2" s="297" t="s">
        <v>205</v>
      </c>
      <c r="EX2" s="297" t="s">
        <v>173</v>
      </c>
      <c r="EY2" s="360"/>
      <c r="EZ2" s="360"/>
      <c r="FA2" s="360"/>
      <c r="FB2" s="360"/>
      <c r="FC2" s="361"/>
      <c r="FD2" s="357" t="s">
        <v>339</v>
      </c>
      <c r="FE2" s="402"/>
      <c r="FF2" s="359" t="s">
        <v>313</v>
      </c>
      <c r="FG2" s="297" t="s">
        <v>205</v>
      </c>
      <c r="FH2" s="297" t="s">
        <v>174</v>
      </c>
      <c r="FI2" s="360"/>
      <c r="FJ2" s="360"/>
      <c r="FK2" s="360"/>
      <c r="FL2" s="360"/>
      <c r="FM2" s="361"/>
      <c r="FN2" s="357" t="s">
        <v>339</v>
      </c>
      <c r="FO2" s="402"/>
      <c r="FP2" s="359" t="s">
        <v>314</v>
      </c>
      <c r="FQ2" s="297" t="s">
        <v>205</v>
      </c>
      <c r="FR2" s="297" t="s">
        <v>288</v>
      </c>
      <c r="FS2" s="360"/>
      <c r="FT2" s="360"/>
      <c r="FU2" s="360"/>
      <c r="FV2" s="360"/>
      <c r="FW2" s="361"/>
      <c r="FX2" s="357" t="s">
        <v>339</v>
      </c>
      <c r="FY2" s="402"/>
      <c r="FZ2" s="359" t="s">
        <v>315</v>
      </c>
      <c r="GA2" s="297" t="s">
        <v>205</v>
      </c>
      <c r="GB2" s="297" t="s">
        <v>289</v>
      </c>
      <c r="GC2" s="360"/>
      <c r="GD2" s="360"/>
      <c r="GE2" s="360"/>
      <c r="GF2" s="360"/>
      <c r="GG2" s="361"/>
      <c r="GH2" s="357" t="s">
        <v>339</v>
      </c>
      <c r="GI2" s="402"/>
      <c r="GJ2" s="359" t="s">
        <v>316</v>
      </c>
      <c r="GK2" s="297" t="s">
        <v>180</v>
      </c>
      <c r="GL2" s="297" t="s">
        <v>170</v>
      </c>
      <c r="GM2" s="360"/>
      <c r="GN2" s="360"/>
      <c r="GO2" s="360"/>
      <c r="GP2" s="360"/>
      <c r="GQ2" s="361"/>
      <c r="GR2" s="357" t="s">
        <v>339</v>
      </c>
      <c r="GS2" s="402"/>
      <c r="GT2" s="359" t="s">
        <v>317</v>
      </c>
      <c r="GU2" s="297" t="s">
        <v>245</v>
      </c>
      <c r="GV2" s="297" t="s">
        <v>244</v>
      </c>
      <c r="GW2" s="360"/>
      <c r="GX2" s="360"/>
      <c r="GY2" s="360"/>
      <c r="GZ2" s="360"/>
      <c r="HA2" s="361"/>
      <c r="HB2" s="357" t="s">
        <v>339</v>
      </c>
      <c r="HC2" s="402"/>
      <c r="HD2" s="359" t="s">
        <v>318</v>
      </c>
      <c r="HE2" s="297" t="s">
        <v>205</v>
      </c>
      <c r="HF2" s="297" t="s">
        <v>290</v>
      </c>
      <c r="HG2" s="360"/>
      <c r="HH2" s="360"/>
      <c r="HI2" s="360"/>
      <c r="HJ2" s="360"/>
      <c r="HK2" s="361"/>
      <c r="HL2" s="357" t="s">
        <v>339</v>
      </c>
      <c r="HM2" s="402"/>
      <c r="HN2" s="359" t="s">
        <v>319</v>
      </c>
      <c r="HO2" s="297" t="s">
        <v>180</v>
      </c>
      <c r="HP2" s="297" t="s">
        <v>170</v>
      </c>
      <c r="HQ2" s="360"/>
      <c r="HR2" s="360"/>
      <c r="HS2" s="360"/>
      <c r="HT2" s="360"/>
      <c r="HU2" s="361"/>
      <c r="HV2" s="357" t="s">
        <v>339</v>
      </c>
      <c r="HW2" s="402"/>
      <c r="HX2" s="359" t="s">
        <v>320</v>
      </c>
      <c r="HY2" s="297" t="s">
        <v>205</v>
      </c>
      <c r="HZ2" s="297" t="s">
        <v>266</v>
      </c>
      <c r="IA2" s="360"/>
      <c r="IB2" s="360"/>
      <c r="IC2" s="360"/>
      <c r="ID2" s="360"/>
      <c r="IE2" s="361"/>
      <c r="IF2" s="357" t="s">
        <v>339</v>
      </c>
      <c r="IG2" s="358"/>
      <c r="IH2" s="359" t="s">
        <v>355</v>
      </c>
      <c r="II2" s="297" t="s">
        <v>205</v>
      </c>
      <c r="IJ2" s="297" t="s">
        <v>356</v>
      </c>
      <c r="IK2" s="360"/>
      <c r="IL2" s="360"/>
      <c r="IM2" s="360"/>
      <c r="IN2" s="360"/>
      <c r="IO2" s="361"/>
      <c r="IP2" s="357" t="s">
        <v>339</v>
      </c>
      <c r="IQ2" s="402"/>
      <c r="IR2" s="359" t="s">
        <v>362</v>
      </c>
      <c r="IS2" s="297" t="s">
        <v>205</v>
      </c>
      <c r="IT2" s="297" t="s">
        <v>367</v>
      </c>
      <c r="IU2" s="360"/>
      <c r="IV2" s="360"/>
      <c r="IW2" s="360"/>
      <c r="IX2" s="360"/>
      <c r="IY2" s="361"/>
      <c r="IZ2" s="357" t="s">
        <v>339</v>
      </c>
      <c r="JA2" s="402"/>
    </row>
    <row xmlns:x14ac="http://schemas.microsoft.com/office/spreadsheetml/2009/9/ac" r="3" s="287" customFormat="true" ht="18" customHeight="true" x14ac:dyDescent="0.25">
      <c r="A3" s="605"/>
      <c r="B3" s="401" t="s">
        <v>197</v>
      </c>
      <c r="C3" s="299" t="s">
        <v>56</v>
      </c>
      <c r="D3" s="300" t="s">
        <v>7</v>
      </c>
      <c r="E3" s="301" t="s">
        <v>1</v>
      </c>
      <c r="F3" s="301" t="s">
        <v>2</v>
      </c>
      <c r="G3" s="301" t="s">
        <v>16</v>
      </c>
      <c r="H3" s="301" t="s">
        <v>17</v>
      </c>
      <c r="I3" s="302" t="s">
        <v>18</v>
      </c>
      <c r="J3" s="285"/>
      <c r="K3" s="303"/>
      <c r="L3" s="401" t="s">
        <v>197</v>
      </c>
      <c r="M3" s="299" t="s">
        <v>56</v>
      </c>
      <c r="N3" s="300" t="s">
        <v>7</v>
      </c>
      <c r="O3" s="301" t="s">
        <v>1</v>
      </c>
      <c r="P3" s="301" t="s">
        <v>2</v>
      </c>
      <c r="Q3" s="301" t="s">
        <v>16</v>
      </c>
      <c r="R3" s="301" t="s">
        <v>17</v>
      </c>
      <c r="S3" s="302" t="s">
        <v>18</v>
      </c>
      <c r="T3" s="285"/>
      <c r="U3" s="303"/>
      <c r="V3" s="401" t="s">
        <v>197</v>
      </c>
      <c r="W3" s="299" t="s">
        <v>56</v>
      </c>
      <c r="X3" s="300" t="s">
        <v>7</v>
      </c>
      <c r="Y3" s="301" t="s">
        <v>1</v>
      </c>
      <c r="Z3" s="301" t="s">
        <v>2</v>
      </c>
      <c r="AA3" s="301" t="s">
        <v>16</v>
      </c>
      <c r="AB3" s="301" t="s">
        <v>17</v>
      </c>
      <c r="AC3" s="302" t="s">
        <v>18</v>
      </c>
      <c r="AD3" s="285"/>
      <c r="AE3" s="303"/>
      <c r="AF3" s="401" t="s">
        <v>197</v>
      </c>
      <c r="AG3" s="299" t="s">
        <v>56</v>
      </c>
      <c r="AH3" s="300" t="s">
        <v>7</v>
      </c>
      <c r="AI3" s="301" t="s">
        <v>1</v>
      </c>
      <c r="AJ3" s="301" t="s">
        <v>2</v>
      </c>
      <c r="AK3" s="301" t="s">
        <v>16</v>
      </c>
      <c r="AL3" s="301" t="s">
        <v>17</v>
      </c>
      <c r="AM3" s="302" t="s">
        <v>18</v>
      </c>
      <c r="AN3" s="285"/>
      <c r="AO3" s="303"/>
      <c r="AP3" s="401" t="s">
        <v>197</v>
      </c>
      <c r="AQ3" s="299" t="s">
        <v>56</v>
      </c>
      <c r="AR3" s="300" t="s">
        <v>7</v>
      </c>
      <c r="AS3" s="301" t="s">
        <v>1</v>
      </c>
      <c r="AT3" s="301" t="s">
        <v>2</v>
      </c>
      <c r="AU3" s="301" t="s">
        <v>16</v>
      </c>
      <c r="AV3" s="301" t="s">
        <v>17</v>
      </c>
      <c r="AW3" s="302" t="s">
        <v>18</v>
      </c>
      <c r="AX3" s="285"/>
      <c r="AY3" s="303"/>
      <c r="AZ3" s="401" t="s">
        <v>197</v>
      </c>
      <c r="BA3" s="304" t="s">
        <v>56</v>
      </c>
      <c r="BB3" s="300" t="s">
        <v>7</v>
      </c>
      <c r="BC3" s="301" t="s">
        <v>1</v>
      </c>
      <c r="BD3" s="301" t="s">
        <v>2</v>
      </c>
      <c r="BE3" s="301" t="s">
        <v>16</v>
      </c>
      <c r="BF3" s="301" t="s">
        <v>17</v>
      </c>
      <c r="BG3" s="302" t="s">
        <v>18</v>
      </c>
      <c r="BH3" s="285"/>
      <c r="BI3" s="303"/>
      <c r="BJ3" s="401" t="s">
        <v>197</v>
      </c>
      <c r="BK3" s="299" t="s">
        <v>56</v>
      </c>
      <c r="BL3" s="300" t="s">
        <v>7</v>
      </c>
      <c r="BM3" s="301" t="s">
        <v>1</v>
      </c>
      <c r="BN3" s="301" t="s">
        <v>2</v>
      </c>
      <c r="BO3" s="301" t="s">
        <v>16</v>
      </c>
      <c r="BP3" s="301" t="s">
        <v>17</v>
      </c>
      <c r="BQ3" s="302" t="s">
        <v>18</v>
      </c>
      <c r="BR3" s="285"/>
      <c r="BS3" s="303"/>
      <c r="BT3" s="401" t="s">
        <v>197</v>
      </c>
      <c r="BU3" s="299" t="s">
        <v>56</v>
      </c>
      <c r="BV3" s="300" t="s">
        <v>7</v>
      </c>
      <c r="BW3" s="301" t="s">
        <v>1</v>
      </c>
      <c r="BX3" s="301" t="s">
        <v>2</v>
      </c>
      <c r="BY3" s="301" t="s">
        <v>16</v>
      </c>
      <c r="BZ3" s="301" t="s">
        <v>17</v>
      </c>
      <c r="CA3" s="302" t="s">
        <v>18</v>
      </c>
      <c r="CB3" s="285"/>
      <c r="CC3" s="303"/>
      <c r="CD3" s="401" t="s">
        <v>197</v>
      </c>
      <c r="CE3" s="299" t="s">
        <v>56</v>
      </c>
      <c r="CF3" s="300" t="s">
        <v>7</v>
      </c>
      <c r="CG3" s="301" t="s">
        <v>1</v>
      </c>
      <c r="CH3" s="301" t="s">
        <v>2</v>
      </c>
      <c r="CI3" s="301" t="s">
        <v>16</v>
      </c>
      <c r="CJ3" s="301" t="s">
        <v>17</v>
      </c>
      <c r="CK3" s="302" t="s">
        <v>18</v>
      </c>
      <c r="CL3" s="285"/>
      <c r="CM3" s="303"/>
      <c r="CN3" s="401" t="s">
        <v>197</v>
      </c>
      <c r="CO3" s="299" t="s">
        <v>56</v>
      </c>
      <c r="CP3" s="300" t="s">
        <v>7</v>
      </c>
      <c r="CQ3" s="301" t="s">
        <v>1</v>
      </c>
      <c r="CR3" s="301" t="s">
        <v>2</v>
      </c>
      <c r="CS3" s="301" t="s">
        <v>16</v>
      </c>
      <c r="CT3" s="301" t="s">
        <v>17</v>
      </c>
      <c r="CU3" s="302" t="s">
        <v>18</v>
      </c>
      <c r="CV3" s="285"/>
      <c r="CW3" s="303"/>
      <c r="CX3" s="401" t="s">
        <v>197</v>
      </c>
      <c r="CY3" s="299" t="s">
        <v>56</v>
      </c>
      <c r="CZ3" s="300" t="s">
        <v>7</v>
      </c>
      <c r="DA3" s="301" t="s">
        <v>1</v>
      </c>
      <c r="DB3" s="301" t="s">
        <v>2</v>
      </c>
      <c r="DC3" s="301" t="s">
        <v>16</v>
      </c>
      <c r="DD3" s="301" t="s">
        <v>17</v>
      </c>
      <c r="DE3" s="302" t="s">
        <v>18</v>
      </c>
      <c r="DF3" s="285"/>
      <c r="DG3" s="303"/>
      <c r="DH3" s="401" t="s">
        <v>197</v>
      </c>
      <c r="DI3" s="299" t="s">
        <v>56</v>
      </c>
      <c r="DJ3" s="300" t="s">
        <v>7</v>
      </c>
      <c r="DK3" s="301" t="s">
        <v>1</v>
      </c>
      <c r="DL3" s="301" t="s">
        <v>2</v>
      </c>
      <c r="DM3" s="301" t="s">
        <v>16</v>
      </c>
      <c r="DN3" s="301" t="s">
        <v>17</v>
      </c>
      <c r="DO3" s="302" t="s">
        <v>18</v>
      </c>
      <c r="DP3" s="285"/>
      <c r="DQ3" s="303"/>
      <c r="DR3" s="401" t="s">
        <v>197</v>
      </c>
      <c r="DS3" s="299" t="s">
        <v>56</v>
      </c>
      <c r="DT3" s="300" t="s">
        <v>7</v>
      </c>
      <c r="DU3" s="301" t="s">
        <v>1</v>
      </c>
      <c r="DV3" s="301" t="s">
        <v>2</v>
      </c>
      <c r="DW3" s="301" t="s">
        <v>16</v>
      </c>
      <c r="DX3" s="301" t="s">
        <v>17</v>
      </c>
      <c r="DY3" s="302" t="s">
        <v>18</v>
      </c>
      <c r="DZ3" s="285"/>
      <c r="EA3" s="303"/>
      <c r="EB3" s="401" t="s">
        <v>197</v>
      </c>
      <c r="EC3" s="299" t="s">
        <v>56</v>
      </c>
      <c r="ED3" s="300" t="s">
        <v>7</v>
      </c>
      <c r="EE3" s="301" t="s">
        <v>1</v>
      </c>
      <c r="EF3" s="301" t="s">
        <v>2</v>
      </c>
      <c r="EG3" s="301" t="s">
        <v>16</v>
      </c>
      <c r="EH3" s="301" t="s">
        <v>17</v>
      </c>
      <c r="EI3" s="302" t="s">
        <v>18</v>
      </c>
      <c r="EJ3" s="285"/>
      <c r="EK3" s="303"/>
      <c r="EL3" s="401" t="s">
        <v>197</v>
      </c>
      <c r="EM3" s="299" t="s">
        <v>56</v>
      </c>
      <c r="EN3" s="300" t="s">
        <v>7</v>
      </c>
      <c r="EO3" s="301" t="s">
        <v>1</v>
      </c>
      <c r="EP3" s="301" t="s">
        <v>2</v>
      </c>
      <c r="EQ3" s="301" t="s">
        <v>16</v>
      </c>
      <c r="ER3" s="301" t="s">
        <v>17</v>
      </c>
      <c r="ES3" s="302" t="s">
        <v>18</v>
      </c>
      <c r="ET3" s="285"/>
      <c r="EU3" s="303"/>
      <c r="EV3" s="401" t="s">
        <v>197</v>
      </c>
      <c r="EW3" s="299" t="s">
        <v>56</v>
      </c>
      <c r="EX3" s="300" t="s">
        <v>7</v>
      </c>
      <c r="EY3" s="301" t="s">
        <v>1</v>
      </c>
      <c r="EZ3" s="301" t="s">
        <v>2</v>
      </c>
      <c r="FA3" s="301" t="s">
        <v>16</v>
      </c>
      <c r="FB3" s="301" t="s">
        <v>17</v>
      </c>
      <c r="FC3" s="302" t="s">
        <v>18</v>
      </c>
      <c r="FD3" s="285"/>
      <c r="FE3" s="303"/>
      <c r="FF3" s="401" t="s">
        <v>197</v>
      </c>
      <c r="FG3" s="299" t="s">
        <v>56</v>
      </c>
      <c r="FH3" s="300" t="s">
        <v>7</v>
      </c>
      <c r="FI3" s="301" t="s">
        <v>1</v>
      </c>
      <c r="FJ3" s="301" t="s">
        <v>2</v>
      </c>
      <c r="FK3" s="301" t="s">
        <v>16</v>
      </c>
      <c r="FL3" s="301" t="s">
        <v>17</v>
      </c>
      <c r="FM3" s="302" t="s">
        <v>18</v>
      </c>
      <c r="FN3" s="285"/>
      <c r="FO3" s="303"/>
      <c r="FP3" s="401" t="s">
        <v>197</v>
      </c>
      <c r="FQ3" s="299" t="s">
        <v>56</v>
      </c>
      <c r="FR3" s="300" t="s">
        <v>7</v>
      </c>
      <c r="FS3" s="301" t="s">
        <v>1</v>
      </c>
      <c r="FT3" s="301" t="s">
        <v>2</v>
      </c>
      <c r="FU3" s="301" t="s">
        <v>16</v>
      </c>
      <c r="FV3" s="301" t="s">
        <v>17</v>
      </c>
      <c r="FW3" s="302" t="s">
        <v>18</v>
      </c>
      <c r="FX3" s="285"/>
      <c r="FY3" s="303"/>
      <c r="FZ3" s="401" t="s">
        <v>197</v>
      </c>
      <c r="GA3" s="299" t="s">
        <v>56</v>
      </c>
      <c r="GB3" s="300" t="s">
        <v>7</v>
      </c>
      <c r="GC3" s="301" t="s">
        <v>1</v>
      </c>
      <c r="GD3" s="301" t="s">
        <v>2</v>
      </c>
      <c r="GE3" s="301" t="s">
        <v>16</v>
      </c>
      <c r="GF3" s="301" t="s">
        <v>17</v>
      </c>
      <c r="GG3" s="302" t="s">
        <v>18</v>
      </c>
      <c r="GH3" s="285"/>
      <c r="GI3" s="303"/>
      <c r="GJ3" s="401" t="s">
        <v>197</v>
      </c>
      <c r="GK3" s="299" t="s">
        <v>56</v>
      </c>
      <c r="GL3" s="300" t="s">
        <v>7</v>
      </c>
      <c r="GM3" s="301" t="s">
        <v>1</v>
      </c>
      <c r="GN3" s="301" t="s">
        <v>2</v>
      </c>
      <c r="GO3" s="301" t="s">
        <v>16</v>
      </c>
      <c r="GP3" s="301" t="s">
        <v>17</v>
      </c>
      <c r="GQ3" s="302" t="s">
        <v>18</v>
      </c>
      <c r="GR3" s="285"/>
      <c r="GS3" s="303"/>
      <c r="GT3" s="401" t="s">
        <v>197</v>
      </c>
      <c r="GU3" s="299" t="s">
        <v>56</v>
      </c>
      <c r="GV3" s="300" t="s">
        <v>7</v>
      </c>
      <c r="GW3" s="301" t="s">
        <v>1</v>
      </c>
      <c r="GX3" s="301" t="s">
        <v>2</v>
      </c>
      <c r="GY3" s="301" t="s">
        <v>16</v>
      </c>
      <c r="GZ3" s="301" t="s">
        <v>17</v>
      </c>
      <c r="HA3" s="302" t="s">
        <v>18</v>
      </c>
      <c r="HB3" s="285"/>
      <c r="HC3" s="303"/>
      <c r="HD3" s="401" t="s">
        <v>197</v>
      </c>
      <c r="HE3" s="299" t="s">
        <v>56</v>
      </c>
      <c r="HF3" s="300" t="s">
        <v>7</v>
      </c>
      <c r="HG3" s="301" t="s">
        <v>1</v>
      </c>
      <c r="HH3" s="301" t="s">
        <v>2</v>
      </c>
      <c r="HI3" s="301" t="s">
        <v>16</v>
      </c>
      <c r="HJ3" s="301" t="s">
        <v>17</v>
      </c>
      <c r="HK3" s="302" t="s">
        <v>18</v>
      </c>
      <c r="HL3" s="285"/>
      <c r="HM3" s="303"/>
      <c r="HN3" s="401" t="s">
        <v>197</v>
      </c>
      <c r="HO3" s="299" t="s">
        <v>56</v>
      </c>
      <c r="HP3" s="300" t="s">
        <v>7</v>
      </c>
      <c r="HQ3" s="301" t="s">
        <v>1</v>
      </c>
      <c r="HR3" s="301" t="s">
        <v>2</v>
      </c>
      <c r="HS3" s="301" t="s">
        <v>16</v>
      </c>
      <c r="HT3" s="301" t="s">
        <v>17</v>
      </c>
      <c r="HU3" s="302" t="s">
        <v>18</v>
      </c>
      <c r="HV3" s="285"/>
      <c r="HW3" s="303"/>
      <c r="HX3" s="401" t="s">
        <v>197</v>
      </c>
      <c r="HY3" s="299" t="s">
        <v>56</v>
      </c>
      <c r="HZ3" s="300" t="s">
        <v>7</v>
      </c>
      <c r="IA3" s="301" t="s">
        <v>1</v>
      </c>
      <c r="IB3" s="301" t="s">
        <v>2</v>
      </c>
      <c r="IC3" s="301" t="s">
        <v>16</v>
      </c>
      <c r="ID3" s="301" t="s">
        <v>17</v>
      </c>
      <c r="IE3" s="302" t="s">
        <v>18</v>
      </c>
      <c r="IF3" s="285"/>
      <c r="IG3" s="303"/>
      <c r="IH3" s="401" t="s">
        <v>197</v>
      </c>
      <c r="II3" s="299" t="s">
        <v>56</v>
      </c>
      <c r="IJ3" s="300" t="s">
        <v>7</v>
      </c>
      <c r="IK3" s="301" t="s">
        <v>1</v>
      </c>
      <c r="IL3" s="301" t="s">
        <v>2</v>
      </c>
      <c r="IM3" s="301" t="s">
        <v>16</v>
      </c>
      <c r="IN3" s="301" t="s">
        <v>17</v>
      </c>
      <c r="IO3" s="302" t="s">
        <v>18</v>
      </c>
      <c r="IP3" s="285"/>
      <c r="IQ3" s="303"/>
      <c r="IR3" s="401" t="s">
        <v>197</v>
      </c>
      <c r="IS3" s="299" t="s">
        <v>56</v>
      </c>
      <c r="IT3" s="300" t="s">
        <v>7</v>
      </c>
      <c r="IU3" s="301" t="s">
        <v>1</v>
      </c>
      <c r="IV3" s="301" t="s">
        <v>2</v>
      </c>
      <c r="IW3" s="301" t="s">
        <v>16</v>
      </c>
      <c r="IX3" s="301" t="s">
        <v>17</v>
      </c>
      <c r="IY3" s="302" t="s">
        <v>18</v>
      </c>
      <c r="IZ3" s="285"/>
      <c r="JA3" s="303"/>
    </row>
    <row xmlns:x14ac="http://schemas.microsoft.com/office/spreadsheetml/2009/9/ac" r="4" s="4" customFormat="true" x14ac:dyDescent="0.25">
      <c r="A4" s="427" t="str">
        <f>IF(ISBLANK('Data Summary'!A6),"",'Data Summary'!A6)</f>
        <v>GHA_2002_EMIS</v>
      </c>
      <c r="B4" s="124"/>
      <c r="C4" s="15" t="s">
        <v>3</v>
      </c>
      <c r="D4" s="9">
        <f t="shared" ref="D4:I4" si="0">IF(COUNTA(D14)=0,"",D14)</f>
        <v>42.891410048622369</v>
      </c>
      <c r="E4" s="9" t="str">
        <f t="shared" si="0"/>
        <v/>
      </c>
      <c r="F4" s="9" t="str">
        <f t="shared" si="0"/>
        <v/>
      </c>
      <c r="G4" s="9">
        <f t="shared" si="0"/>
        <v>45.12590934527141</v>
      </c>
      <c r="H4" s="9">
        <f t="shared" si="0"/>
        <v>40.292261251372118</v>
      </c>
      <c r="I4" s="29">
        <f t="shared" si="0"/>
        <v>45.333151655538906</v>
      </c>
      <c r="J4" s="24"/>
      <c r="K4" s="17"/>
      <c r="L4" s="124"/>
      <c r="M4" s="15" t="s">
        <v>3</v>
      </c>
      <c r="N4" s="9">
        <f t="shared" ref="N4:S4" si="1">IF(COUNTA(N14)=0,"",N14)</f>
        <v>44.027506860184488</v>
      </c>
      <c r="O4" s="9" t="str">
        <f t="shared" si="1"/>
        <v/>
      </c>
      <c r="P4" s="9" t="str">
        <f t="shared" si="1"/>
        <v/>
      </c>
      <c r="Q4" s="9">
        <f t="shared" si="1"/>
        <v>44.329437952142456</v>
      </c>
      <c r="R4" s="9">
        <f t="shared" si="1"/>
        <v>43.101351834632716</v>
      </c>
      <c r="S4" s="29">
        <f t="shared" si="1"/>
        <v>45.433319598956189</v>
      </c>
      <c r="T4" s="24"/>
      <c r="U4" s="17"/>
      <c r="V4" s="124"/>
      <c r="W4" s="15" t="s">
        <v>3</v>
      </c>
      <c r="X4" s="9">
        <f t="shared" ref="X4:AC4" si="2">IF(COUNTA(X14)=0,"",X14)</f>
        <v>46.594255676240536</v>
      </c>
      <c r="Y4" s="9" t="str">
        <f t="shared" si="2"/>
        <v/>
      </c>
      <c r="Z4" s="9" t="str">
        <f t="shared" si="2"/>
        <v/>
      </c>
      <c r="AA4" s="9">
        <f t="shared" si="2"/>
        <v>45.039640025712444</v>
      </c>
      <c r="AB4" s="9">
        <f t="shared" si="2"/>
        <v>46.51480949449347</v>
      </c>
      <c r="AC4" s="29">
        <f t="shared" si="2"/>
        <v>48.649357461316548</v>
      </c>
      <c r="AD4" s="24"/>
      <c r="AE4" s="17"/>
      <c r="AF4" s="124"/>
      <c r="AG4" s="15" t="s">
        <v>3</v>
      </c>
      <c r="AH4" s="9">
        <f t="shared" ref="AH4:AM4" si="3">IF(COUNTA(AH14)=0,"",AH14)</f>
        <v>48.529453312614777</v>
      </c>
      <c r="AI4" s="9" t="str">
        <f t="shared" si="3"/>
        <v/>
      </c>
      <c r="AJ4" s="9" t="str">
        <f t="shared" si="3"/>
        <v/>
      </c>
      <c r="AK4" s="9">
        <f t="shared" si="3"/>
        <v>45.718696086443288</v>
      </c>
      <c r="AL4" s="9">
        <f t="shared" si="3"/>
        <v>49.017890654322528</v>
      </c>
      <c r="AM4" s="29">
        <f t="shared" si="3"/>
        <v>51.286326822296331</v>
      </c>
      <c r="AN4" s="24"/>
      <c r="AO4" s="17"/>
      <c r="AP4" s="124"/>
      <c r="AQ4" s="15" t="s">
        <v>3</v>
      </c>
      <c r="AR4" s="9">
        <f t="shared" ref="AR4:AW4" si="4">IF(COUNTA(AR14)=0,"",AR14)</f>
        <v>43.827817367562851</v>
      </c>
      <c r="AS4" s="9" t="str">
        <f t="shared" si="4"/>
        <v/>
      </c>
      <c r="AT4" s="9" t="str">
        <f t="shared" si="4"/>
        <v/>
      </c>
      <c r="AU4" s="9">
        <f t="shared" si="4"/>
        <v>40.718799368088469</v>
      </c>
      <c r="AV4" s="9">
        <f t="shared" si="4"/>
        <v>47.801659371529368</v>
      </c>
      <c r="AW4" s="29">
        <f t="shared" si="4"/>
        <v>8.8670625179328511</v>
      </c>
      <c r="AX4" s="24"/>
      <c r="AY4" s="17"/>
      <c r="AZ4" s="124"/>
      <c r="BA4" s="65" t="s">
        <v>3</v>
      </c>
      <c r="BB4" s="9">
        <f t="shared" ref="BB4:BG4" si="5">IF(COUNTA(BB14)=0,"",BB14)</f>
        <v>42.891593813891873</v>
      </c>
      <c r="BC4" s="9" t="str">
        <f t="shared" si="5"/>
        <v/>
      </c>
      <c r="BD4" s="9" t="str">
        <f t="shared" si="5"/>
        <v/>
      </c>
      <c r="BE4" s="9">
        <f t="shared" si="5"/>
        <v>40.181755435407794</v>
      </c>
      <c r="BF4" s="9">
        <f t="shared" si="5"/>
        <v>46.709323583180982</v>
      </c>
      <c r="BG4" s="29">
        <f t="shared" si="5"/>
        <v>20.306878615308747</v>
      </c>
      <c r="BH4" s="24"/>
      <c r="BI4" s="17"/>
      <c r="BJ4" s="124"/>
      <c r="BK4" s="15" t="s">
        <v>3</v>
      </c>
      <c r="BL4" s="9">
        <f t="shared" ref="BL4:BQ4" si="6">IF(COUNTA(BL14)=0,"",BL14)</f>
        <v>40.395074744987824</v>
      </c>
      <c r="BM4" s="9" t="str">
        <f t="shared" si="6"/>
        <v/>
      </c>
      <c r="BN4" s="9" t="str">
        <f t="shared" si="6"/>
        <v/>
      </c>
      <c r="BO4" s="9">
        <f t="shared" si="6"/>
        <v>38.350915866267776</v>
      </c>
      <c r="BP4" s="9">
        <f t="shared" si="6"/>
        <v>44.100490903840608</v>
      </c>
      <c r="BQ4" s="29">
        <f t="shared" si="6"/>
        <v>6.972227105623034</v>
      </c>
      <c r="BR4" s="24"/>
      <c r="BS4" s="17"/>
      <c r="BT4" s="124"/>
      <c r="BU4" s="15" t="s">
        <v>3</v>
      </c>
      <c r="BV4" s="9">
        <f t="shared" ref="BV4:CA4" si="7">IF(COUNTA(BV14)=0,"",BV14)</f>
        <v>38.909034101490548</v>
      </c>
      <c r="BW4" s="9" t="str">
        <f t="shared" si="7"/>
        <v/>
      </c>
      <c r="BX4" s="9" t="str">
        <f t="shared" si="7"/>
        <v/>
      </c>
      <c r="BY4" s="9">
        <f t="shared" si="7"/>
        <v>37.399242497814896</v>
      </c>
      <c r="BZ4" s="9">
        <f t="shared" si="7"/>
        <v>42.005480677814447</v>
      </c>
      <c r="CA4" s="29">
        <f t="shared" si="7"/>
        <v>18.231796489625083</v>
      </c>
      <c r="CB4" s="24"/>
      <c r="CC4" s="17"/>
      <c r="CD4" s="124"/>
      <c r="CE4" s="15" t="s">
        <v>3</v>
      </c>
      <c r="CF4" s="9">
        <f t="shared" ref="CF4:CK4" si="8">IF(COUNTA(CF14)=0,"",CF14)</f>
        <v>37.444571007926143</v>
      </c>
      <c r="CG4" s="9" t="str">
        <f t="shared" si="8"/>
        <v/>
      </c>
      <c r="CH4" s="9" t="str">
        <f t="shared" si="8"/>
        <v/>
      </c>
      <c r="CI4" s="9">
        <f t="shared" si="8"/>
        <v>36.153776242842859</v>
      </c>
      <c r="CJ4" s="9">
        <f t="shared" si="8"/>
        <v>40.438129070455886</v>
      </c>
      <c r="CK4" s="29">
        <f t="shared" si="8"/>
        <v>19.94541909836127</v>
      </c>
      <c r="CL4" s="24"/>
      <c r="CM4" s="17"/>
      <c r="CN4" s="124"/>
      <c r="CO4" s="15" t="s">
        <v>3</v>
      </c>
      <c r="CP4" s="9">
        <f t="shared" ref="CP4:CU4" si="9">IF(COUNTA(CP14)=0,"",CP14)</f>
        <v>42.299074971502392</v>
      </c>
      <c r="CQ4" s="9" t="str">
        <f t="shared" si="9"/>
        <v/>
      </c>
      <c r="CR4" s="9" t="str">
        <f t="shared" si="9"/>
        <v/>
      </c>
      <c r="CS4" s="9">
        <f t="shared" si="9"/>
        <v>41.830037862852329</v>
      </c>
      <c r="CT4" s="9">
        <f t="shared" si="9"/>
        <v>44.349236931501288</v>
      </c>
      <c r="CU4" s="29">
        <f t="shared" si="9"/>
        <v>6.7645657221180926</v>
      </c>
      <c r="CV4" s="24"/>
      <c r="CW4" s="17"/>
      <c r="CX4" s="124"/>
      <c r="CY4" s="15" t="s">
        <v>3</v>
      </c>
      <c r="CZ4" s="9">
        <f t="shared" ref="CZ4:DE4" si="10">IF(COUNTA(CZ14)=0,"",CZ14)</f>
        <v>43.387296385070677</v>
      </c>
      <c r="DA4" s="9" t="str">
        <f t="shared" si="10"/>
        <v/>
      </c>
      <c r="DB4" s="9" t="str">
        <f t="shared" si="10"/>
        <v/>
      </c>
      <c r="DC4" s="9" t="str">
        <f t="shared" si="10"/>
        <v/>
      </c>
      <c r="DD4" s="9">
        <f t="shared" si="10"/>
        <v>43.5</v>
      </c>
      <c r="DE4" s="29">
        <f t="shared" si="10"/>
        <v>40.299999999999997</v>
      </c>
      <c r="DF4" s="24"/>
      <c r="DG4" s="17"/>
      <c r="DH4" s="124"/>
      <c r="DI4" s="15" t="s">
        <v>3</v>
      </c>
      <c r="DJ4" s="9">
        <f t="shared" ref="DJ4:DO4" si="11">IF(COUNTA(DJ14)=0,"",DJ14)</f>
        <v>35.125169259473637</v>
      </c>
      <c r="DK4" s="9" t="str">
        <f t="shared" si="11"/>
        <v/>
      </c>
      <c r="DL4" s="9" t="str">
        <f t="shared" si="11"/>
        <v/>
      </c>
      <c r="DM4" s="9">
        <f t="shared" si="11"/>
        <v>33.629604307324158</v>
      </c>
      <c r="DN4" s="9">
        <f t="shared" si="11"/>
        <v>39.464528815610343</v>
      </c>
      <c r="DO4" s="29">
        <f t="shared" si="11"/>
        <v>10.959382885937003</v>
      </c>
      <c r="DP4" s="24"/>
      <c r="DQ4" s="17"/>
      <c r="DR4" s="124"/>
      <c r="DS4" s="15" t="s">
        <v>3</v>
      </c>
      <c r="DT4" s="9">
        <f t="shared" ref="DT4:DY4" si="12">IF(COUNTA(DT14)=0,"",DT14)</f>
        <v>44.67811475810791</v>
      </c>
      <c r="DU4" s="9" t="str">
        <f t="shared" si="12"/>
        <v/>
      </c>
      <c r="DV4" s="9" t="str">
        <f t="shared" si="12"/>
        <v/>
      </c>
      <c r="DW4" s="9" t="str">
        <f t="shared" si="12"/>
        <v/>
      </c>
      <c r="DX4" s="9">
        <f t="shared" si="12"/>
        <v>44.9</v>
      </c>
      <c r="DY4" s="29">
        <f t="shared" si="12"/>
        <v>38.6</v>
      </c>
      <c r="DZ4" s="24"/>
      <c r="EA4" s="17"/>
      <c r="EB4" s="124"/>
      <c r="EC4" s="15" t="s">
        <v>3</v>
      </c>
      <c r="ED4" s="9">
        <f t="shared" ref="ED4:EI4" si="13">IF(COUNTA(ED14)=0,"",ED14)</f>
        <v>29.990615360997609</v>
      </c>
      <c r="EE4" s="9" t="str">
        <f t="shared" si="13"/>
        <v/>
      </c>
      <c r="EF4" s="9" t="str">
        <f t="shared" si="13"/>
        <v/>
      </c>
      <c r="EG4" s="9">
        <f t="shared" si="13"/>
        <v>28.68569572455236</v>
      </c>
      <c r="EH4" s="9">
        <f t="shared" si="13"/>
        <v>32.859877102850817</v>
      </c>
      <c r="EI4" s="29">
        <f t="shared" si="13"/>
        <v>15.30829767170178</v>
      </c>
      <c r="EJ4" s="24"/>
      <c r="EK4" s="17"/>
      <c r="EL4" s="124"/>
      <c r="EM4" s="15" t="s">
        <v>3</v>
      </c>
      <c r="EN4" s="9">
        <f t="shared" ref="EN4:ES4" si="14">IF(COUNTA(EN14)=0,"",EN14)</f>
        <v>42.362642469304895</v>
      </c>
      <c r="EO4" s="9" t="str">
        <f t="shared" si="14"/>
        <v/>
      </c>
      <c r="EP4" s="9" t="str">
        <f t="shared" si="14"/>
        <v/>
      </c>
      <c r="EQ4" s="9" t="str">
        <f t="shared" si="14"/>
        <v/>
      </c>
      <c r="ER4" s="9">
        <f t="shared" si="14"/>
        <v>42.5</v>
      </c>
      <c r="ES4" s="29">
        <f t="shared" si="14"/>
        <v>38.6</v>
      </c>
      <c r="ET4" s="24"/>
      <c r="EU4" s="17"/>
      <c r="EV4" s="124"/>
      <c r="EW4" s="15" t="s">
        <v>3</v>
      </c>
      <c r="EX4" s="9">
        <f t="shared" ref="EX4:FC4" si="15">IF(COUNTA(EX14)=0,"",EX14)</f>
        <v>30.812499554048429</v>
      </c>
      <c r="EY4" s="9" t="str">
        <f t="shared" si="15"/>
        <v/>
      </c>
      <c r="EZ4" s="9" t="str">
        <f t="shared" si="15"/>
        <v/>
      </c>
      <c r="FA4" s="9">
        <f t="shared" si="15"/>
        <v>29.743847701594177</v>
      </c>
      <c r="FB4" s="9">
        <f t="shared" si="15"/>
        <v>33.845478489903428</v>
      </c>
      <c r="FC4" s="29">
        <f t="shared" si="15"/>
        <v>5.0173842346274142</v>
      </c>
      <c r="FD4" s="24"/>
      <c r="FE4" s="17"/>
      <c r="FF4" s="124"/>
      <c r="FG4" s="15" t="s">
        <v>3</v>
      </c>
      <c r="FH4" s="9">
        <f t="shared" ref="FH4:FM4" si="16">IF(COUNTA(FH14)=0,"",FH14)</f>
        <v>14.353981214705541</v>
      </c>
      <c r="FI4" s="9" t="str">
        <f t="shared" si="16"/>
        <v/>
      </c>
      <c r="FJ4" s="9" t="str">
        <f t="shared" si="16"/>
        <v/>
      </c>
      <c r="FK4" s="9" t="str">
        <f t="shared" si="16"/>
        <v/>
      </c>
      <c r="FL4" s="9" t="str">
        <f t="shared" si="16"/>
        <v/>
      </c>
      <c r="FM4" s="29">
        <f t="shared" si="16"/>
        <v>5.6982055464926589</v>
      </c>
      <c r="FN4" s="24"/>
      <c r="FO4" s="17"/>
      <c r="FP4" s="124"/>
      <c r="FQ4" s="15" t="s">
        <v>3</v>
      </c>
      <c r="FR4" s="9">
        <f t="shared" ref="FR4:FW4" si="17">IF(COUNTA(FR14)=0,"",FR14)</f>
        <v>32.784753823519353</v>
      </c>
      <c r="FS4" s="9" t="str">
        <f t="shared" si="17"/>
        <v/>
      </c>
      <c r="FT4" s="9" t="str">
        <f t="shared" si="17"/>
        <v/>
      </c>
      <c r="FU4" s="9" t="str">
        <f t="shared" si="17"/>
        <v/>
      </c>
      <c r="FV4" s="9" t="str">
        <f t="shared" si="17"/>
        <v/>
      </c>
      <c r="FW4" s="29" t="str">
        <f t="shared" si="17"/>
        <v/>
      </c>
      <c r="FX4" s="24"/>
      <c r="FY4" s="17"/>
      <c r="FZ4" s="124"/>
      <c r="GA4" s="15" t="s">
        <v>3</v>
      </c>
      <c r="GB4" s="9">
        <f t="shared" ref="GB4:GG4" si="18">IF(COUNTA(GB14)=0,"",GB14)</f>
        <v>30.252762023407527</v>
      </c>
      <c r="GC4" s="9" t="str">
        <f t="shared" si="18"/>
        <v/>
      </c>
      <c r="GD4" s="9" t="str">
        <f t="shared" si="18"/>
        <v/>
      </c>
      <c r="GE4" s="9" t="str">
        <f t="shared" si="18"/>
        <v/>
      </c>
      <c r="GF4" s="9" t="str">
        <f t="shared" si="18"/>
        <v/>
      </c>
      <c r="GG4" s="29" t="str">
        <f t="shared" si="18"/>
        <v/>
      </c>
      <c r="GH4" s="24"/>
      <c r="GI4" s="17"/>
      <c r="GJ4" s="124"/>
      <c r="GK4" s="191" t="s">
        <v>3</v>
      </c>
      <c r="GL4" s="9" t="str">
        <f t="shared" ref="GL4:GQ4" si="19">IF(COUNTA(GL14)=0,"",GL14)</f>
        <v/>
      </c>
      <c r="GM4" s="9" t="str">
        <f t="shared" si="19"/>
        <v/>
      </c>
      <c r="GN4" s="9" t="str">
        <f t="shared" si="19"/>
        <v/>
      </c>
      <c r="GO4" s="9" t="str">
        <f t="shared" si="19"/>
        <v/>
      </c>
      <c r="GP4" s="9" t="str">
        <f t="shared" si="19"/>
        <v/>
      </c>
      <c r="GQ4" s="29" t="str">
        <f t="shared" si="19"/>
        <v/>
      </c>
      <c r="GR4" s="24"/>
      <c r="GS4" s="17"/>
      <c r="GT4" s="124"/>
      <c r="GU4" s="15" t="s">
        <v>3</v>
      </c>
      <c r="GV4" s="9" t="str">
        <f t="shared" ref="GV4:HA4" si="20">IF(COUNTA(GV14)=0,"",GV14)</f>
        <v/>
      </c>
      <c r="GW4" s="9" t="str">
        <f t="shared" si="20"/>
        <v/>
      </c>
      <c r="GX4" s="9">
        <f t="shared" si="20"/>
        <v>18.30986</v>
      </c>
      <c r="GY4" s="9" t="str">
        <f t="shared" si="20"/>
        <v/>
      </c>
      <c r="GZ4" s="9" t="str">
        <f t="shared" si="20"/>
        <v/>
      </c>
      <c r="HA4" s="29" t="str">
        <f t="shared" si="20"/>
        <v/>
      </c>
      <c r="HB4" s="24"/>
      <c r="HC4" s="17"/>
      <c r="HD4" s="124"/>
      <c r="HE4" s="15" t="s">
        <v>3</v>
      </c>
      <c r="HF4" s="9">
        <f t="shared" ref="HF4:HK4" si="21">IF(COUNTA(HF14)=0,"",HF14)</f>
        <v>28.764235827093685</v>
      </c>
      <c r="HG4" s="9" t="str">
        <f t="shared" si="21"/>
        <v/>
      </c>
      <c r="HH4" s="9" t="str">
        <f t="shared" si="21"/>
        <v/>
      </c>
      <c r="HI4" s="9" t="str">
        <f t="shared" si="21"/>
        <v/>
      </c>
      <c r="HJ4" s="9" t="str">
        <f t="shared" si="21"/>
        <v/>
      </c>
      <c r="HK4" s="29" t="str">
        <f t="shared" si="21"/>
        <v/>
      </c>
      <c r="HL4" s="24"/>
      <c r="HM4" s="17"/>
      <c r="HN4" s="124"/>
      <c r="HO4" s="15" t="s">
        <v>3</v>
      </c>
      <c r="HP4" s="9" t="str">
        <f t="shared" ref="HP4:HU4" si="22">IF(COUNTA(HP14)=0,"",HP14)</f>
        <v/>
      </c>
      <c r="HQ4" s="9" t="str">
        <f t="shared" si="22"/>
        <v/>
      </c>
      <c r="HR4" s="9" t="str">
        <f t="shared" si="22"/>
        <v/>
      </c>
      <c r="HS4" s="9" t="str">
        <f t="shared" si="22"/>
        <v/>
      </c>
      <c r="HT4" s="9" t="str">
        <f t="shared" si="22"/>
        <v/>
      </c>
      <c r="HU4" s="29" t="str">
        <f t="shared" si="22"/>
        <v/>
      </c>
      <c r="HV4" s="24"/>
      <c r="HW4" s="17"/>
      <c r="HX4" s="124"/>
      <c r="HY4" s="15" t="s">
        <v>3</v>
      </c>
      <c r="HZ4" s="9">
        <f t="shared" ref="HZ4:IE4" si="23">IF(COUNTA(HZ14)=0,"",HZ14)</f>
        <v>13.3323</v>
      </c>
      <c r="IA4" s="9">
        <f t="shared" si="23"/>
        <v>6.4553799999999999</v>
      </c>
      <c r="IB4" s="9">
        <f t="shared" si="23"/>
        <v>18.679379999999998</v>
      </c>
      <c r="IC4" s="9">
        <f t="shared" si="23"/>
        <v>12.4229</v>
      </c>
      <c r="ID4" s="9">
        <f t="shared" si="23"/>
        <v>14.540559999999999</v>
      </c>
      <c r="IE4" s="29">
        <f t="shared" si="23"/>
        <v>13.3864</v>
      </c>
      <c r="IF4" s="24"/>
      <c r="IG4" s="17"/>
      <c r="IH4" s="124"/>
      <c r="II4" s="15" t="s">
        <v>3</v>
      </c>
      <c r="IJ4" s="9">
        <f t="shared" ref="IJ4:IO4" si="24">IF(COUNTA(IJ14)=0,"",IJ14)</f>
        <v>20.287340382504183</v>
      </c>
      <c r="IK4" s="9" t="str">
        <f t="shared" si="24"/>
        <v/>
      </c>
      <c r="IL4" s="9" t="str">
        <f t="shared" si="24"/>
        <v/>
      </c>
      <c r="IM4" s="9" t="str">
        <f t="shared" si="24"/>
        <v/>
      </c>
      <c r="IN4" s="9" t="str">
        <f t="shared" si="24"/>
        <v/>
      </c>
      <c r="IO4" s="29" t="str">
        <f t="shared" si="24"/>
        <v/>
      </c>
      <c r="IP4" s="24"/>
      <c r="IQ4" s="17"/>
      <c r="IR4" s="124"/>
      <c r="IS4" s="15" t="s">
        <v>3</v>
      </c>
      <c r="IT4" s="9">
        <f t="shared" ref="IT4:IY4" si="25">IF(COUNTA(IT14)=0,"",IT14)</f>
        <v>13.356357124584292</v>
      </c>
      <c r="IU4" s="9">
        <f t="shared" si="25"/>
        <v>11.367521367521368</v>
      </c>
      <c r="IV4" s="9">
        <f t="shared" si="25"/>
        <v>25.935030728709396</v>
      </c>
      <c r="IW4" s="9">
        <f t="shared" si="25"/>
        <v>12.383781702151071</v>
      </c>
      <c r="IX4" s="9">
        <f t="shared" si="25"/>
        <v>14.300536053951237</v>
      </c>
      <c r="IY4" s="29">
        <f t="shared" si="25"/>
        <v>14.079383759495027</v>
      </c>
      <c r="IZ4" s="24"/>
      <c r="JA4" s="17"/>
    </row>
    <row xmlns:x14ac="http://schemas.microsoft.com/office/spreadsheetml/2009/9/ac" r="5" s="4" customFormat="true" x14ac:dyDescent="0.25">
      <c r="A5" s="427" t="str">
        <f ca="true">IF(ISBLANK('Data Summary'!A7),"",'Data Summary'!A7)</f>
        <v>GHA_2003_EMIS</v>
      </c>
      <c r="B5" s="124"/>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4"/>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24"/>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4"/>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4"/>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4"/>
      <c r="BA5" s="6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4"/>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4"/>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4"/>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4"/>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4"/>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4"/>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24"/>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9" t="str">
        <f>IF((COUNTA(DY15:DY26)=0)+(COUNTA(DY14)=0),"",100-DY14-SUMPRODUCT(DS15:DS26,DY15:DY26))</f>
        <v/>
      </c>
      <c r="DZ5" s="24"/>
      <c r="EA5" s="17"/>
      <c r="EB5" s="124"/>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9" t="str">
        <f>IF((COUNTA(EI15:EI26)=0)+(COUNTA(EI14)=0),"",100-EI14-SUMPRODUCT(EC15:EC26,EI15:EI26))</f>
        <v/>
      </c>
      <c r="EJ5" s="24"/>
      <c r="EK5" s="17"/>
      <c r="EL5" s="124"/>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29" t="str">
        <f>IF((COUNTA(ES15:ES26)=0)+(COUNTA(ES14)=0),"",100-ES14-SUMPRODUCT(EM15:EM26,ES15:ES26))</f>
        <v/>
      </c>
      <c r="ET5" s="24"/>
      <c r="EU5" s="17"/>
      <c r="EV5" s="124"/>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29" t="str">
        <f>IF((COUNTA(FC15:FC26)=0)+(COUNTA(FC14)=0),"",100-FC14-SUMPRODUCT(EW15:EW26,FC15:FC26))</f>
        <v/>
      </c>
      <c r="FD5" s="24"/>
      <c r="FE5" s="17"/>
      <c r="FF5" s="124"/>
      <c r="FG5" s="1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t="str">
        <f>IF((COUNTA(FL15:FL26)=0)+(COUNTA(FL14)=0),"",100-FL14-SUMPRODUCT(FG15:FG26,FL15:FL26))</f>
        <v/>
      </c>
      <c r="FM5" s="29" t="str">
        <f>IF((COUNTA(FM15:FM26)=0)+(COUNTA(FM14)=0),"",100-FM14-SUMPRODUCT(FG15:FG26,FM15:FM26))</f>
        <v/>
      </c>
      <c r="FN5" s="24"/>
      <c r="FO5" s="17"/>
      <c r="FP5" s="124"/>
      <c r="FQ5" s="15"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c r="FW5" s="29"/>
      <c r="FX5" s="24"/>
      <c r="FY5" s="17"/>
      <c r="FZ5" s="124"/>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c r="GG5" s="29"/>
      <c r="GH5" s="24"/>
      <c r="GI5" s="17"/>
      <c r="GJ5" s="124"/>
      <c r="GK5" s="191" t="s">
        <v>0</v>
      </c>
      <c r="GL5" s="9" t="str">
        <f>IF((COUNTA(GL15:GL26)=0)+(COUNTA(GL14)=0),"",100-GL14-SUMPRODUCT(GK15:GK26,GL15:GL26))</f>
        <v/>
      </c>
      <c r="GM5" s="9" t="str">
        <f>IF((COUNTA(GM15:GM26)=0)+(COUNTA(GM14)=0),"",100-GM14-SUMPRODUCT(GK15:GK26,GM15:GM26))</f>
        <v/>
      </c>
      <c r="GN5" s="9" t="str">
        <f>IF((COUNTA(GN15:GN26)=0)+(COUNTA(GN14)=0),"",100-GN14-SUMPRODUCT(GK15:GK26,GN15:GN26))</f>
        <v/>
      </c>
      <c r="GO5" s="9" t="str">
        <f>IF((COUNTA(GO15:GO26)=0)+(COUNTA(GO14)=0),"",100-GO14-SUMPRODUCT(GK15:GK26,GO15:GO26))</f>
        <v/>
      </c>
      <c r="GP5" s="9"/>
      <c r="GQ5" s="29"/>
      <c r="GR5" s="24"/>
      <c r="GS5" s="17"/>
      <c r="GT5" s="124"/>
      <c r="GU5" s="15" t="s">
        <v>0</v>
      </c>
      <c r="GV5" s="9" t="str">
        <f>IF((COUNTA(GV15:GV26)=0)+(COUNTA(GV14)=0),"",100-GV14-SUMPRODUCT(GU15:GU26,GV15:GV26))</f>
        <v/>
      </c>
      <c r="GW5" s="9" t="str">
        <f>IF((COUNTA(GW15:GW26)=0)+(COUNTA(GW14)=0),"",100-GW14-SUMPRODUCT(GU15:GU26,GW15:GW26))</f>
        <v/>
      </c>
      <c r="GX5" s="9">
        <f>IF((COUNTA(GX15:GX26)=0)+(COUNTA(GX14)=0),"",100-GX14-SUMPRODUCT(GU15:GU26,GX15:GX26))</f>
        <v>5.6337999999999937</v>
      </c>
      <c r="GY5" s="9" t="str">
        <f>IF((COUNTA(GY15:GY26)=0)+(COUNTA(GY14)=0),"",100-GY14-SUMPRODUCT(GU15:GU26,GY15:GY26))</f>
        <v/>
      </c>
      <c r="GZ5" s="9"/>
      <c r="HA5" s="29"/>
      <c r="HB5" s="24"/>
      <c r="HC5" s="17"/>
      <c r="HD5" s="124"/>
      <c r="HE5" s="15" t="s">
        <v>0</v>
      </c>
      <c r="HF5" s="9" t="str">
        <f>IF((COUNTA(HF15:HF26)=0)+(COUNTA(HF14)=0),"",100-HF14-SUMPRODUCT(HE15:HE26,HF15:HF26))</f>
        <v/>
      </c>
      <c r="HG5" s="9" t="str">
        <f>IF((COUNTA(HG15:HG26)=0)+(COUNTA(HG14)=0),"",100-HG14-SUMPRODUCT(HE15:HE26,HG15:HG26))</f>
        <v/>
      </c>
      <c r="HH5" s="9" t="str">
        <f>IF((COUNTA(HH15:HH26)=0)+(COUNTA(HH14)=0),"",100-HH14-SUMPRODUCT(HE15:HE26,HH15:HH26))</f>
        <v/>
      </c>
      <c r="HI5" s="9" t="str">
        <f>IF((COUNTA(HI15:HI26)=0)+(COUNTA(HI14)=0),"",100-HI14-SUMPRODUCT(HE15:HE26,HI15:HI26))</f>
        <v/>
      </c>
      <c r="HJ5" s="9"/>
      <c r="HK5" s="29"/>
      <c r="HL5" s="24"/>
      <c r="HM5" s="17"/>
      <c r="HN5" s="124"/>
      <c r="HO5" s="15" t="s">
        <v>0</v>
      </c>
      <c r="HP5" s="9" t="str">
        <f>IF((COUNTA(HP15:HP26)=0)+(COUNTA(HP14)=0),"",100-HP14-SUMPRODUCT(HO15:HO26,HP15:HP26))</f>
        <v/>
      </c>
      <c r="HQ5" s="9" t="str">
        <f>IF((COUNTA(HQ15:HQ26)=0)+(COUNTA(HQ14)=0),"",100-HQ14-SUMPRODUCT(HO15:HO26,HQ15:HQ26))</f>
        <v/>
      </c>
      <c r="HR5" s="9" t="str">
        <f>IF((COUNTA(HR15:HR26)=0)+(COUNTA(HR14)=0),"",100-HR14-SUMPRODUCT(HO15:HO26,HR15:HR26))</f>
        <v/>
      </c>
      <c r="HS5" s="9" t="str">
        <f>IF((COUNTA(HS15:HS26)=0)+(COUNTA(HS14)=0),"",100-HS14-SUMPRODUCT(HO15:HO26,HS15:HS26))</f>
        <v/>
      </c>
      <c r="HT5" s="9"/>
      <c r="HU5" s="29"/>
      <c r="HV5" s="24"/>
      <c r="HW5" s="17"/>
      <c r="HX5" s="124"/>
      <c r="HY5" s="15" t="s">
        <v>0</v>
      </c>
      <c r="HZ5" s="9">
        <f>IF((COUNTA(HZ15:HZ26)=0)+(COUNTA(HZ14)=0),"",100-HZ14-SUMPRODUCT(HY15:HY26,HZ15:HZ26))</f>
        <v>2.812429999999992</v>
      </c>
      <c r="IA5" s="9">
        <f>IF((COUNTA(IA15:IA26)=0)+(COUNTA(IA14)=0),"",100-IA14-SUMPRODUCT(HY15:HY26,IA15:IA26))</f>
        <v>1.4872500000000031</v>
      </c>
      <c r="IB5" s="9">
        <f>IF((COUNTA(IB15:IB26)=0)+(COUNTA(IB14)=0),"",100-IB14-SUMPRODUCT(HY15:HY26,IB15:IB26))</f>
        <v>3.844459999999998</v>
      </c>
      <c r="IC5" s="9">
        <f>IF((COUNTA(IC15:IC26)=0)+(COUNTA(IC14)=0),"",100-IC14-SUMPRODUCT(HY15:HY26,IC15:IC26))</f>
        <v>2.9506700000000023</v>
      </c>
      <c r="ID5" s="9">
        <f>IF((COUNTA(ID15:ID26)=0)+(COUNTA(ID14)=0),"",100-ID14-SUMPRODUCT(HY15:HY26,ID15:ID26))</f>
        <v>3.0052400000000006</v>
      </c>
      <c r="IE5" s="29">
        <f>IF((COUNTA(IE15:IE26)=0)+(COUNTA(IE14)=0),"",100-IE14-SUMPRODUCT(HY15:HY26,IE15:IE26))</f>
        <v>2.2891699999999986</v>
      </c>
      <c r="IF5" s="24"/>
      <c r="IG5" s="17"/>
      <c r="IH5" s="124"/>
      <c r="II5" s="15" t="s">
        <v>0</v>
      </c>
      <c r="IJ5" s="9">
        <f>IF((COUNTA(IJ15:IJ26)=0)+(COUNTA(IJ14)=0),"",100-IJ14-SUMPRODUCT(II15:II26,IJ15:IJ26))</f>
        <v>0</v>
      </c>
      <c r="IK5" s="9" t="str">
        <f>IF((COUNTA(IK15:IK26)=0)+(COUNTA(IK14)=0),"",100-IK14-SUMPRODUCT(II15:II26,IK15:IK26))</f>
        <v/>
      </c>
      <c r="IL5" s="9" t="str">
        <f>IF((COUNTA(IL15:IL26)=0)+(COUNTA(IL14)=0),"",100-IL14-SUMPRODUCT(II15:II26,IL15:IL26))</f>
        <v/>
      </c>
      <c r="IM5" s="9" t="str">
        <f>IF((COUNTA(IM15:IM26)=0)+(COUNTA(IM14)=0),"",100-IM14-SUMPRODUCT(II15:II26,IM15:IM26))</f>
        <v/>
      </c>
      <c r="IN5" s="9"/>
      <c r="IO5" s="29"/>
      <c r="IP5" s="24"/>
      <c r="IQ5" s="17"/>
      <c r="IR5" s="124"/>
      <c r="IS5" s="15" t="s">
        <v>0</v>
      </c>
      <c r="IT5" s="9">
        <f>IF((COUNTA(IT15:IT26)=0)+(COUNTA(IT14)=0),"",100-IT14-SUMPRODUCT(IS15:IS26,IT15:IT26))</f>
        <v>2.2000511639805609</v>
      </c>
      <c r="IU5" s="9">
        <f>IF((COUNTA(IU15:IU26)=0)+(COUNTA(IU14)=0),"",100-IU14-SUMPRODUCT(IS15:IS26,IU15:IU26))</f>
        <v>1.2332112332112501</v>
      </c>
      <c r="IV5" s="9">
        <f>IF((COUNTA(IV15:IV26)=0)+(COUNTA(IV14)=0),"",100-IV14-SUMPRODUCT(IS15:IS26,IV15:IV26))</f>
        <v>3.3889376646180835</v>
      </c>
      <c r="IW5" s="9">
        <f>IF((COUNTA(IW15:IW26)=0)+(COUNTA(IW14)=0),"",100-IW14-SUMPRODUCT(IS15:IS26,IW15:IW26))</f>
        <v>2.2060846124222877</v>
      </c>
      <c r="IX5" s="9">
        <f>IF((COUNTA(IX15:IX26)=0)+(COUNTA(IX14)=0),"",100-IX14-SUMPRODUCT(IS15:IS26,IX15:IX26))</f>
        <v>2.325782465848178</v>
      </c>
      <c r="IY5" s="29">
        <f>IF((COUNTA(IY15:IY26)=0)+(COUNTA(IY14)=0),"",100-IY14-SUMPRODUCT(IS15:IS26,IY15:IY26))</f>
        <v>2.032737776826778</v>
      </c>
      <c r="IZ5" s="24"/>
      <c r="JA5" s="17"/>
    </row>
    <row xmlns:x14ac="http://schemas.microsoft.com/office/spreadsheetml/2009/9/ac" r="6" s="4" customFormat="true" x14ac:dyDescent="0.25">
      <c r="A6" s="427" t="str">
        <f ca="true">IF(ISBLANK('Data Summary'!A8),"",'Data Summary'!A8)</f>
        <v>GHA_2004_EMIS</v>
      </c>
      <c r="B6" s="124"/>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4"/>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24"/>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4"/>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4"/>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4"/>
      <c r="BA6" s="6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4"/>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4"/>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4"/>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4"/>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24"/>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24"/>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24"/>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29" t="str">
        <f>IF(COUNTA(DY15:DY26)=0,"",SUMPRODUCT(DY15:DY26,DS15:DS26))</f>
        <v/>
      </c>
      <c r="DZ6" s="24"/>
      <c r="EA6" s="17"/>
      <c r="EB6" s="124"/>
      <c r="EC6" s="1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29" t="str">
        <f>IF(COUNTA(EI15:EI26)=0,"",SUMPRODUCT(EI15:EI26,EC15:EC26))</f>
        <v/>
      </c>
      <c r="EJ6" s="24"/>
      <c r="EK6" s="17"/>
      <c r="EL6" s="124"/>
      <c r="EM6" s="1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t="str">
        <f>IF(COUNTA(ER15:ER26)=0,"",SUMPRODUCT(ER15:ER26,EM15:EM26))</f>
        <v/>
      </c>
      <c r="ES6" s="29" t="str">
        <f>IF(COUNTA(ES15:ES26)=0,"",SUMPRODUCT(ES15:ES26,EM15:EM26))</f>
        <v/>
      </c>
      <c r="ET6" s="24"/>
      <c r="EU6" s="17"/>
      <c r="EV6" s="124"/>
      <c r="EW6" s="15" t="s">
        <v>19</v>
      </c>
      <c r="EX6" s="9" t="str">
        <f>IF(COUNTA(EX15:EX26)=0,"",SUMPRODUCT(EX15:EX26,EW15:EW26))</f>
        <v/>
      </c>
      <c r="EY6" s="9" t="str">
        <f>IF(COUNTA(EY15:EY26)=0,"",SUMPRODUCT(EY15:EY26,EW15:EW26))</f>
        <v/>
      </c>
      <c r="EZ6" s="9" t="str">
        <f>IF(COUNTA(EZ15:EZ26)=0,"",SUMPRODUCT(EZ15:EZ26,EW15:EW26))</f>
        <v/>
      </c>
      <c r="FA6" s="9" t="str">
        <f>IF(COUNTA(FA15:FA26)=0,"",SUMPRODUCT(FA15:FA26,EW15:EW26))</f>
        <v/>
      </c>
      <c r="FB6" s="9" t="str">
        <f>IF(COUNTA(FB15:FB26)=0,"",SUMPRODUCT(FB15:FB26,EW15:EW26))</f>
        <v/>
      </c>
      <c r="FC6" s="29" t="str">
        <f>IF(COUNTA(FC15:FC26)=0,"",SUMPRODUCT(FC15:FC26,EW15:EW26))</f>
        <v/>
      </c>
      <c r="FD6" s="24"/>
      <c r="FE6" s="17"/>
      <c r="FF6" s="124"/>
      <c r="FG6" s="15" t="s">
        <v>19</v>
      </c>
      <c r="FH6" s="9" t="str">
        <f>IF(COUNTA(FH15:FH26)=0,"",SUMPRODUCT(FH15:FH26,FG15:FG26))</f>
        <v/>
      </c>
      <c r="FI6" s="9" t="str">
        <f>IF(COUNTA(FI15:FI26)=0,"",SUMPRODUCT(FI15:FI26,FG15:FG26))</f>
        <v/>
      </c>
      <c r="FJ6" s="9" t="str">
        <f>IF(COUNTA(FJ15:FJ26)=0,"",SUMPRODUCT(FJ15:FJ26,FG15:FG26))</f>
        <v/>
      </c>
      <c r="FK6" s="9" t="str">
        <f>IF(COUNTA(FK15:FK26)=0,"",SUMPRODUCT(FK15:FK26,FG15:FG26))</f>
        <v/>
      </c>
      <c r="FL6" s="9" t="str">
        <f>IF(COUNTA(FL15:FL26)=0,"",SUMPRODUCT(FL15:FL26,FG15:FG26))</f>
        <v/>
      </c>
      <c r="FM6" s="29" t="str">
        <f>IF(COUNTA(FM15:FM26)=0,"",SUMPRODUCT(FM15:FM26,FG15:FG26))</f>
        <v/>
      </c>
      <c r="FN6" s="24"/>
      <c r="FO6" s="17"/>
      <c r="FP6" s="124"/>
      <c r="FQ6" s="15" t="s">
        <v>19</v>
      </c>
      <c r="FR6" s="9" t="str">
        <f>IF(COUNTA(FR15:FR26)=0,"",SUMPRODUCT(FR15:FR26,FQ15:FQ26))</f>
        <v/>
      </c>
      <c r="FS6" s="9" t="str">
        <f>IF(COUNTA(FS15:FS26)=0,"",SUMPRODUCT(FS15:FS26,FQ15:FQ26))</f>
        <v/>
      </c>
      <c r="FT6" s="9" t="str">
        <f>IF(COUNTA(FT15:FT26)=0,"",SUMPRODUCT(FT15:FT26,FQ15:FQ26))</f>
        <v/>
      </c>
      <c r="FU6" s="9" t="str">
        <f>IF(COUNTA(FU15:FU26)=0,"",SUMPRODUCT(FU15:FU26,FQ15:FQ26))</f>
        <v/>
      </c>
      <c r="FV6" s="9"/>
      <c r="FW6" s="29"/>
      <c r="FX6" s="24"/>
      <c r="FY6" s="17"/>
      <c r="FZ6" s="124"/>
      <c r="GA6" s="15" t="s">
        <v>19</v>
      </c>
      <c r="GB6" s="9" t="str">
        <f>IF(COUNTA(GB15:GB26)=0,"",SUMPRODUCT(GB15:GB26,GA15:GA26))</f>
        <v/>
      </c>
      <c r="GC6" s="9" t="str">
        <f>IF(COUNTA(GC15:GC26)=0,"",SUMPRODUCT(GC15:GC26,GA15:GA26))</f>
        <v/>
      </c>
      <c r="GD6" s="9" t="str">
        <f>IF(COUNTA(GD15:GD26)=0,"",SUMPRODUCT(GD15:GD26,GA15:GA26))</f>
        <v/>
      </c>
      <c r="GE6" s="9" t="str">
        <f>IF(COUNTA(GE15:GE26)=0,"",SUMPRODUCT(GE15:GE26,GA15:GA26))</f>
        <v/>
      </c>
      <c r="GF6" s="9"/>
      <c r="GG6" s="29"/>
      <c r="GH6" s="24"/>
      <c r="GI6" s="17"/>
      <c r="GJ6" s="124"/>
      <c r="GK6" s="191" t="s">
        <v>19</v>
      </c>
      <c r="GL6" s="9" t="str">
        <f>IF(COUNTA(GL15:GL26)=0,"",SUMPRODUCT(GL15:GL26,GK15:GK26))</f>
        <v/>
      </c>
      <c r="GM6" s="9" t="str">
        <f>IF(COUNTA(GM15:GM26)=0,"",SUMPRODUCT(GM15:GM26,GK15:GK26))</f>
        <v/>
      </c>
      <c r="GN6" s="9" t="str">
        <f>IF(COUNTA(GN15:GN26)=0,"",SUMPRODUCT(GN15:GN26,GK15:GK26))</f>
        <v/>
      </c>
      <c r="GO6" s="9" t="str">
        <f>IF(COUNTA(GO15:GO26)=0,"",SUMPRODUCT(GO15:GO26,GK15:GK26))</f>
        <v/>
      </c>
      <c r="GP6" s="9"/>
      <c r="GQ6" s="29"/>
      <c r="GR6" s="24"/>
      <c r="GS6" s="17"/>
      <c r="GT6" s="124"/>
      <c r="GU6" s="15" t="s">
        <v>19</v>
      </c>
      <c r="GV6" s="9" t="str">
        <f>IF(COUNTA(GV15:GV26)=0,"",SUMPRODUCT(GV15:GV26,GU15:GU26))</f>
        <v/>
      </c>
      <c r="GW6" s="9" t="str">
        <f>IF(COUNTA(GW15:GW26)=0,"",SUMPRODUCT(GW15:GW26,GU15:GU26))</f>
        <v/>
      </c>
      <c r="GX6" s="9">
        <f>IF(COUNTA(GX15:GX26)=0,"",SUMPRODUCT(GX15:GX26,GU15:GU26))</f>
        <v>76.056340000000006</v>
      </c>
      <c r="GY6" s="9" t="str">
        <f>IF(COUNTA(GY15:GY26)=0,"",SUMPRODUCT(GY15:GY26,GU15:GU26))</f>
        <v/>
      </c>
      <c r="GZ6" s="9"/>
      <c r="HA6" s="29"/>
      <c r="HB6" s="24"/>
      <c r="HC6" s="17"/>
      <c r="HD6" s="124"/>
      <c r="HE6" s="15" t="s">
        <v>19</v>
      </c>
      <c r="HF6" s="9" t="str">
        <f>IF(COUNTA(HF15:HF26)=0,"",SUMPRODUCT(HF15:HF26,HE15:HE26))</f>
        <v/>
      </c>
      <c r="HG6" s="9" t="str">
        <f>IF(COUNTA(HG15:HG26)=0,"",SUMPRODUCT(HG15:HG26,HE15:HE26))</f>
        <v/>
      </c>
      <c r="HH6" s="9" t="str">
        <f>IF(COUNTA(HH15:HH26)=0,"",SUMPRODUCT(HH15:HH26,HE15:HE26))</f>
        <v/>
      </c>
      <c r="HI6" s="9" t="str">
        <f>IF(COUNTA(HI15:HI26)=0,"",SUMPRODUCT(HI15:HI26,HE15:HE26))</f>
        <v/>
      </c>
      <c r="HJ6" s="9"/>
      <c r="HK6" s="29"/>
      <c r="HL6" s="24"/>
      <c r="HM6" s="17"/>
      <c r="HN6" s="124"/>
      <c r="HO6" s="15" t="s">
        <v>19</v>
      </c>
      <c r="HP6" s="9" t="str">
        <f>IF(COUNTA(HP15:HP26)=0,"",SUMPRODUCT(HP15:HP26,HO15:HO26))</f>
        <v/>
      </c>
      <c r="HQ6" s="9" t="str">
        <f>IF(COUNTA(HQ15:HQ26)=0,"",SUMPRODUCT(HQ15:HQ26,HO15:HO26))</f>
        <v/>
      </c>
      <c r="HR6" s="9" t="str">
        <f>IF(COUNTA(HR15:HR26)=0,"",SUMPRODUCT(HR15:HR26,HO15:HO26))</f>
        <v/>
      </c>
      <c r="HS6" s="9" t="str">
        <f>IF(COUNTA(HS15:HS26)=0,"",SUMPRODUCT(HS15:HS26,HO15:HO26))</f>
        <v/>
      </c>
      <c r="HT6" s="9"/>
      <c r="HU6" s="29"/>
      <c r="HV6" s="24"/>
      <c r="HW6" s="17"/>
      <c r="HX6" s="124"/>
      <c r="HY6" s="15" t="s">
        <v>19</v>
      </c>
      <c r="HZ6" s="9">
        <f>IF(COUNTA(HZ15:HZ26)=0,"",SUMPRODUCT(HZ15:HZ26,HY15:HY26))</f>
        <v>83.855270000000004</v>
      </c>
      <c r="IA6" s="9">
        <f>IF(COUNTA(IA15:IA26)=0,"",SUMPRODUCT(IA15:IA26,HY15:HY26))</f>
        <v>92.057369999999992</v>
      </c>
      <c r="IB6" s="9">
        <f>IF(COUNTA(IB15:IB26)=0,"",SUMPRODUCT(IB15:IB26,HY15:HY26))</f>
        <v>77.476160000000007</v>
      </c>
      <c r="IC6" s="9">
        <f>IF(COUNTA(IC15:IC26)=0,"",SUMPRODUCT(IC15:IC26,HY15:HY26))</f>
        <v>84.626429999999999</v>
      </c>
      <c r="ID6" s="9">
        <f>IF(COUNTA(ID15:ID26)=0,"",SUMPRODUCT(ID15:ID26,HY15:HY26))</f>
        <v>82.4542</v>
      </c>
      <c r="IE6" s="29">
        <f>IF(COUNTA(IE15:IE26)=0,"",SUMPRODUCT(IE15:IE26,HY15:HY26))</f>
        <v>84.324430000000007</v>
      </c>
      <c r="IF6" s="24"/>
      <c r="IG6" s="17"/>
      <c r="IH6" s="124"/>
      <c r="II6" s="15" t="s">
        <v>19</v>
      </c>
      <c r="IJ6" s="9">
        <f>IF(COUNTA(IJ15:IJ26)=0,"",SUMPRODUCT(IJ15:IJ26,II15:II26))</f>
        <v>79.712659617495817</v>
      </c>
      <c r="IK6" s="9" t="str">
        <f>IF(COUNTA(IK15:IK26)=0,"",SUMPRODUCT(IK15:IK26,II15:II26))</f>
        <v/>
      </c>
      <c r="IL6" s="9" t="str">
        <f>IF(COUNTA(IL15:IL26)=0,"",SUMPRODUCT(IL15:IL26,II15:II26))</f>
        <v/>
      </c>
      <c r="IM6" s="9" t="str">
        <f>IF(COUNTA(IM15:IM26)=0,"",SUMPRODUCT(IM15:IM26,II15:II26))</f>
        <v/>
      </c>
      <c r="IN6" s="9"/>
      <c r="IO6" s="29"/>
      <c r="IP6" s="24"/>
      <c r="IQ6" s="17"/>
      <c r="IR6" s="124"/>
      <c r="IS6" s="15" t="s">
        <v>19</v>
      </c>
      <c r="IT6" s="9">
        <f>IF(COUNTA(IT15:IT26)=0,"",SUMPRODUCT(IT15:IT26,IS15:IS26))</f>
        <v>84.443591711435147</v>
      </c>
      <c r="IU6" s="9">
        <f>IF(COUNTA(IU15:IU26)=0,"",SUMPRODUCT(IU15:IU26,IS15:IS26))</f>
        <v>87.399267399267387</v>
      </c>
      <c r="IV6" s="9">
        <f>IF(COUNTA(IV15:IV26)=0,"",SUMPRODUCT(IV15:IV26,IS15:IS26))</f>
        <v>70.676031606672524</v>
      </c>
      <c r="IW6" s="9">
        <f>IF(COUNTA(IW15:IW26)=0,"",SUMPRODUCT(IW15:IW26,IS15:IS26))</f>
        <v>85.410133685426644</v>
      </c>
      <c r="IX6" s="9">
        <f>IF(COUNTA(IX15:IX26)=0,"",SUMPRODUCT(IX15:IX26,IS15:IS26))</f>
        <v>83.373681480200588</v>
      </c>
      <c r="IY6" s="29">
        <f>IF(COUNTA(IY15:IY26)=0,"",SUMPRODUCT(IY15:IY26,IS15:IS26))</f>
        <v>83.887878463678192</v>
      </c>
      <c r="IZ6" s="24"/>
      <c r="JA6" s="17"/>
    </row>
    <row xmlns:x14ac="http://schemas.microsoft.com/office/spreadsheetml/2009/9/ac" r="7" s="4" customFormat="true" x14ac:dyDescent="0.25">
      <c r="A7" s="427" t="str">
        <f ca="true">IF(ISBLANK('Data Summary'!A9),"",'Data Summary'!A9)</f>
        <v>GHA_2005_EMIS</v>
      </c>
      <c r="B7" s="124"/>
      <c r="C7" s="46" t="s">
        <v>53</v>
      </c>
      <c r="D7" s="19"/>
      <c r="E7" s="19"/>
      <c r="F7" s="19"/>
      <c r="G7" s="19"/>
      <c r="H7" s="19"/>
      <c r="I7" s="78"/>
      <c r="J7" s="24"/>
      <c r="K7" s="17"/>
      <c r="L7" s="124"/>
      <c r="M7" s="46" t="s">
        <v>53</v>
      </c>
      <c r="N7" s="19"/>
      <c r="O7" s="19"/>
      <c r="P7" s="19"/>
      <c r="Q7" s="19"/>
      <c r="R7" s="19"/>
      <c r="S7" s="78"/>
      <c r="T7" s="24"/>
      <c r="U7" s="17"/>
      <c r="V7" s="124"/>
      <c r="W7" s="46" t="s">
        <v>53</v>
      </c>
      <c r="X7" s="19"/>
      <c r="Y7" s="19"/>
      <c r="Z7" s="19"/>
      <c r="AA7" s="19"/>
      <c r="AB7" s="19"/>
      <c r="AC7" s="78"/>
      <c r="AD7" s="24"/>
      <c r="AE7" s="17"/>
      <c r="AF7" s="124"/>
      <c r="AG7" s="46" t="s">
        <v>53</v>
      </c>
      <c r="AH7" s="19"/>
      <c r="AI7" s="19"/>
      <c r="AJ7" s="19"/>
      <c r="AK7" s="19"/>
      <c r="AL7" s="19"/>
      <c r="AM7" s="78"/>
      <c r="AN7" s="24"/>
      <c r="AO7" s="17"/>
      <c r="AP7" s="124"/>
      <c r="AQ7" s="46" t="s">
        <v>53</v>
      </c>
      <c r="AR7" s="19"/>
      <c r="AS7" s="19"/>
      <c r="AT7" s="19"/>
      <c r="AU7" s="19"/>
      <c r="AV7" s="19"/>
      <c r="AW7" s="78"/>
      <c r="AX7" s="24"/>
      <c r="AY7" s="17"/>
      <c r="AZ7" s="124"/>
      <c r="BA7" s="104" t="s">
        <v>53</v>
      </c>
      <c r="BB7" s="19"/>
      <c r="BC7" s="19"/>
      <c r="BD7" s="19"/>
      <c r="BE7" s="19"/>
      <c r="BF7" s="19"/>
      <c r="BG7" s="78"/>
      <c r="BH7" s="24"/>
      <c r="BI7" s="17"/>
      <c r="BJ7" s="124"/>
      <c r="BK7" s="46" t="s">
        <v>53</v>
      </c>
      <c r="BL7" s="19"/>
      <c r="BM7" s="19"/>
      <c r="BN7" s="19"/>
      <c r="BO7" s="19"/>
      <c r="BP7" s="19"/>
      <c r="BQ7" s="78"/>
      <c r="BR7" s="24"/>
      <c r="BS7" s="17"/>
      <c r="BT7" s="124"/>
      <c r="BU7" s="46" t="s">
        <v>53</v>
      </c>
      <c r="BV7" s="19"/>
      <c r="BW7" s="19"/>
      <c r="BX7" s="19"/>
      <c r="BY7" s="19"/>
      <c r="BZ7" s="19"/>
      <c r="CA7" s="78"/>
      <c r="CB7" s="24"/>
      <c r="CC7" s="17"/>
      <c r="CD7" s="124"/>
      <c r="CE7" s="46" t="s">
        <v>53</v>
      </c>
      <c r="CF7" s="19"/>
      <c r="CG7" s="19"/>
      <c r="CH7" s="19"/>
      <c r="CI7" s="19"/>
      <c r="CJ7" s="19"/>
      <c r="CK7" s="78"/>
      <c r="CL7" s="24"/>
      <c r="CM7" s="17"/>
      <c r="CN7" s="124"/>
      <c r="CO7" s="46" t="s">
        <v>53</v>
      </c>
      <c r="CP7" s="19"/>
      <c r="CQ7" s="19"/>
      <c r="CR7" s="19"/>
      <c r="CS7" s="19"/>
      <c r="CT7" s="19"/>
      <c r="CU7" s="78"/>
      <c r="CV7" s="24"/>
      <c r="CW7" s="17"/>
      <c r="CX7" s="124"/>
      <c r="CY7" s="46" t="s">
        <v>53</v>
      </c>
      <c r="CZ7" s="19"/>
      <c r="DA7" s="19"/>
      <c r="DB7" s="19"/>
      <c r="DC7" s="19"/>
      <c r="DD7" s="19"/>
      <c r="DE7" s="78"/>
      <c r="DF7" s="24"/>
      <c r="DG7" s="17"/>
      <c r="DH7" s="124"/>
      <c r="DI7" s="46" t="s">
        <v>53</v>
      </c>
      <c r="DJ7" s="19"/>
      <c r="DK7" s="19"/>
      <c r="DL7" s="19"/>
      <c r="DM7" s="19"/>
      <c r="DN7" s="19"/>
      <c r="DO7" s="78"/>
      <c r="DP7" s="24"/>
      <c r="DQ7" s="17"/>
      <c r="DR7" s="124"/>
      <c r="DS7" s="46" t="s">
        <v>53</v>
      </c>
      <c r="DT7" s="19"/>
      <c r="DU7" s="19"/>
      <c r="DV7" s="19"/>
      <c r="DW7" s="19"/>
      <c r="DX7" s="19"/>
      <c r="DY7" s="78"/>
      <c r="DZ7" s="24"/>
      <c r="EA7" s="17"/>
      <c r="EB7" s="124"/>
      <c r="EC7" s="46" t="s">
        <v>53</v>
      </c>
      <c r="ED7" s="19"/>
      <c r="EE7" s="19"/>
      <c r="EF7" s="19"/>
      <c r="EG7" s="19"/>
      <c r="EH7" s="19"/>
      <c r="EI7" s="78"/>
      <c r="EJ7" s="24"/>
      <c r="EK7" s="17"/>
      <c r="EL7" s="124"/>
      <c r="EM7" s="46" t="s">
        <v>53</v>
      </c>
      <c r="EN7" s="19"/>
      <c r="EO7" s="19"/>
      <c r="EP7" s="19"/>
      <c r="EQ7" s="19"/>
      <c r="ER7" s="19"/>
      <c r="ES7" s="78"/>
      <c r="ET7" s="24"/>
      <c r="EU7" s="17"/>
      <c r="EV7" s="124"/>
      <c r="EW7" s="46" t="s">
        <v>53</v>
      </c>
      <c r="EX7" s="19"/>
      <c r="EY7" s="19"/>
      <c r="EZ7" s="19"/>
      <c r="FA7" s="19"/>
      <c r="FB7" s="19"/>
      <c r="FC7" s="78"/>
      <c r="FD7" s="24"/>
      <c r="FE7" s="17"/>
      <c r="FF7" s="124"/>
      <c r="FG7" s="46" t="s">
        <v>53</v>
      </c>
      <c r="FH7" s="19"/>
      <c r="FI7" s="19"/>
      <c r="FJ7" s="19"/>
      <c r="FK7" s="19"/>
      <c r="FL7" s="19"/>
      <c r="FM7" s="78"/>
      <c r="FN7" s="24"/>
      <c r="FO7" s="17"/>
      <c r="FP7" s="124"/>
      <c r="FQ7" s="46" t="s">
        <v>53</v>
      </c>
      <c r="FR7" s="19"/>
      <c r="FS7" s="19"/>
      <c r="FT7" s="19"/>
      <c r="FU7" s="19"/>
      <c r="FV7" s="19"/>
      <c r="FW7" s="78"/>
      <c r="FX7" s="24"/>
      <c r="FY7" s="17"/>
      <c r="FZ7" s="124"/>
      <c r="GA7" s="192" t="s">
        <v>53</v>
      </c>
      <c r="GB7" s="195"/>
      <c r="GC7" s="195"/>
      <c r="GD7" s="195"/>
      <c r="GE7" s="195"/>
      <c r="GF7" s="195"/>
      <c r="GG7" s="78"/>
      <c r="GH7" s="24"/>
      <c r="GI7" s="17"/>
      <c r="GJ7" s="124"/>
      <c r="GK7" s="215" t="s">
        <v>53</v>
      </c>
      <c r="GL7" s="216"/>
      <c r="GM7" s="216"/>
      <c r="GN7" s="216"/>
      <c r="GO7" s="216"/>
      <c r="GP7" s="216"/>
      <c r="GQ7" s="217"/>
      <c r="GR7" s="24"/>
      <c r="GS7" s="17"/>
      <c r="GT7" s="124"/>
      <c r="GU7" s="192" t="s">
        <v>53</v>
      </c>
      <c r="GV7" s="195"/>
      <c r="GW7" s="195"/>
      <c r="GX7" s="195">
        <v>33.802819999999997</v>
      </c>
      <c r="GY7" s="195"/>
      <c r="GZ7" s="195"/>
      <c r="HA7" s="78"/>
      <c r="HB7" s="24"/>
      <c r="HC7" s="17"/>
      <c r="HD7" s="124"/>
      <c r="HE7" s="192" t="s">
        <v>53</v>
      </c>
      <c r="HF7" s="195"/>
      <c r="HG7" s="195"/>
      <c r="HH7" s="195"/>
      <c r="HI7" s="195"/>
      <c r="HJ7" s="195"/>
      <c r="HK7" s="78"/>
      <c r="HL7" s="24"/>
      <c r="HM7" s="17"/>
      <c r="HN7" s="124"/>
      <c r="HO7" s="46" t="s">
        <v>53</v>
      </c>
      <c r="HP7" s="19"/>
      <c r="HQ7" s="19"/>
      <c r="HR7" s="19"/>
      <c r="HS7" s="19"/>
      <c r="HT7" s="19"/>
      <c r="HU7" s="78"/>
      <c r="HV7" s="24"/>
      <c r="HW7" s="17"/>
      <c r="HX7" s="124" t="s">
        <v>277</v>
      </c>
      <c r="HY7" s="46" t="s">
        <v>53</v>
      </c>
      <c r="HZ7" s="19">
        <v>65.790941754439999</v>
      </c>
      <c r="IA7" s="19">
        <v>72.934036774481996</v>
      </c>
      <c r="IB7" s="19">
        <v>60.168240343242005</v>
      </c>
      <c r="IC7" s="19">
        <v>66.331158271300012</v>
      </c>
      <c r="ID7" s="19">
        <v>64.417309029216</v>
      </c>
      <c r="IE7" s="78">
        <v>66.646254983040009</v>
      </c>
      <c r="IF7" s="24"/>
      <c r="IG7" s="17"/>
      <c r="IH7" s="124"/>
      <c r="II7" s="192" t="s">
        <v>53</v>
      </c>
      <c r="IJ7" s="195"/>
      <c r="IK7" s="195"/>
      <c r="IL7" s="195"/>
      <c r="IM7" s="195"/>
      <c r="IN7" s="195"/>
      <c r="IO7" s="78"/>
      <c r="IP7" s="24"/>
      <c r="IQ7" s="17"/>
      <c r="IR7" s="124" t="s">
        <v>371</v>
      </c>
      <c r="IS7" s="192" t="s">
        <v>53</v>
      </c>
      <c r="IT7" s="195">
        <v>73.067279999999997</v>
      </c>
      <c r="IU7" s="195"/>
      <c r="IV7" s="195"/>
      <c r="IW7" s="195"/>
      <c r="IX7" s="195"/>
      <c r="IY7" s="78"/>
      <c r="IZ7" s="24"/>
      <c r="JA7" s="17"/>
    </row>
    <row xmlns:x14ac="http://schemas.microsoft.com/office/spreadsheetml/2009/9/ac" r="8" s="4" customFormat="true" x14ac:dyDescent="0.25">
      <c r="A8" s="427" t="str">
        <f ca="true">IF(ISBLANK('Data Summary'!A10),"",'Data Summary'!A10)</f>
        <v>GHA_2006_EMIS</v>
      </c>
      <c r="B8" s="124"/>
      <c r="C8" s="46" t="s">
        <v>58</v>
      </c>
      <c r="D8" s="19"/>
      <c r="E8" s="19"/>
      <c r="F8" s="19"/>
      <c r="G8" s="19"/>
      <c r="H8" s="19"/>
      <c r="I8" s="78"/>
      <c r="J8" s="24"/>
      <c r="K8" s="17"/>
      <c r="L8" s="124"/>
      <c r="M8" s="46" t="s">
        <v>58</v>
      </c>
      <c r="N8" s="19"/>
      <c r="O8" s="19"/>
      <c r="P8" s="19"/>
      <c r="Q8" s="19"/>
      <c r="R8" s="19"/>
      <c r="S8" s="78"/>
      <c r="T8" s="24"/>
      <c r="U8" s="17"/>
      <c r="V8" s="124"/>
      <c r="W8" s="46" t="s">
        <v>58</v>
      </c>
      <c r="X8" s="19"/>
      <c r="Y8" s="19"/>
      <c r="Z8" s="19"/>
      <c r="AA8" s="19"/>
      <c r="AB8" s="19"/>
      <c r="AC8" s="78"/>
      <c r="AD8" s="24"/>
      <c r="AE8" s="17"/>
      <c r="AF8" s="124"/>
      <c r="AG8" s="46" t="s">
        <v>58</v>
      </c>
      <c r="AH8" s="19"/>
      <c r="AI8" s="19"/>
      <c r="AJ8" s="19"/>
      <c r="AK8" s="19"/>
      <c r="AL8" s="19"/>
      <c r="AM8" s="78"/>
      <c r="AN8" s="24"/>
      <c r="AO8" s="17"/>
      <c r="AP8" s="124"/>
      <c r="AQ8" s="46" t="s">
        <v>58</v>
      </c>
      <c r="AR8" s="19"/>
      <c r="AS8" s="19"/>
      <c r="AT8" s="19"/>
      <c r="AU8" s="19"/>
      <c r="AV8" s="19"/>
      <c r="AW8" s="78"/>
      <c r="AX8" s="24"/>
      <c r="AY8" s="17"/>
      <c r="AZ8" s="124"/>
      <c r="BA8" s="104" t="s">
        <v>58</v>
      </c>
      <c r="BB8" s="19"/>
      <c r="BC8" s="19"/>
      <c r="BD8" s="19"/>
      <c r="BE8" s="19"/>
      <c r="BF8" s="19"/>
      <c r="BG8" s="78"/>
      <c r="BH8" s="24"/>
      <c r="BI8" s="17"/>
      <c r="BJ8" s="124"/>
      <c r="BK8" s="46" t="s">
        <v>58</v>
      </c>
      <c r="BL8" s="19"/>
      <c r="BM8" s="19"/>
      <c r="BN8" s="19"/>
      <c r="BO8" s="19"/>
      <c r="BP8" s="19"/>
      <c r="BQ8" s="78"/>
      <c r="BR8" s="24"/>
      <c r="BS8" s="17"/>
      <c r="BT8" s="124"/>
      <c r="BU8" s="46" t="s">
        <v>58</v>
      </c>
      <c r="BV8" s="19"/>
      <c r="BW8" s="19"/>
      <c r="BX8" s="19"/>
      <c r="BY8" s="19"/>
      <c r="BZ8" s="19"/>
      <c r="CA8" s="78"/>
      <c r="CB8" s="24"/>
      <c r="CC8" s="17"/>
      <c r="CD8" s="124"/>
      <c r="CE8" s="46" t="s">
        <v>58</v>
      </c>
      <c r="CF8" s="19"/>
      <c r="CG8" s="19"/>
      <c r="CH8" s="19"/>
      <c r="CI8" s="19"/>
      <c r="CJ8" s="19"/>
      <c r="CK8" s="78"/>
      <c r="CL8" s="24"/>
      <c r="CM8" s="17"/>
      <c r="CN8" s="124"/>
      <c r="CO8" s="46" t="s">
        <v>58</v>
      </c>
      <c r="CP8" s="19"/>
      <c r="CQ8" s="19"/>
      <c r="CR8" s="19"/>
      <c r="CS8" s="19"/>
      <c r="CT8" s="19"/>
      <c r="CU8" s="78"/>
      <c r="CV8" s="24"/>
      <c r="CW8" s="17"/>
      <c r="CX8" s="124"/>
      <c r="CY8" s="46" t="s">
        <v>58</v>
      </c>
      <c r="CZ8" s="19"/>
      <c r="DA8" s="19"/>
      <c r="DB8" s="19"/>
      <c r="DC8" s="19"/>
      <c r="DD8" s="19"/>
      <c r="DE8" s="78"/>
      <c r="DF8" s="24"/>
      <c r="DG8" s="17"/>
      <c r="DH8" s="124"/>
      <c r="DI8" s="46" t="s">
        <v>58</v>
      </c>
      <c r="DJ8" s="19"/>
      <c r="DK8" s="19"/>
      <c r="DL8" s="19"/>
      <c r="DM8" s="19"/>
      <c r="DN8" s="19"/>
      <c r="DO8" s="78"/>
      <c r="DP8" s="24"/>
      <c r="DQ8" s="17"/>
      <c r="DR8" s="124"/>
      <c r="DS8" s="46" t="s">
        <v>58</v>
      </c>
      <c r="DT8" s="19"/>
      <c r="DU8" s="19"/>
      <c r="DV8" s="19"/>
      <c r="DW8" s="19"/>
      <c r="DX8" s="19"/>
      <c r="DY8" s="78"/>
      <c r="DZ8" s="24"/>
      <c r="EA8" s="17"/>
      <c r="EB8" s="124"/>
      <c r="EC8" s="46" t="s">
        <v>58</v>
      </c>
      <c r="ED8" s="19"/>
      <c r="EE8" s="19"/>
      <c r="EF8" s="19"/>
      <c r="EG8" s="19"/>
      <c r="EH8" s="19"/>
      <c r="EI8" s="78"/>
      <c r="EJ8" s="24"/>
      <c r="EK8" s="17"/>
      <c r="EL8" s="124"/>
      <c r="EM8" s="46" t="s">
        <v>58</v>
      </c>
      <c r="EN8" s="19"/>
      <c r="EO8" s="19"/>
      <c r="EP8" s="19"/>
      <c r="EQ8" s="19"/>
      <c r="ER8" s="19"/>
      <c r="ES8" s="78"/>
      <c r="ET8" s="24"/>
      <c r="EU8" s="17"/>
      <c r="EV8" s="124"/>
      <c r="EW8" s="46" t="s">
        <v>58</v>
      </c>
      <c r="EX8" s="19"/>
      <c r="EY8" s="19"/>
      <c r="EZ8" s="19"/>
      <c r="FA8" s="19"/>
      <c r="FB8" s="19"/>
      <c r="FC8" s="78"/>
      <c r="FD8" s="24"/>
      <c r="FE8" s="17"/>
      <c r="FF8" s="124"/>
      <c r="FG8" s="46" t="s">
        <v>58</v>
      </c>
      <c r="FH8" s="19"/>
      <c r="FI8" s="19"/>
      <c r="FJ8" s="19"/>
      <c r="FK8" s="19"/>
      <c r="FL8" s="19"/>
      <c r="FM8" s="78"/>
      <c r="FN8" s="24"/>
      <c r="FO8" s="17"/>
      <c r="FP8" s="124"/>
      <c r="FQ8" s="46" t="s">
        <v>58</v>
      </c>
      <c r="FR8" s="19"/>
      <c r="FS8" s="19"/>
      <c r="FT8" s="19"/>
      <c r="FU8" s="19"/>
      <c r="FV8" s="19"/>
      <c r="FW8" s="78"/>
      <c r="FX8" s="24"/>
      <c r="FY8" s="17"/>
      <c r="FZ8" s="124"/>
      <c r="GA8" s="192" t="s">
        <v>58</v>
      </c>
      <c r="GB8" s="195"/>
      <c r="GC8" s="195"/>
      <c r="GD8" s="195"/>
      <c r="GE8" s="195"/>
      <c r="GF8" s="195"/>
      <c r="GG8" s="78"/>
      <c r="GH8" s="24"/>
      <c r="GI8" s="17"/>
      <c r="GJ8" s="124"/>
      <c r="GK8" s="215" t="s">
        <v>58</v>
      </c>
      <c r="GL8" s="216"/>
      <c r="GM8" s="216"/>
      <c r="GN8" s="216"/>
      <c r="GO8" s="216"/>
      <c r="GP8" s="216"/>
      <c r="GQ8" s="217"/>
      <c r="GR8" s="24"/>
      <c r="GS8" s="17"/>
      <c r="GT8" s="124"/>
      <c r="GU8" s="192" t="s">
        <v>58</v>
      </c>
      <c r="GV8" s="195"/>
      <c r="GW8" s="195"/>
      <c r="GX8" s="195">
        <v>74.647890000000004</v>
      </c>
      <c r="GY8" s="195"/>
      <c r="GZ8" s="195"/>
      <c r="HA8" s="78"/>
      <c r="HB8" s="24"/>
      <c r="HC8" s="17"/>
      <c r="HD8" s="124"/>
      <c r="HE8" s="192" t="s">
        <v>58</v>
      </c>
      <c r="HF8" s="195"/>
      <c r="HG8" s="195"/>
      <c r="HH8" s="195"/>
      <c r="HI8" s="195"/>
      <c r="HJ8" s="195"/>
      <c r="HK8" s="78"/>
      <c r="HL8" s="24"/>
      <c r="HM8" s="17"/>
      <c r="HN8" s="124"/>
      <c r="HO8" s="46" t="s">
        <v>58</v>
      </c>
      <c r="HP8" s="19"/>
      <c r="HQ8" s="19"/>
      <c r="HR8" s="19"/>
      <c r="HS8" s="19"/>
      <c r="HT8" s="19"/>
      <c r="HU8" s="78"/>
      <c r="HV8" s="24"/>
      <c r="HW8" s="17"/>
      <c r="HX8" s="124" t="s">
        <v>278</v>
      </c>
      <c r="HY8" s="46" t="s">
        <v>58</v>
      </c>
      <c r="HZ8" s="19">
        <v>86.140162376869995</v>
      </c>
      <c r="IA8" s="19">
        <v>93.009769280687991</v>
      </c>
      <c r="IB8" s="19">
        <v>80.796833886580004</v>
      </c>
      <c r="IC8" s="19">
        <v>87.197637183410009</v>
      </c>
      <c r="ID8" s="19">
        <v>84.783421645824006</v>
      </c>
      <c r="IE8" s="78">
        <v>85.983789207599997</v>
      </c>
      <c r="IF8" s="24"/>
      <c r="IG8" s="17"/>
      <c r="IH8" s="124"/>
      <c r="II8" s="192" t="s">
        <v>58</v>
      </c>
      <c r="IJ8" s="195"/>
      <c r="IK8" s="195"/>
      <c r="IL8" s="195"/>
      <c r="IM8" s="195"/>
      <c r="IN8" s="195"/>
      <c r="IO8" s="78"/>
      <c r="IP8" s="24"/>
      <c r="IQ8" s="17"/>
      <c r="IR8" s="124" t="s">
        <v>372</v>
      </c>
      <c r="IS8" s="192" t="s">
        <v>58</v>
      </c>
      <c r="IT8" s="195">
        <v>75.30059</v>
      </c>
      <c r="IU8" s="195"/>
      <c r="IV8" s="195"/>
      <c r="IW8" s="195"/>
      <c r="IX8" s="195"/>
      <c r="IY8" s="78"/>
      <c r="IZ8" s="24"/>
      <c r="JA8" s="17"/>
    </row>
    <row xmlns:x14ac="http://schemas.microsoft.com/office/spreadsheetml/2009/9/ac" r="9" s="4" customFormat="true" x14ac:dyDescent="0.25">
      <c r="A9" s="427" t="str">
        <f ca="true">IF(ISBLANK('Data Summary'!A11),"",'Data Summary'!A11)</f>
        <v>GHA_2007_EMIS</v>
      </c>
      <c r="B9" s="124"/>
      <c r="C9" s="46" t="s">
        <v>109</v>
      </c>
      <c r="D9" s="19"/>
      <c r="E9" s="19"/>
      <c r="F9" s="19"/>
      <c r="G9" s="19"/>
      <c r="H9" s="19"/>
      <c r="I9" s="78"/>
      <c r="J9" s="24"/>
      <c r="K9" s="17"/>
      <c r="L9" s="124"/>
      <c r="M9" s="46" t="s">
        <v>109</v>
      </c>
      <c r="N9" s="19"/>
      <c r="O9" s="19"/>
      <c r="P9" s="19"/>
      <c r="Q9" s="19"/>
      <c r="R9" s="19"/>
      <c r="S9" s="78"/>
      <c r="T9" s="24"/>
      <c r="U9" s="17"/>
      <c r="V9" s="124"/>
      <c r="W9" s="46" t="s">
        <v>109</v>
      </c>
      <c r="X9" s="19"/>
      <c r="Y9" s="19"/>
      <c r="Z9" s="19"/>
      <c r="AA9" s="19"/>
      <c r="AB9" s="19"/>
      <c r="AC9" s="78"/>
      <c r="AD9" s="24"/>
      <c r="AE9" s="17"/>
      <c r="AF9" s="124"/>
      <c r="AG9" s="46" t="s">
        <v>109</v>
      </c>
      <c r="AH9" s="19"/>
      <c r="AI9" s="19"/>
      <c r="AJ9" s="19"/>
      <c r="AK9" s="19"/>
      <c r="AL9" s="19"/>
      <c r="AM9" s="78"/>
      <c r="AN9" s="24"/>
      <c r="AO9" s="17"/>
      <c r="AP9" s="124"/>
      <c r="AQ9" s="46" t="s">
        <v>109</v>
      </c>
      <c r="AR9" s="19"/>
      <c r="AS9" s="19"/>
      <c r="AT9" s="19"/>
      <c r="AU9" s="19"/>
      <c r="AV9" s="19"/>
      <c r="AW9" s="78"/>
      <c r="AX9" s="24"/>
      <c r="AY9" s="17"/>
      <c r="AZ9" s="124"/>
      <c r="BA9" s="104" t="s">
        <v>109</v>
      </c>
      <c r="BB9" s="19"/>
      <c r="BC9" s="19"/>
      <c r="BD9" s="19"/>
      <c r="BE9" s="19"/>
      <c r="BF9" s="19"/>
      <c r="BG9" s="78"/>
      <c r="BH9" s="24"/>
      <c r="BI9" s="17"/>
      <c r="BJ9" s="124"/>
      <c r="BK9" s="46" t="s">
        <v>109</v>
      </c>
      <c r="BL9" s="19"/>
      <c r="BM9" s="19"/>
      <c r="BN9" s="19"/>
      <c r="BO9" s="19"/>
      <c r="BP9" s="19"/>
      <c r="BQ9" s="78"/>
      <c r="BR9" s="24"/>
      <c r="BS9" s="17"/>
      <c r="BT9" s="124"/>
      <c r="BU9" s="46" t="s">
        <v>109</v>
      </c>
      <c r="BV9" s="19"/>
      <c r="BW9" s="19"/>
      <c r="BX9" s="19"/>
      <c r="BY9" s="19"/>
      <c r="BZ9" s="19"/>
      <c r="CA9" s="78"/>
      <c r="CB9" s="24"/>
      <c r="CC9" s="17"/>
      <c r="CD9" s="124"/>
      <c r="CE9" s="46" t="s">
        <v>109</v>
      </c>
      <c r="CF9" s="19"/>
      <c r="CG9" s="19"/>
      <c r="CH9" s="19"/>
      <c r="CI9" s="19"/>
      <c r="CJ9" s="19"/>
      <c r="CK9" s="78"/>
      <c r="CL9" s="24"/>
      <c r="CM9" s="17"/>
      <c r="CN9" s="124"/>
      <c r="CO9" s="46" t="s">
        <v>109</v>
      </c>
      <c r="CP9" s="19"/>
      <c r="CQ9" s="19"/>
      <c r="CR9" s="19"/>
      <c r="CS9" s="19"/>
      <c r="CT9" s="19"/>
      <c r="CU9" s="78"/>
      <c r="CV9" s="24"/>
      <c r="CW9" s="17"/>
      <c r="CX9" s="124"/>
      <c r="CY9" s="46" t="s">
        <v>109</v>
      </c>
      <c r="CZ9" s="19"/>
      <c r="DA9" s="19"/>
      <c r="DB9" s="19"/>
      <c r="DC9" s="19"/>
      <c r="DD9" s="19"/>
      <c r="DE9" s="78"/>
      <c r="DF9" s="24"/>
      <c r="DG9" s="17"/>
      <c r="DH9" s="124"/>
      <c r="DI9" s="46" t="s">
        <v>109</v>
      </c>
      <c r="DJ9" s="19"/>
      <c r="DK9" s="19"/>
      <c r="DL9" s="19"/>
      <c r="DM9" s="19"/>
      <c r="DN9" s="19"/>
      <c r="DO9" s="78"/>
      <c r="DP9" s="24"/>
      <c r="DQ9" s="17"/>
      <c r="DR9" s="124"/>
      <c r="DS9" s="46" t="s">
        <v>109</v>
      </c>
      <c r="DT9" s="19"/>
      <c r="DU9" s="19"/>
      <c r="DV9" s="19"/>
      <c r="DW9" s="19"/>
      <c r="DX9" s="19"/>
      <c r="DY9" s="78"/>
      <c r="DZ9" s="24"/>
      <c r="EA9" s="17"/>
      <c r="EB9" s="124"/>
      <c r="EC9" s="46" t="s">
        <v>109</v>
      </c>
      <c r="ED9" s="19"/>
      <c r="EE9" s="19"/>
      <c r="EF9" s="19"/>
      <c r="EG9" s="19"/>
      <c r="EH9" s="19"/>
      <c r="EI9" s="78"/>
      <c r="EJ9" s="24"/>
      <c r="EK9" s="17"/>
      <c r="EL9" s="124"/>
      <c r="EM9" s="46" t="s">
        <v>109</v>
      </c>
      <c r="EN9" s="19"/>
      <c r="EO9" s="19"/>
      <c r="EP9" s="19"/>
      <c r="EQ9" s="19"/>
      <c r="ER9" s="19"/>
      <c r="ES9" s="78"/>
      <c r="ET9" s="24"/>
      <c r="EU9" s="17"/>
      <c r="EV9" s="124"/>
      <c r="EW9" s="46" t="s">
        <v>109</v>
      </c>
      <c r="EX9" s="19"/>
      <c r="EY9" s="19"/>
      <c r="EZ9" s="19"/>
      <c r="FA9" s="19"/>
      <c r="FB9" s="19"/>
      <c r="FC9" s="78"/>
      <c r="FD9" s="24"/>
      <c r="FE9" s="17"/>
      <c r="FF9" s="124"/>
      <c r="FG9" s="46" t="s">
        <v>109</v>
      </c>
      <c r="FH9" s="19"/>
      <c r="FI9" s="19"/>
      <c r="FJ9" s="19"/>
      <c r="FK9" s="19"/>
      <c r="FL9" s="19"/>
      <c r="FM9" s="78"/>
      <c r="FN9" s="24"/>
      <c r="FO9" s="17"/>
      <c r="FP9" s="124"/>
      <c r="FQ9" s="46" t="s">
        <v>109</v>
      </c>
      <c r="FR9" s="19"/>
      <c r="FS9" s="19"/>
      <c r="FT9" s="19"/>
      <c r="FU9" s="19"/>
      <c r="FV9" s="19"/>
      <c r="FW9" s="78"/>
      <c r="FX9" s="24"/>
      <c r="FY9" s="17"/>
      <c r="FZ9" s="124"/>
      <c r="GA9" s="192" t="s">
        <v>109</v>
      </c>
      <c r="GB9" s="195"/>
      <c r="GC9" s="195"/>
      <c r="GD9" s="195"/>
      <c r="GE9" s="195"/>
      <c r="GF9" s="195"/>
      <c r="GG9" s="78"/>
      <c r="GH9" s="24"/>
      <c r="GI9" s="17"/>
      <c r="GJ9" s="124"/>
      <c r="GK9" s="215" t="s">
        <v>109</v>
      </c>
      <c r="GL9" s="216"/>
      <c r="GM9" s="216"/>
      <c r="GN9" s="216"/>
      <c r="GO9" s="216"/>
      <c r="GP9" s="216"/>
      <c r="GQ9" s="217"/>
      <c r="GR9" s="24"/>
      <c r="GS9" s="17"/>
      <c r="GT9" s="124"/>
      <c r="GU9" s="192" t="s">
        <v>109</v>
      </c>
      <c r="GV9" s="195"/>
      <c r="GW9" s="195"/>
      <c r="GX9" s="195">
        <v>33.802819999999997</v>
      </c>
      <c r="GY9" s="195"/>
      <c r="GZ9" s="195"/>
      <c r="HA9" s="78"/>
      <c r="HB9" s="24"/>
      <c r="HC9" s="17"/>
      <c r="HD9" s="124"/>
      <c r="HE9" s="192" t="s">
        <v>109</v>
      </c>
      <c r="HF9" s="195"/>
      <c r="HG9" s="195"/>
      <c r="HH9" s="195"/>
      <c r="HI9" s="195"/>
      <c r="HJ9" s="195"/>
      <c r="HK9" s="78"/>
      <c r="HL9" s="24"/>
      <c r="HM9" s="17"/>
      <c r="HN9" s="124"/>
      <c r="HO9" s="46" t="s">
        <v>109</v>
      </c>
      <c r="HP9" s="19"/>
      <c r="HQ9" s="19"/>
      <c r="HR9" s="19"/>
      <c r="HS9" s="19"/>
      <c r="HT9" s="19"/>
      <c r="HU9" s="78"/>
      <c r="HV9" s="24"/>
      <c r="HW9" s="17"/>
      <c r="HX9" s="124" t="s">
        <v>279</v>
      </c>
      <c r="HY9" s="46" t="s">
        <v>109</v>
      </c>
      <c r="HZ9" s="19">
        <v>65.768139482569993</v>
      </c>
      <c r="IA9" s="19">
        <v>72.816357642521993</v>
      </c>
      <c r="IB9" s="19">
        <v>60.187220575949993</v>
      </c>
      <c r="IC9" s="19">
        <v>66.244509488560013</v>
      </c>
      <c r="ID9" s="19">
        <v>64.502768469215994</v>
      </c>
      <c r="IE9" s="78">
        <v>66.609695382479998</v>
      </c>
      <c r="IF9" s="24"/>
      <c r="IG9" s="17"/>
      <c r="IH9" s="124"/>
      <c r="II9" s="192" t="s">
        <v>109</v>
      </c>
      <c r="IJ9" s="195"/>
      <c r="IK9" s="195"/>
      <c r="IL9" s="195"/>
      <c r="IM9" s="195"/>
      <c r="IN9" s="195"/>
      <c r="IO9" s="78"/>
      <c r="IP9" s="24"/>
      <c r="IQ9" s="17"/>
      <c r="IR9" s="124" t="s">
        <v>373</v>
      </c>
      <c r="IS9" s="192" t="s">
        <v>109</v>
      </c>
      <c r="IT9" s="195">
        <v>55.234079999999999</v>
      </c>
      <c r="IU9" s="195"/>
      <c r="IV9" s="195"/>
      <c r="IW9" s="195"/>
      <c r="IX9" s="195"/>
      <c r="IY9" s="78"/>
      <c r="IZ9" s="24"/>
      <c r="JA9" s="17"/>
    </row>
    <row xmlns:x14ac="http://schemas.microsoft.com/office/spreadsheetml/2009/9/ac" r="10" s="4" customFormat="true" x14ac:dyDescent="0.25">
      <c r="A10" s="427" t="str">
        <f ca="true">IF(ISBLANK('Data Summary'!A12),"",'Data Summary'!A12)</f>
        <v>GHA_2008_EMIS</v>
      </c>
      <c r="B10" s="124"/>
      <c r="C10" s="65" t="s">
        <v>21</v>
      </c>
      <c r="D10" s="79"/>
      <c r="E10" s="19"/>
      <c r="F10" s="19"/>
      <c r="G10" s="19"/>
      <c r="H10" s="7"/>
      <c r="I10" s="26"/>
      <c r="J10" s="24"/>
      <c r="K10" s="17"/>
      <c r="L10" s="124"/>
      <c r="M10" s="65" t="s">
        <v>21</v>
      </c>
      <c r="N10" s="79"/>
      <c r="O10" s="19"/>
      <c r="P10" s="19"/>
      <c r="Q10" s="19"/>
      <c r="R10" s="19"/>
      <c r="S10" s="78"/>
      <c r="T10" s="24"/>
      <c r="U10" s="17"/>
      <c r="V10" s="124"/>
      <c r="W10" s="65" t="s">
        <v>21</v>
      </c>
      <c r="X10" s="79"/>
      <c r="Y10" s="19"/>
      <c r="Z10" s="19"/>
      <c r="AA10" s="19"/>
      <c r="AB10" s="7"/>
      <c r="AC10" s="26"/>
      <c r="AD10" s="24"/>
      <c r="AE10" s="17"/>
      <c r="AF10" s="124"/>
      <c r="AG10" s="65" t="s">
        <v>21</v>
      </c>
      <c r="AH10" s="79"/>
      <c r="AI10" s="19"/>
      <c r="AJ10" s="19"/>
      <c r="AK10" s="19"/>
      <c r="AL10" s="19"/>
      <c r="AM10" s="78"/>
      <c r="AN10" s="24"/>
      <c r="AO10" s="17"/>
      <c r="AP10" s="124"/>
      <c r="AQ10" s="65" t="s">
        <v>21</v>
      </c>
      <c r="AR10" s="79"/>
      <c r="AS10" s="19"/>
      <c r="AT10" s="19"/>
      <c r="AU10" s="19"/>
      <c r="AV10" s="19"/>
      <c r="AW10" s="78"/>
      <c r="AX10" s="24"/>
      <c r="AY10" s="17"/>
      <c r="AZ10" s="124"/>
      <c r="BA10" s="65" t="s">
        <v>21</v>
      </c>
      <c r="BB10" s="79"/>
      <c r="BC10" s="19"/>
      <c r="BD10" s="19"/>
      <c r="BE10" s="19"/>
      <c r="BF10" s="19"/>
      <c r="BG10" s="78"/>
      <c r="BH10" s="24"/>
      <c r="BI10" s="17"/>
      <c r="BJ10" s="124"/>
      <c r="BK10" s="65" t="s">
        <v>21</v>
      </c>
      <c r="BL10" s="79"/>
      <c r="BM10" s="19"/>
      <c r="BN10" s="19"/>
      <c r="BO10" s="19"/>
      <c r="BP10" s="19"/>
      <c r="BQ10" s="78"/>
      <c r="BR10" s="24"/>
      <c r="BS10" s="17"/>
      <c r="BT10" s="124"/>
      <c r="BU10" s="65" t="s">
        <v>21</v>
      </c>
      <c r="BV10" s="79"/>
      <c r="BW10" s="19"/>
      <c r="BX10" s="19"/>
      <c r="BY10" s="19"/>
      <c r="BZ10" s="19"/>
      <c r="CA10" s="78"/>
      <c r="CB10" s="24"/>
      <c r="CC10" s="17"/>
      <c r="CD10" s="124"/>
      <c r="CE10" s="65" t="s">
        <v>21</v>
      </c>
      <c r="CF10" s="79"/>
      <c r="CG10" s="19"/>
      <c r="CH10" s="19"/>
      <c r="CI10" s="19"/>
      <c r="CJ10" s="19"/>
      <c r="CK10" s="78"/>
      <c r="CL10" s="24"/>
      <c r="CM10" s="17"/>
      <c r="CN10" s="124"/>
      <c r="CO10" s="65" t="s">
        <v>21</v>
      </c>
      <c r="CP10" s="79"/>
      <c r="CQ10" s="19"/>
      <c r="CR10" s="19"/>
      <c r="CS10" s="19"/>
      <c r="CT10" s="19"/>
      <c r="CU10" s="78"/>
      <c r="CV10" s="24"/>
      <c r="CW10" s="17"/>
      <c r="CX10" s="124"/>
      <c r="CY10" s="65" t="s">
        <v>21</v>
      </c>
      <c r="CZ10" s="79"/>
      <c r="DA10" s="19"/>
      <c r="DB10" s="19"/>
      <c r="DC10" s="19"/>
      <c r="DD10" s="19"/>
      <c r="DE10" s="78"/>
      <c r="DF10" s="24"/>
      <c r="DG10" s="17"/>
      <c r="DH10" s="124"/>
      <c r="DI10" s="65" t="s">
        <v>21</v>
      </c>
      <c r="DJ10" s="79"/>
      <c r="DK10" s="19"/>
      <c r="DL10" s="19"/>
      <c r="DM10" s="19"/>
      <c r="DN10" s="19"/>
      <c r="DO10" s="78"/>
      <c r="DP10" s="24"/>
      <c r="DQ10" s="17"/>
      <c r="DR10" s="124"/>
      <c r="DS10" s="65" t="s">
        <v>21</v>
      </c>
      <c r="DT10" s="79"/>
      <c r="DU10" s="19"/>
      <c r="DV10" s="19"/>
      <c r="DW10" s="19"/>
      <c r="DX10" s="19"/>
      <c r="DY10" s="78"/>
      <c r="DZ10" s="24"/>
      <c r="EA10" s="17"/>
      <c r="EB10" s="124"/>
      <c r="EC10" s="65" t="s">
        <v>21</v>
      </c>
      <c r="ED10" s="79"/>
      <c r="EE10" s="19"/>
      <c r="EF10" s="19"/>
      <c r="EG10" s="19"/>
      <c r="EH10" s="19"/>
      <c r="EI10" s="78"/>
      <c r="EJ10" s="24"/>
      <c r="EK10" s="17"/>
      <c r="EL10" s="124"/>
      <c r="EM10" s="65" t="s">
        <v>21</v>
      </c>
      <c r="EN10" s="79"/>
      <c r="EO10" s="19"/>
      <c r="EP10" s="19"/>
      <c r="EQ10" s="19"/>
      <c r="ER10" s="19"/>
      <c r="ES10" s="78"/>
      <c r="ET10" s="24"/>
      <c r="EU10" s="17"/>
      <c r="EV10" s="124"/>
      <c r="EW10" s="65" t="s">
        <v>21</v>
      </c>
      <c r="EX10" s="79"/>
      <c r="EY10" s="19"/>
      <c r="EZ10" s="19"/>
      <c r="FA10" s="19"/>
      <c r="FB10" s="19"/>
      <c r="FC10" s="78"/>
      <c r="FD10" s="24"/>
      <c r="FE10" s="17"/>
      <c r="FF10" s="124"/>
      <c r="FG10" s="65" t="s">
        <v>21</v>
      </c>
      <c r="FH10" s="79"/>
      <c r="FI10" s="19"/>
      <c r="FJ10" s="19"/>
      <c r="FK10" s="19"/>
      <c r="FL10" s="19"/>
      <c r="FM10" s="78"/>
      <c r="FN10" s="24"/>
      <c r="FO10" s="17"/>
      <c r="FP10" s="124"/>
      <c r="FQ10" s="65" t="s">
        <v>21</v>
      </c>
      <c r="FR10" s="79"/>
      <c r="FS10" s="19"/>
      <c r="FT10" s="19"/>
      <c r="FU10" s="19"/>
      <c r="FV10" s="19"/>
      <c r="FW10" s="78"/>
      <c r="FX10" s="24"/>
      <c r="FY10" s="17"/>
      <c r="FZ10" s="124"/>
      <c r="GA10" s="193" t="s">
        <v>21</v>
      </c>
      <c r="GB10" s="195"/>
      <c r="GC10" s="195"/>
      <c r="GD10" s="195"/>
      <c r="GE10" s="195"/>
      <c r="GF10" s="195"/>
      <c r="GG10" s="78"/>
      <c r="GH10" s="24"/>
      <c r="GI10" s="17"/>
      <c r="GJ10" s="124"/>
      <c r="GK10" s="193" t="s">
        <v>21</v>
      </c>
      <c r="GL10" s="218"/>
      <c r="GM10" s="216"/>
      <c r="GN10" s="216"/>
      <c r="GO10" s="216"/>
      <c r="GP10" s="216"/>
      <c r="GQ10" s="217"/>
      <c r="GR10" s="24"/>
      <c r="GS10" s="17"/>
      <c r="GT10" s="124"/>
      <c r="GU10" s="193" t="s">
        <v>21</v>
      </c>
      <c r="GV10" s="195"/>
      <c r="GW10" s="195"/>
      <c r="GX10" s="195">
        <v>33.802819999999997</v>
      </c>
      <c r="GY10" s="195"/>
      <c r="GZ10" s="195"/>
      <c r="HA10" s="78"/>
      <c r="HB10" s="24"/>
      <c r="HC10" s="17"/>
      <c r="HD10" s="124"/>
      <c r="HE10" s="193" t="s">
        <v>21</v>
      </c>
      <c r="HF10" s="195"/>
      <c r="HG10" s="195"/>
      <c r="HH10" s="195"/>
      <c r="HI10" s="195"/>
      <c r="HJ10" s="195"/>
      <c r="HK10" s="78"/>
      <c r="HL10" s="24"/>
      <c r="HM10" s="17"/>
      <c r="HN10" s="124"/>
      <c r="HO10" s="65" t="s">
        <v>21</v>
      </c>
      <c r="HP10" s="79"/>
      <c r="HQ10" s="19"/>
      <c r="HR10" s="19"/>
      <c r="HS10" s="19"/>
      <c r="HT10" s="19"/>
      <c r="HU10" s="78"/>
      <c r="HV10" s="24"/>
      <c r="HW10" s="17"/>
      <c r="HX10" s="124" t="s">
        <v>280</v>
      </c>
      <c r="HY10" s="65" t="s">
        <v>21</v>
      </c>
      <c r="HZ10" s="79">
        <v>63.655977767643996</v>
      </c>
      <c r="IA10" s="19">
        <v>71.774470931006988</v>
      </c>
      <c r="IB10" s="19">
        <v>57.323766293855996</v>
      </c>
      <c r="IC10" s="19">
        <v>64.096311961290013</v>
      </c>
      <c r="ID10" s="19">
        <v>62.15203004088</v>
      </c>
      <c r="IE10" s="78">
        <v>64.884815584152008</v>
      </c>
      <c r="IF10" s="24"/>
      <c r="IG10" s="17"/>
      <c r="IH10" s="124"/>
      <c r="II10" s="193" t="s">
        <v>21</v>
      </c>
      <c r="IJ10" s="195"/>
      <c r="IK10" s="195"/>
      <c r="IL10" s="195"/>
      <c r="IM10" s="195"/>
      <c r="IN10" s="195"/>
      <c r="IO10" s="78"/>
      <c r="IP10" s="24"/>
      <c r="IQ10" s="17"/>
      <c r="IR10" s="124" t="s">
        <v>375</v>
      </c>
      <c r="IS10" s="193" t="s">
        <v>21</v>
      </c>
      <c r="IT10" s="195">
        <f>IT6*IT7/(100-IT14)</f>
        <v>71.211959181552444</v>
      </c>
      <c r="IU10" s="195"/>
      <c r="IV10" s="195"/>
      <c r="IW10" s="195"/>
      <c r="IX10" s="195"/>
      <c r="IY10" s="78"/>
      <c r="IZ10" s="24"/>
      <c r="JA10" s="17"/>
    </row>
    <row xmlns:x14ac="http://schemas.microsoft.com/office/spreadsheetml/2009/9/ac" r="11" s="4" customFormat="true" x14ac:dyDescent="0.25">
      <c r="A11" s="427" t="str">
        <f ca="true">IF(ISBLANK('Data Summary'!A13),"",'Data Summary'!A13)</f>
        <v>GHA_2009_EMIS</v>
      </c>
      <c r="B11" s="124"/>
      <c r="C11" s="65" t="s">
        <v>29</v>
      </c>
      <c r="D11" s="19"/>
      <c r="E11" s="7"/>
      <c r="F11" s="7"/>
      <c r="G11" s="7"/>
      <c r="H11" s="7"/>
      <c r="I11" s="26"/>
      <c r="J11" s="24"/>
      <c r="K11" s="17"/>
      <c r="L11" s="124"/>
      <c r="M11" s="65" t="s">
        <v>29</v>
      </c>
      <c r="N11" s="19"/>
      <c r="O11" s="7"/>
      <c r="P11" s="7"/>
      <c r="Q11" s="7"/>
      <c r="R11" s="7"/>
      <c r="S11" s="26"/>
      <c r="T11" s="24"/>
      <c r="U11" s="17"/>
      <c r="V11" s="124"/>
      <c r="W11" s="65" t="s">
        <v>29</v>
      </c>
      <c r="X11" s="19"/>
      <c r="Y11" s="7"/>
      <c r="Z11" s="7"/>
      <c r="AA11" s="7"/>
      <c r="AB11" s="7"/>
      <c r="AC11" s="26"/>
      <c r="AD11" s="24"/>
      <c r="AE11" s="17"/>
      <c r="AF11" s="124"/>
      <c r="AG11" s="65" t="s">
        <v>29</v>
      </c>
      <c r="AH11" s="19"/>
      <c r="AI11" s="7"/>
      <c r="AJ11" s="7"/>
      <c r="AK11" s="7"/>
      <c r="AL11" s="7"/>
      <c r="AM11" s="26"/>
      <c r="AN11" s="24"/>
      <c r="AO11" s="17"/>
      <c r="AP11" s="124"/>
      <c r="AQ11" s="65" t="s">
        <v>29</v>
      </c>
      <c r="AR11" s="19"/>
      <c r="AS11" s="7"/>
      <c r="AT11" s="7"/>
      <c r="AU11" s="7"/>
      <c r="AV11" s="7"/>
      <c r="AW11" s="26"/>
      <c r="AX11" s="24"/>
      <c r="AY11" s="17"/>
      <c r="AZ11" s="124"/>
      <c r="BA11" s="65" t="s">
        <v>29</v>
      </c>
      <c r="BB11" s="19"/>
      <c r="BC11" s="7"/>
      <c r="BD11" s="7"/>
      <c r="BE11" s="7"/>
      <c r="BF11" s="7"/>
      <c r="BG11" s="26"/>
      <c r="BH11" s="24"/>
      <c r="BI11" s="17"/>
      <c r="BJ11" s="124"/>
      <c r="BK11" s="65" t="s">
        <v>29</v>
      </c>
      <c r="BL11" s="19"/>
      <c r="BM11" s="7"/>
      <c r="BN11" s="7"/>
      <c r="BO11" s="7"/>
      <c r="BP11" s="7"/>
      <c r="BQ11" s="26"/>
      <c r="BR11" s="24"/>
      <c r="BS11" s="17"/>
      <c r="BT11" s="124"/>
      <c r="BU11" s="65" t="s">
        <v>29</v>
      </c>
      <c r="BV11" s="19"/>
      <c r="BW11" s="7"/>
      <c r="BX11" s="7"/>
      <c r="BY11" s="7"/>
      <c r="BZ11" s="7"/>
      <c r="CA11" s="26"/>
      <c r="CB11" s="24"/>
      <c r="CC11" s="17"/>
      <c r="CD11" s="124"/>
      <c r="CE11" s="65" t="s">
        <v>29</v>
      </c>
      <c r="CF11" s="19"/>
      <c r="CG11" s="7"/>
      <c r="CH11" s="7"/>
      <c r="CI11" s="7"/>
      <c r="CJ11" s="7"/>
      <c r="CK11" s="26"/>
      <c r="CL11" s="24"/>
      <c r="CM11" s="17"/>
      <c r="CN11" s="124"/>
      <c r="CO11" s="65" t="s">
        <v>29</v>
      </c>
      <c r="CP11" s="19"/>
      <c r="CQ11" s="7"/>
      <c r="CR11" s="7"/>
      <c r="CS11" s="7"/>
      <c r="CT11" s="7"/>
      <c r="CU11" s="26"/>
      <c r="CV11" s="24"/>
      <c r="CW11" s="17"/>
      <c r="CX11" s="124"/>
      <c r="CY11" s="65" t="s">
        <v>29</v>
      </c>
      <c r="CZ11" s="19"/>
      <c r="DA11" s="7"/>
      <c r="DB11" s="7"/>
      <c r="DC11" s="7"/>
      <c r="DD11" s="7"/>
      <c r="DE11" s="26"/>
      <c r="DF11" s="24"/>
      <c r="DG11" s="17"/>
      <c r="DH11" s="124"/>
      <c r="DI11" s="65" t="s">
        <v>29</v>
      </c>
      <c r="DJ11" s="19"/>
      <c r="DK11" s="7"/>
      <c r="DL11" s="7"/>
      <c r="DM11" s="7"/>
      <c r="DN11" s="7"/>
      <c r="DO11" s="26"/>
      <c r="DP11" s="24"/>
      <c r="DQ11" s="17"/>
      <c r="DR11" s="124"/>
      <c r="DS11" s="65" t="s">
        <v>29</v>
      </c>
      <c r="DT11" s="19"/>
      <c r="DU11" s="7"/>
      <c r="DV11" s="7"/>
      <c r="DW11" s="7"/>
      <c r="DX11" s="7"/>
      <c r="DY11" s="26"/>
      <c r="DZ11" s="24"/>
      <c r="EA11" s="17"/>
      <c r="EB11" s="124"/>
      <c r="EC11" s="65" t="s">
        <v>29</v>
      </c>
      <c r="ED11" s="19"/>
      <c r="EE11" s="7"/>
      <c r="EF11" s="7"/>
      <c r="EG11" s="7"/>
      <c r="EH11" s="7"/>
      <c r="EI11" s="26"/>
      <c r="EJ11" s="24"/>
      <c r="EK11" s="17"/>
      <c r="EL11" s="124"/>
      <c r="EM11" s="65" t="s">
        <v>29</v>
      </c>
      <c r="EN11" s="19"/>
      <c r="EO11" s="7"/>
      <c r="EP11" s="7"/>
      <c r="EQ11" s="7"/>
      <c r="ER11" s="7"/>
      <c r="ES11" s="26"/>
      <c r="ET11" s="24"/>
      <c r="EU11" s="17"/>
      <c r="EV11" s="124"/>
      <c r="EW11" s="65" t="s">
        <v>29</v>
      </c>
      <c r="EX11" s="19"/>
      <c r="EY11" s="7"/>
      <c r="EZ11" s="7"/>
      <c r="FA11" s="7"/>
      <c r="FB11" s="7"/>
      <c r="FC11" s="26"/>
      <c r="FD11" s="24"/>
      <c r="FE11" s="17"/>
      <c r="FF11" s="124"/>
      <c r="FG11" s="65" t="s">
        <v>29</v>
      </c>
      <c r="FH11" s="19"/>
      <c r="FI11" s="7"/>
      <c r="FJ11" s="7"/>
      <c r="FK11" s="7"/>
      <c r="FL11" s="7"/>
      <c r="FM11" s="26"/>
      <c r="FN11" s="24"/>
      <c r="FO11" s="17"/>
      <c r="FP11" s="124"/>
      <c r="FQ11" s="65" t="s">
        <v>29</v>
      </c>
      <c r="FR11" s="19"/>
      <c r="FS11" s="7"/>
      <c r="FT11" s="7"/>
      <c r="FU11" s="7"/>
      <c r="FV11" s="7"/>
      <c r="FW11" s="26"/>
      <c r="FX11" s="24"/>
      <c r="FY11" s="17"/>
      <c r="FZ11" s="124"/>
      <c r="GA11" s="193" t="s">
        <v>29</v>
      </c>
      <c r="GB11" s="195"/>
      <c r="GC11" s="194"/>
      <c r="GD11" s="194"/>
      <c r="GE11" s="194"/>
      <c r="GF11" s="194"/>
      <c r="GG11" s="26"/>
      <c r="GH11" s="24"/>
      <c r="GI11" s="17"/>
      <c r="GJ11" s="124"/>
      <c r="GK11" s="193" t="s">
        <v>29</v>
      </c>
      <c r="GL11" s="216"/>
      <c r="GM11" s="194"/>
      <c r="GN11" s="194"/>
      <c r="GO11" s="194"/>
      <c r="GP11" s="194"/>
      <c r="GQ11" s="26"/>
      <c r="GR11" s="24"/>
      <c r="GS11" s="17"/>
      <c r="GT11" s="124"/>
      <c r="GU11" s="193" t="s">
        <v>29</v>
      </c>
      <c r="GV11" s="195"/>
      <c r="GW11" s="194"/>
      <c r="GX11" s="194">
        <v>70.422539999999998</v>
      </c>
      <c r="GY11" s="194"/>
      <c r="GZ11" s="194"/>
      <c r="HA11" s="26"/>
      <c r="HB11" s="24"/>
      <c r="HC11" s="17"/>
      <c r="HD11" s="124"/>
      <c r="HE11" s="193" t="s">
        <v>29</v>
      </c>
      <c r="HF11" s="195"/>
      <c r="HG11" s="194"/>
      <c r="HH11" s="194"/>
      <c r="HI11" s="194"/>
      <c r="HJ11" s="194"/>
      <c r="HK11" s="26"/>
      <c r="HL11" s="24"/>
      <c r="HM11" s="17"/>
      <c r="HN11" s="124"/>
      <c r="HO11" s="65" t="s">
        <v>29</v>
      </c>
      <c r="HP11" s="19"/>
      <c r="HQ11" s="7"/>
      <c r="HR11" s="7"/>
      <c r="HS11" s="7"/>
      <c r="HT11" s="7"/>
      <c r="HU11" s="26"/>
      <c r="HV11" s="24"/>
      <c r="HW11" s="17"/>
      <c r="HX11" s="124" t="s">
        <v>280</v>
      </c>
      <c r="HY11" s="65" t="s">
        <v>29</v>
      </c>
      <c r="HZ11" s="19">
        <v>83.344851357036987</v>
      </c>
      <c r="IA11" s="7">
        <v>91.531022781287987</v>
      </c>
      <c r="IB11" s="7">
        <v>76.977136053439992</v>
      </c>
      <c r="IC11" s="7">
        <v>84.259752141453006</v>
      </c>
      <c r="ID11" s="7">
        <v>81.801954296320005</v>
      </c>
      <c r="IE11" s="26">
        <v>83.711264907255</v>
      </c>
      <c r="IF11" s="24"/>
      <c r="IG11" s="17"/>
      <c r="IH11" s="124"/>
      <c r="II11" s="193" t="s">
        <v>29</v>
      </c>
      <c r="IJ11" s="195"/>
      <c r="IK11" s="194"/>
      <c r="IL11" s="194"/>
      <c r="IM11" s="194"/>
      <c r="IN11" s="194"/>
      <c r="IO11" s="26"/>
      <c r="IP11" s="24"/>
      <c r="IQ11" s="17"/>
      <c r="IR11" s="124" t="s">
        <v>376</v>
      </c>
      <c r="IS11" s="193" t="s">
        <v>29</v>
      </c>
      <c r="IT11" s="195">
        <f>IT6*IT8/(100-IT14)</f>
        <v>73.388561082701003</v>
      </c>
      <c r="IU11" s="194"/>
      <c r="IV11" s="194"/>
      <c r="IW11" s="194"/>
      <c r="IX11" s="194"/>
      <c r="IY11" s="26"/>
      <c r="IZ11" s="24"/>
      <c r="JA11" s="17"/>
    </row>
    <row xmlns:x14ac="http://schemas.microsoft.com/office/spreadsheetml/2009/9/ac" r="12" s="1" customFormat="true" ht="15.75" customHeight="true" x14ac:dyDescent="0.2">
      <c r="A12" s="427" t="str">
        <f ca="true">IF(ISBLANK('Data Summary'!A14),"",'Data Summary'!A14)</f>
        <v>GHA_2010_EMIS</v>
      </c>
      <c r="B12" s="124"/>
      <c r="C12" s="65" t="s">
        <v>199</v>
      </c>
      <c r="D12" s="19"/>
      <c r="E12" s="19"/>
      <c r="F12" s="19"/>
      <c r="G12" s="19"/>
      <c r="H12" s="19"/>
      <c r="I12" s="78"/>
      <c r="J12" s="24"/>
      <c r="K12" s="17"/>
      <c r="L12" s="124"/>
      <c r="M12" s="65" t="s">
        <v>199</v>
      </c>
      <c r="N12" s="19"/>
      <c r="O12" s="19"/>
      <c r="P12" s="19"/>
      <c r="Q12" s="19"/>
      <c r="R12" s="19"/>
      <c r="S12" s="78"/>
      <c r="T12" s="24"/>
      <c r="U12" s="17"/>
      <c r="V12" s="124"/>
      <c r="W12" s="65" t="s">
        <v>199</v>
      </c>
      <c r="X12" s="19"/>
      <c r="Y12" s="19"/>
      <c r="Z12" s="19"/>
      <c r="AA12" s="19"/>
      <c r="AB12" s="19"/>
      <c r="AC12" s="78"/>
      <c r="AD12" s="24"/>
      <c r="AE12" s="17"/>
      <c r="AF12" s="124"/>
      <c r="AG12" s="65" t="s">
        <v>199</v>
      </c>
      <c r="AH12" s="19"/>
      <c r="AI12" s="19"/>
      <c r="AJ12" s="19"/>
      <c r="AK12" s="19"/>
      <c r="AL12" s="19"/>
      <c r="AM12" s="78"/>
      <c r="AN12" s="24"/>
      <c r="AO12" s="17"/>
      <c r="AP12" s="124"/>
      <c r="AQ12" s="65" t="s">
        <v>199</v>
      </c>
      <c r="AR12" s="19"/>
      <c r="AS12" s="19"/>
      <c r="AT12" s="19"/>
      <c r="AU12" s="19"/>
      <c r="AV12" s="19"/>
      <c r="AW12" s="78"/>
      <c r="AX12" s="24"/>
      <c r="AY12" s="17"/>
      <c r="AZ12" s="124"/>
      <c r="BA12" s="65" t="s">
        <v>199</v>
      </c>
      <c r="BB12" s="19"/>
      <c r="BC12" s="19"/>
      <c r="BD12" s="19"/>
      <c r="BE12" s="19"/>
      <c r="BF12" s="19"/>
      <c r="BG12" s="78"/>
      <c r="BH12" s="24"/>
      <c r="BI12" s="17"/>
      <c r="BJ12" s="124"/>
      <c r="BK12" s="65" t="s">
        <v>199</v>
      </c>
      <c r="BL12" s="19"/>
      <c r="BM12" s="19"/>
      <c r="BN12" s="19"/>
      <c r="BO12" s="19"/>
      <c r="BP12" s="19"/>
      <c r="BQ12" s="78"/>
      <c r="BR12" s="24"/>
      <c r="BS12" s="17"/>
      <c r="BT12" s="124"/>
      <c r="BU12" s="65" t="s">
        <v>199</v>
      </c>
      <c r="BV12" s="19"/>
      <c r="BW12" s="19"/>
      <c r="BX12" s="19"/>
      <c r="BY12" s="19"/>
      <c r="BZ12" s="19"/>
      <c r="CA12" s="78"/>
      <c r="CB12" s="24"/>
      <c r="CC12" s="17"/>
      <c r="CD12" s="124"/>
      <c r="CE12" s="65" t="s">
        <v>199</v>
      </c>
      <c r="CF12" s="19"/>
      <c r="CG12" s="19"/>
      <c r="CH12" s="19"/>
      <c r="CI12" s="19"/>
      <c r="CJ12" s="19"/>
      <c r="CK12" s="78"/>
      <c r="CL12" s="24"/>
      <c r="CM12" s="17"/>
      <c r="CN12" s="124"/>
      <c r="CO12" s="65" t="s">
        <v>199</v>
      </c>
      <c r="CP12" s="19"/>
      <c r="CQ12" s="19"/>
      <c r="CR12" s="19"/>
      <c r="CS12" s="19"/>
      <c r="CT12" s="19"/>
      <c r="CU12" s="78"/>
      <c r="CV12" s="24"/>
      <c r="CW12" s="17"/>
      <c r="CX12" s="124"/>
      <c r="CY12" s="65" t="s">
        <v>199</v>
      </c>
      <c r="CZ12" s="19"/>
      <c r="DA12" s="19"/>
      <c r="DB12" s="19"/>
      <c r="DC12" s="19"/>
      <c r="DD12" s="19"/>
      <c r="DE12" s="78"/>
      <c r="DF12" s="24"/>
      <c r="DG12" s="17"/>
      <c r="DH12" s="124"/>
      <c r="DI12" s="65" t="s">
        <v>199</v>
      </c>
      <c r="DJ12" s="19"/>
      <c r="DK12" s="19"/>
      <c r="DL12" s="19"/>
      <c r="DM12" s="19"/>
      <c r="DN12" s="19"/>
      <c r="DO12" s="78"/>
      <c r="DP12" s="24"/>
      <c r="DQ12" s="17"/>
      <c r="DR12" s="124"/>
      <c r="DS12" s="65" t="s">
        <v>199</v>
      </c>
      <c r="DT12" s="19"/>
      <c r="DU12" s="19"/>
      <c r="DV12" s="19"/>
      <c r="DW12" s="19"/>
      <c r="DX12" s="19"/>
      <c r="DY12" s="78"/>
      <c r="DZ12" s="24"/>
      <c r="EA12" s="17"/>
      <c r="EB12" s="124"/>
      <c r="EC12" s="65" t="s">
        <v>199</v>
      </c>
      <c r="ED12" s="19"/>
      <c r="EE12" s="19"/>
      <c r="EF12" s="19"/>
      <c r="EG12" s="19"/>
      <c r="EH12" s="19"/>
      <c r="EI12" s="78"/>
      <c r="EJ12" s="24"/>
      <c r="EK12" s="17"/>
      <c r="EL12" s="124"/>
      <c r="EM12" s="65" t="s">
        <v>199</v>
      </c>
      <c r="EN12" s="19"/>
      <c r="EO12" s="19"/>
      <c r="EP12" s="19"/>
      <c r="EQ12" s="19"/>
      <c r="ER12" s="19"/>
      <c r="ES12" s="78"/>
      <c r="ET12" s="24"/>
      <c r="EU12" s="17"/>
      <c r="EV12" s="124"/>
      <c r="EW12" s="65" t="s">
        <v>199</v>
      </c>
      <c r="EX12" s="19"/>
      <c r="EY12" s="19"/>
      <c r="EZ12" s="19"/>
      <c r="FA12" s="19"/>
      <c r="FB12" s="19"/>
      <c r="FC12" s="78"/>
      <c r="FD12" s="24"/>
      <c r="FE12" s="17"/>
      <c r="FF12" s="124"/>
      <c r="FG12" s="65" t="s">
        <v>199</v>
      </c>
      <c r="FH12" s="19"/>
      <c r="FI12" s="19"/>
      <c r="FJ12" s="19"/>
      <c r="FK12" s="19"/>
      <c r="FL12" s="19"/>
      <c r="FM12" s="78"/>
      <c r="FN12" s="24"/>
      <c r="FO12" s="17"/>
      <c r="FP12" s="124"/>
      <c r="FQ12" s="65" t="s">
        <v>199</v>
      </c>
      <c r="FR12" s="8"/>
      <c r="FS12" s="19"/>
      <c r="FT12" s="19"/>
      <c r="FU12" s="19"/>
      <c r="FV12" s="19"/>
      <c r="FW12" s="78"/>
      <c r="FX12" s="24"/>
      <c r="FY12" s="17"/>
      <c r="FZ12" s="124"/>
      <c r="GA12" s="193" t="s">
        <v>199</v>
      </c>
      <c r="GB12" s="195"/>
      <c r="GC12" s="195"/>
      <c r="GD12" s="195"/>
      <c r="GE12" s="195"/>
      <c r="GF12" s="195"/>
      <c r="GG12" s="78"/>
      <c r="GH12" s="24"/>
      <c r="GI12" s="17"/>
      <c r="GJ12" s="124" t="s">
        <v>209</v>
      </c>
      <c r="GK12" s="193" t="s">
        <v>199</v>
      </c>
      <c r="GL12" s="219">
        <f>(GP12*16760+GQ12*8699)/(16760+8699)</f>
        <v>85.631570250206209</v>
      </c>
      <c r="GM12" s="216"/>
      <c r="GN12" s="216"/>
      <c r="GO12" s="216"/>
      <c r="GP12" s="216">
        <v>90.574309999999997</v>
      </c>
      <c r="GQ12" s="217">
        <v>76.108599999999996</v>
      </c>
      <c r="GR12" s="24"/>
      <c r="GS12" s="17"/>
      <c r="GT12" s="124"/>
      <c r="GU12" s="193" t="s">
        <v>199</v>
      </c>
      <c r="GV12" s="195"/>
      <c r="GW12" s="195"/>
      <c r="GX12" s="195">
        <v>33.802819999999997</v>
      </c>
      <c r="GY12" s="195"/>
      <c r="GZ12" s="195"/>
      <c r="HA12" s="78"/>
      <c r="HB12" s="24"/>
      <c r="HC12" s="17"/>
      <c r="HD12" s="124"/>
      <c r="HE12" s="193" t="s">
        <v>199</v>
      </c>
      <c r="HF12" s="195"/>
      <c r="HG12" s="195"/>
      <c r="HH12" s="195"/>
      <c r="HI12" s="195"/>
      <c r="HJ12" s="195"/>
      <c r="HK12" s="78"/>
      <c r="HL12" s="24"/>
      <c r="HM12" s="17"/>
      <c r="HN12" s="124"/>
      <c r="HO12" s="65" t="s">
        <v>199</v>
      </c>
      <c r="HP12" s="19"/>
      <c r="HQ12" s="19"/>
      <c r="HR12" s="19"/>
      <c r="HS12" s="19"/>
      <c r="HT12" s="19"/>
      <c r="HU12" s="78"/>
      <c r="HV12" s="24"/>
      <c r="HW12" s="17"/>
      <c r="HX12" s="124" t="s">
        <v>281</v>
      </c>
      <c r="HY12" s="65" t="s">
        <v>199</v>
      </c>
      <c r="HZ12" s="19">
        <v>63.633915446106982</v>
      </c>
      <c r="IA12" s="19">
        <v>71.658662759546999</v>
      </c>
      <c r="IB12" s="19">
        <v>57.341849229599987</v>
      </c>
      <c r="IC12" s="19">
        <v>64.012582571448021</v>
      </c>
      <c r="ID12" s="19">
        <v>62.234484240879993</v>
      </c>
      <c r="IE12" s="78">
        <v>64.849222242248999</v>
      </c>
      <c r="IF12" s="24"/>
      <c r="IG12" s="17"/>
      <c r="IH12" s="124"/>
      <c r="II12" s="193" t="s">
        <v>199</v>
      </c>
      <c r="IJ12" s="195"/>
      <c r="IK12" s="195"/>
      <c r="IL12" s="195"/>
      <c r="IM12" s="195"/>
      <c r="IN12" s="195"/>
      <c r="IO12" s="78"/>
      <c r="IP12" s="24"/>
      <c r="IQ12" s="17"/>
      <c r="IR12" s="124" t="s">
        <v>374</v>
      </c>
      <c r="IS12" s="193" t="s">
        <v>199</v>
      </c>
      <c r="IT12" s="195">
        <f>IT6*IT9/(100-IT14)</f>
        <v>53.83157892822345</v>
      </c>
      <c r="IU12" s="195"/>
      <c r="IV12" s="195"/>
      <c r="IW12" s="195"/>
      <c r="IX12" s="195"/>
      <c r="IY12" s="78"/>
      <c r="IZ12" s="24"/>
      <c r="JA12" s="17"/>
    </row>
    <row xmlns:x14ac="http://schemas.microsoft.com/office/spreadsheetml/2009/9/ac" r="13" s="314" customFormat="true" ht="18" customHeight="true" x14ac:dyDescent="0.25">
      <c r="A13" s="427" t="str">
        <f ca="true">IF(ISBLANK('Data Summary'!A15),"",'Data Summary'!A15)</f>
        <v>GHA_2011_EMIS</v>
      </c>
      <c r="B13" s="298" t="s">
        <v>57</v>
      </c>
      <c r="C13" s="305" t="s">
        <v>27</v>
      </c>
      <c r="D13" s="306"/>
      <c r="E13" s="306"/>
      <c r="F13" s="306"/>
      <c r="G13" s="307"/>
      <c r="H13" s="307"/>
      <c r="I13" s="308"/>
      <c r="J13" s="285"/>
      <c r="K13" s="303"/>
      <c r="L13" s="298" t="s">
        <v>57</v>
      </c>
      <c r="M13" s="305" t="s">
        <v>27</v>
      </c>
      <c r="N13" s="306"/>
      <c r="O13" s="306"/>
      <c r="P13" s="306"/>
      <c r="Q13" s="307"/>
      <c r="R13" s="307"/>
      <c r="S13" s="308"/>
      <c r="T13" s="285"/>
      <c r="U13" s="303"/>
      <c r="V13" s="298" t="s">
        <v>57</v>
      </c>
      <c r="W13" s="305" t="s">
        <v>27</v>
      </c>
      <c r="X13" s="306"/>
      <c r="Y13" s="306"/>
      <c r="Z13" s="306"/>
      <c r="AA13" s="307"/>
      <c r="AB13" s="307"/>
      <c r="AC13" s="308"/>
      <c r="AD13" s="285"/>
      <c r="AE13" s="303"/>
      <c r="AF13" s="298" t="s">
        <v>57</v>
      </c>
      <c r="AG13" s="305" t="s">
        <v>27</v>
      </c>
      <c r="AH13" s="306"/>
      <c r="AI13" s="306"/>
      <c r="AJ13" s="306"/>
      <c r="AK13" s="307"/>
      <c r="AL13" s="307"/>
      <c r="AM13" s="308"/>
      <c r="AN13" s="285"/>
      <c r="AO13" s="303"/>
      <c r="AP13" s="298" t="s">
        <v>57</v>
      </c>
      <c r="AQ13" s="305" t="s">
        <v>27</v>
      </c>
      <c r="AR13" s="306"/>
      <c r="AS13" s="306"/>
      <c r="AT13" s="306"/>
      <c r="AU13" s="307"/>
      <c r="AV13" s="307"/>
      <c r="AW13" s="308"/>
      <c r="AX13" s="285"/>
      <c r="AY13" s="303"/>
      <c r="AZ13" s="298" t="s">
        <v>57</v>
      </c>
      <c r="BA13" s="309" t="s">
        <v>27</v>
      </c>
      <c r="BB13" s="310"/>
      <c r="BC13" s="310"/>
      <c r="BD13" s="310"/>
      <c r="BE13" s="311"/>
      <c r="BF13" s="311"/>
      <c r="BG13" s="312"/>
      <c r="BH13" s="285"/>
      <c r="BI13" s="303"/>
      <c r="BJ13" s="298" t="s">
        <v>57</v>
      </c>
      <c r="BK13" s="305" t="s">
        <v>27</v>
      </c>
      <c r="BL13" s="307"/>
      <c r="BM13" s="307"/>
      <c r="BN13" s="307"/>
      <c r="BO13" s="307"/>
      <c r="BP13" s="307"/>
      <c r="BQ13" s="308"/>
      <c r="BR13" s="285"/>
      <c r="BS13" s="303"/>
      <c r="BT13" s="298" t="s">
        <v>57</v>
      </c>
      <c r="BU13" s="305" t="s">
        <v>27</v>
      </c>
      <c r="BV13" s="307"/>
      <c r="BW13" s="307"/>
      <c r="BX13" s="307"/>
      <c r="BY13" s="307"/>
      <c r="BZ13" s="307"/>
      <c r="CA13" s="308"/>
      <c r="CB13" s="285"/>
      <c r="CC13" s="303"/>
      <c r="CD13" s="298" t="s">
        <v>57</v>
      </c>
      <c r="CE13" s="305" t="s">
        <v>27</v>
      </c>
      <c r="CF13" s="306"/>
      <c r="CG13" s="306"/>
      <c r="CH13" s="306"/>
      <c r="CI13" s="307"/>
      <c r="CJ13" s="307"/>
      <c r="CK13" s="308"/>
      <c r="CL13" s="285"/>
      <c r="CM13" s="303"/>
      <c r="CN13" s="298" t="s">
        <v>57</v>
      </c>
      <c r="CO13" s="305" t="s">
        <v>27</v>
      </c>
      <c r="CP13" s="306"/>
      <c r="CQ13" s="306"/>
      <c r="CR13" s="306"/>
      <c r="CS13" s="307"/>
      <c r="CT13" s="307"/>
      <c r="CU13" s="308"/>
      <c r="CV13" s="285"/>
      <c r="CW13" s="303"/>
      <c r="CX13" s="298" t="s">
        <v>57</v>
      </c>
      <c r="CY13" s="305" t="s">
        <v>27</v>
      </c>
      <c r="CZ13" s="306"/>
      <c r="DA13" s="306"/>
      <c r="DB13" s="306"/>
      <c r="DC13" s="307"/>
      <c r="DD13" s="307"/>
      <c r="DE13" s="308"/>
      <c r="DF13" s="285"/>
      <c r="DG13" s="303"/>
      <c r="DH13" s="298" t="s">
        <v>57</v>
      </c>
      <c r="DI13" s="305" t="s">
        <v>27</v>
      </c>
      <c r="DJ13" s="306"/>
      <c r="DK13" s="306"/>
      <c r="DL13" s="306"/>
      <c r="DM13" s="307"/>
      <c r="DN13" s="307"/>
      <c r="DO13" s="308"/>
      <c r="DP13" s="285"/>
      <c r="DQ13" s="303"/>
      <c r="DR13" s="298" t="s">
        <v>57</v>
      </c>
      <c r="DS13" s="305" t="s">
        <v>27</v>
      </c>
      <c r="DT13" s="306"/>
      <c r="DU13" s="306"/>
      <c r="DV13" s="306"/>
      <c r="DW13" s="307"/>
      <c r="DX13" s="307"/>
      <c r="DY13" s="308"/>
      <c r="DZ13" s="285"/>
      <c r="EA13" s="303"/>
      <c r="EB13" s="298" t="s">
        <v>57</v>
      </c>
      <c r="EC13" s="305" t="s">
        <v>27</v>
      </c>
      <c r="ED13" s="306"/>
      <c r="EE13" s="306"/>
      <c r="EF13" s="306"/>
      <c r="EG13" s="307"/>
      <c r="EH13" s="307"/>
      <c r="EI13" s="308"/>
      <c r="EJ13" s="285"/>
      <c r="EK13" s="303"/>
      <c r="EL13" s="298" t="s">
        <v>57</v>
      </c>
      <c r="EM13" s="305" t="s">
        <v>27</v>
      </c>
      <c r="EN13" s="306"/>
      <c r="EO13" s="306"/>
      <c r="EP13" s="306"/>
      <c r="EQ13" s="307"/>
      <c r="ER13" s="307"/>
      <c r="ES13" s="308"/>
      <c r="ET13" s="285"/>
      <c r="EU13" s="303"/>
      <c r="EV13" s="298" t="s">
        <v>57</v>
      </c>
      <c r="EW13" s="305" t="s">
        <v>27</v>
      </c>
      <c r="EX13" s="306"/>
      <c r="EY13" s="306"/>
      <c r="EZ13" s="306"/>
      <c r="FA13" s="307"/>
      <c r="FB13" s="307"/>
      <c r="FC13" s="308"/>
      <c r="FD13" s="285"/>
      <c r="FE13" s="303"/>
      <c r="FF13" s="298" t="s">
        <v>57</v>
      </c>
      <c r="FG13" s="305" t="s">
        <v>27</v>
      </c>
      <c r="FH13" s="306"/>
      <c r="FI13" s="306"/>
      <c r="FJ13" s="306"/>
      <c r="FK13" s="307"/>
      <c r="FL13" s="307"/>
      <c r="FM13" s="308"/>
      <c r="FN13" s="285"/>
      <c r="FO13" s="303"/>
      <c r="FP13" s="298" t="s">
        <v>57</v>
      </c>
      <c r="FQ13" s="305" t="s">
        <v>27</v>
      </c>
      <c r="FR13" s="306"/>
      <c r="FS13" s="306"/>
      <c r="FT13" s="306"/>
      <c r="FU13" s="307"/>
      <c r="FV13" s="307"/>
      <c r="FW13" s="308"/>
      <c r="FX13" s="285"/>
      <c r="FY13" s="303"/>
      <c r="FZ13" s="298" t="s">
        <v>57</v>
      </c>
      <c r="GA13" s="305" t="s">
        <v>27</v>
      </c>
      <c r="GB13" s="313"/>
      <c r="GC13" s="313"/>
      <c r="GD13" s="313"/>
      <c r="GE13" s="307"/>
      <c r="GF13" s="307"/>
      <c r="GG13" s="308"/>
      <c r="GH13" s="285"/>
      <c r="GI13" s="303"/>
      <c r="GJ13" s="298" t="s">
        <v>57</v>
      </c>
      <c r="GK13" s="305" t="s">
        <v>27</v>
      </c>
      <c r="GL13" s="313"/>
      <c r="GM13" s="313"/>
      <c r="GN13" s="313"/>
      <c r="GO13" s="307"/>
      <c r="GP13" s="307"/>
      <c r="GQ13" s="308"/>
      <c r="GR13" s="285"/>
      <c r="GS13" s="303"/>
      <c r="GT13" s="298" t="s">
        <v>57</v>
      </c>
      <c r="GU13" s="305" t="s">
        <v>27</v>
      </c>
      <c r="GV13" s="313"/>
      <c r="GW13" s="313"/>
      <c r="GX13" s="313"/>
      <c r="GY13" s="307"/>
      <c r="GZ13" s="307"/>
      <c r="HA13" s="308"/>
      <c r="HB13" s="285"/>
      <c r="HC13" s="303"/>
      <c r="HD13" s="298" t="s">
        <v>57</v>
      </c>
      <c r="HE13" s="305" t="s">
        <v>27</v>
      </c>
      <c r="HF13" s="313"/>
      <c r="HG13" s="313"/>
      <c r="HH13" s="313"/>
      <c r="HI13" s="307"/>
      <c r="HJ13" s="307"/>
      <c r="HK13" s="308"/>
      <c r="HL13" s="285"/>
      <c r="HM13" s="303"/>
      <c r="HN13" s="298" t="s">
        <v>57</v>
      </c>
      <c r="HO13" s="305" t="s">
        <v>27</v>
      </c>
      <c r="HP13" s="306"/>
      <c r="HQ13" s="306"/>
      <c r="HR13" s="306"/>
      <c r="HS13" s="307"/>
      <c r="HT13" s="307"/>
      <c r="HU13" s="308"/>
      <c r="HV13" s="285"/>
      <c r="HW13" s="303"/>
      <c r="HX13" s="298" t="s">
        <v>57</v>
      </c>
      <c r="HY13" s="305" t="s">
        <v>27</v>
      </c>
      <c r="HZ13" s="306"/>
      <c r="IA13" s="306"/>
      <c r="IB13" s="306"/>
      <c r="IC13" s="307"/>
      <c r="ID13" s="307"/>
      <c r="IE13" s="308"/>
      <c r="IF13" s="285"/>
      <c r="IG13" s="303"/>
      <c r="IH13" s="298" t="s">
        <v>57</v>
      </c>
      <c r="II13" s="305" t="s">
        <v>27</v>
      </c>
      <c r="IJ13" s="313"/>
      <c r="IK13" s="313"/>
      <c r="IL13" s="313"/>
      <c r="IM13" s="307"/>
      <c r="IN13" s="307"/>
      <c r="IO13" s="308"/>
      <c r="IP13" s="285"/>
      <c r="IQ13" s="303"/>
      <c r="IR13" s="298" t="s">
        <v>57</v>
      </c>
      <c r="IS13" s="305" t="s">
        <v>27</v>
      </c>
      <c r="IT13" s="313"/>
      <c r="IU13" s="313"/>
      <c r="IV13" s="313"/>
      <c r="IW13" s="307"/>
      <c r="IX13" s="307"/>
      <c r="IY13" s="308"/>
      <c r="IZ13" s="285"/>
      <c r="JA13" s="303"/>
    </row>
    <row xmlns:x14ac="http://schemas.microsoft.com/office/spreadsheetml/2009/9/ac" r="14" ht="15.75" customHeight="true" x14ac:dyDescent="0.25">
      <c r="A14" s="427" t="str">
        <f ca="true">IF(ISBLANK('Data Summary'!A16),"",'Data Summary'!A16)</f>
        <v>GHA_2011_UIS</v>
      </c>
      <c r="B14" s="125" t="s">
        <v>30</v>
      </c>
      <c r="C14" s="20">
        <v>0</v>
      </c>
      <c r="D14" s="79">
        <f>100-(16268+1350)/(24475+6375)*100</f>
        <v>42.891410048622369</v>
      </c>
      <c r="E14" s="45"/>
      <c r="F14" s="45"/>
      <c r="G14" s="79">
        <f>100-(4203+700)/(6098+2837)*100</f>
        <v>45.12590934527141</v>
      </c>
      <c r="H14" s="7">
        <f>100-(8197+506)/(12066+2510)*100</f>
        <v>40.292261251372118</v>
      </c>
      <c r="I14" s="26">
        <f>100-(3868+144)/(6311+1028)*100</f>
        <v>45.333151655538906</v>
      </c>
      <c r="J14" s="11"/>
      <c r="K14" s="16"/>
      <c r="L14" s="125" t="s">
        <v>30</v>
      </c>
      <c r="M14" s="20">
        <v>0</v>
      </c>
      <c r="N14" s="79">
        <f>100-(15578+1352)/(24293+5954)*100</f>
        <v>44.027506860184488</v>
      </c>
      <c r="O14" s="45"/>
      <c r="P14" s="45"/>
      <c r="Q14" s="7">
        <f>100-(4279+723)/(6278+2707)*100</f>
        <v>44.329437952142456</v>
      </c>
      <c r="R14" s="7">
        <f>100-(7485+470)/(11749+2232)*100</f>
        <v>43.101351834632716</v>
      </c>
      <c r="S14" s="26">
        <f>100-(3814+159)/(6266+1015)*100</f>
        <v>45.433319598956189</v>
      </c>
      <c r="T14" s="11"/>
      <c r="U14" s="16"/>
      <c r="V14" s="125" t="s">
        <v>30</v>
      </c>
      <c r="W14" s="20">
        <v>0</v>
      </c>
      <c r="X14" s="79">
        <f>100-(15128+1737)/(24362+7217)*100</f>
        <v>46.594255676240536</v>
      </c>
      <c r="Y14" s="45"/>
      <c r="Z14" s="45"/>
      <c r="AA14" s="7">
        <f>100-(4217+913)/(6163+3171)*100</f>
        <v>45.039640025712444</v>
      </c>
      <c r="AB14" s="7">
        <f>100-(7234+585)/(11895+2724)*100</f>
        <v>46.51480949449347</v>
      </c>
      <c r="AC14" s="26">
        <f>100-(3677+239)/(6304+1322)*100</f>
        <v>48.649357461316548</v>
      </c>
      <c r="AD14" s="11"/>
      <c r="AE14" s="16"/>
      <c r="AF14" s="125" t="s">
        <v>30</v>
      </c>
      <c r="AG14" s="20">
        <v>0</v>
      </c>
      <c r="AH14" s="79">
        <f>100-(15462+2756)/(25543+9852)*100</f>
        <v>48.529453312614777</v>
      </c>
      <c r="AI14" s="45"/>
      <c r="AJ14" s="45"/>
      <c r="AK14" s="7">
        <f>100-(4487+1491)/(6552+4461)*100</f>
        <v>45.718696086443288</v>
      </c>
      <c r="AL14" s="7">
        <f>100-(7242+908)/(12375+3611)*100</f>
        <v>49.017890654322528</v>
      </c>
      <c r="AM14" s="26">
        <f>100-(3733+357)/(6616+1780)*100</f>
        <v>51.286326822296331</v>
      </c>
      <c r="AN14" s="11"/>
      <c r="AO14" s="16"/>
      <c r="AP14" s="125" t="s">
        <v>30</v>
      </c>
      <c r="AQ14" s="20">
        <v>0</v>
      </c>
      <c r="AR14" s="45">
        <f>100-(13616+8255+(376+376*(1-0.913))*0.913+(85+85*(1-0.904))*0.904)/(29091+10157+(376+376*(1-0.913))+(85+85*(1-0.904)))*100</f>
        <v>43.827817367562851</v>
      </c>
      <c r="AS14" s="45"/>
      <c r="AT14" s="45"/>
      <c r="AU14" s="7">
        <f>100-(571+4013+1850+2572)/(1075+8659+2186+3272)*100</f>
        <v>40.718799368088469</v>
      </c>
      <c r="AV14" s="7">
        <f>100-((5531+2459)/(12227+3080)*100)</f>
        <v>47.801659371529368</v>
      </c>
      <c r="AW14" s="26">
        <f>100-((376+376*(1-0.913))*0.913+(85+85*(1-0.904))*0.904)/((376+376*(1-0.913))+(85+85*(1-0.904)))*100</f>
        <v>8.8670625179328511</v>
      </c>
      <c r="AX14" s="11"/>
      <c r="AY14" s="16"/>
      <c r="AZ14" s="125" t="s">
        <v>30</v>
      </c>
      <c r="BA14" s="20">
        <v>0</v>
      </c>
      <c r="BB14" s="45">
        <f>100-(14731+9609+(378+378*(1-0.791))*0.791+(104+104*(1-0.819))*0.819)/(30985+11865+(378+378*(1-0.791))+(104+104*(1-0.819)))*100</f>
        <v>42.891593813891873</v>
      </c>
      <c r="BC14" s="45"/>
      <c r="BD14" s="45"/>
      <c r="BE14" s="7">
        <f>100-(570+4669+2222+2939)/(975+10008+2661+3742)*100</f>
        <v>40.181755435407794</v>
      </c>
      <c r="BF14" s="7">
        <f>100-((5942+2803)/(12880+3530)*100)</f>
        <v>46.709323583180982</v>
      </c>
      <c r="BG14" s="26">
        <f>100-((378+378*(1-0.791))*0.791+(104+104*(1-0.819))*0.819)/((378+378*(1-0.791))+(104+104*(1-0.819)))*100</f>
        <v>20.306878615308747</v>
      </c>
      <c r="BH14" s="11"/>
      <c r="BI14" s="16"/>
      <c r="BJ14" s="125" t="s">
        <v>30</v>
      </c>
      <c r="BK14" s="20">
        <v>0</v>
      </c>
      <c r="BL14" s="7">
        <f>100-(15965+11304+(463+463*(1-0.939))*0.939+(138+138*(1-0.902))*0.902)/(32467+13643+(463+463*(1-0.939))+(138+138*(1-0.902)))*100</f>
        <v>40.395074744987824</v>
      </c>
      <c r="BM14" s="7"/>
      <c r="BN14" s="7"/>
      <c r="BO14" s="7">
        <f>100-(385+5360+2522+3479)/(657+11140+2947+4309)*100</f>
        <v>38.350915866267776</v>
      </c>
      <c r="BP14" s="7">
        <f>100-((6363+3316)/(13247+4068)*100)</f>
        <v>44.100490903840608</v>
      </c>
      <c r="BQ14" s="26">
        <f>100-((463+463*(1-0.939))*0.939+(138+138*(1-0.902))*0.902)/((463+463*(1-0.939))+(138+138*(1-0.902)))*100</f>
        <v>6.972227105623034</v>
      </c>
      <c r="BR14" s="11"/>
      <c r="BS14" s="16"/>
      <c r="BT14" s="125" t="s">
        <v>30</v>
      </c>
      <c r="BU14" s="20">
        <v>0</v>
      </c>
      <c r="BV14" s="7">
        <f>100-(17303+12307+(404+404*(1-0.819))*0.819+(144+144*(1-0.814))*0.814)/(33763+14925+(404+404*(1-0.819))+(144+144*(1-0.814)))*100</f>
        <v>38.909034101490548</v>
      </c>
      <c r="BW14" s="7"/>
      <c r="BX14" s="7"/>
      <c r="BY14" s="7">
        <f>100-(371+5958+2837+3726)/(770+11827+3385+4612)*100</f>
        <v>37.399242497814896</v>
      </c>
      <c r="BZ14" s="7">
        <f>100-((6822+3548)/(13510+4371)*100)</f>
        <v>42.005480677814447</v>
      </c>
      <c r="CA14" s="26">
        <f>100-((404+404*(1-0.819))*0.819+(144+144*(1-0.814))*0.814)/((404+404*(1-0.819))+(144+144*(1-0.814)))*100</f>
        <v>18.231796489625083</v>
      </c>
      <c r="CB14" s="11"/>
      <c r="CC14" s="16"/>
      <c r="CD14" s="125" t="s">
        <v>30</v>
      </c>
      <c r="CE14" s="20">
        <v>0</v>
      </c>
      <c r="CF14" s="45">
        <f>100-(18626+13381+(391+391*(1-0.788))*0.788+(167+167*(1-0.831))*0.831)/(35081+16272+(391+391*(1-0.788))+(167+167*(1-0.831)))*100</f>
        <v>37.444571007926143</v>
      </c>
      <c r="CG14" s="45"/>
      <c r="CH14" s="45"/>
      <c r="CI14" s="7">
        <f>100-(361+6542+3163+3984)/(796+12481+3739+4990)*100</f>
        <v>36.153776242842859</v>
      </c>
      <c r="CJ14" s="7">
        <f>100-((7247+3819)/(13835+4744)*100)</f>
        <v>40.438129070455886</v>
      </c>
      <c r="CK14" s="26">
        <f>100-((391+391*(1-0.788))*0.788+(167+167*(1-0.831))*0.831)/((391+391*(1-0.788))+(167+167*(1-0.831)))*100</f>
        <v>19.94541909836127</v>
      </c>
      <c r="CL14" s="11"/>
      <c r="CM14" s="16"/>
      <c r="CN14" s="125" t="s">
        <v>30</v>
      </c>
      <c r="CO14" s="20">
        <v>0</v>
      </c>
      <c r="CP14" s="45">
        <f>100-(18281+13317+(492+492*(1-0.963))*0.963+(179+179*(1-0.856))*0.856)/(36822+18380+(492+492*(1-0.963))+(179+179*(1-0.856)))*100</f>
        <v>42.299074971502392</v>
      </c>
      <c r="CQ14" s="45"/>
      <c r="CR14" s="45"/>
      <c r="CS14" s="7">
        <f>100-(321+6482+3023+4001)/(666+13263+4303+5538)*100</f>
        <v>41.830037862852329</v>
      </c>
      <c r="CT14" s="7">
        <f>100-((7159+3817)/(14431+5292)*100)</f>
        <v>44.349236931501288</v>
      </c>
      <c r="CU14" s="26">
        <f>100-((492+492*(1-0.963))*0.963+(179+179*(1-0.856))*0.856)/((492+492*(1-0.963))+(179+179*(1-0.856)))*100</f>
        <v>6.7645657221180926</v>
      </c>
      <c r="CV14" s="11"/>
      <c r="CW14" s="16"/>
      <c r="CX14" s="125" t="s">
        <v>30</v>
      </c>
      <c r="CY14" s="20">
        <v>0</v>
      </c>
      <c r="CZ14" s="79">
        <f>(DD14/100*CT34+DE14/100*CU34)/(CT34+CU34)*100</f>
        <v>43.387296385070677</v>
      </c>
      <c r="DA14" s="45"/>
      <c r="DB14" s="45"/>
      <c r="DC14" s="7"/>
      <c r="DD14" s="7">
        <v>43.5</v>
      </c>
      <c r="DE14" s="26">
        <v>40.299999999999997</v>
      </c>
      <c r="DF14" s="11"/>
      <c r="DG14" s="16"/>
      <c r="DH14" s="125" t="s">
        <v>30</v>
      </c>
      <c r="DI14" s="20">
        <v>0</v>
      </c>
      <c r="DJ14" s="45">
        <f>100-(20391+14981+(463+463*(1-0.899))*0.899+(211+211*(1-0.872))*0.872)/(36656+18146+(463+463*(1-0.899))+(211+211*(1-0.872)))*100</f>
        <v>35.125169259473637</v>
      </c>
      <c r="DK14" s="45"/>
      <c r="DL14" s="45"/>
      <c r="DM14" s="7">
        <f>100-(307+7255+3608+4362)/(455+13505+4032+5410)*100</f>
        <v>33.629604307324158</v>
      </c>
      <c r="DN14" s="7">
        <f>100-((7797+4209)/(14360+5473)*100)</f>
        <v>39.464528815610343</v>
      </c>
      <c r="DO14" s="26">
        <f>100-((463+463*(1-0.899))*0.899+(211+211*(1-0.872))*0.872)/((463+463*(1-0.899))+(211+211*(1-0.872)))*100</f>
        <v>10.959382885937003</v>
      </c>
      <c r="DP14" s="11"/>
      <c r="DQ14" s="16"/>
      <c r="DR14" s="125" t="s">
        <v>30</v>
      </c>
      <c r="DS14" s="20">
        <v>0</v>
      </c>
      <c r="DT14" s="79">
        <f>(DX14/100*$CT34+DY14/100*$CU34)/($CU34+$CT34)*100</f>
        <v>44.67811475810791</v>
      </c>
      <c r="DU14" s="45"/>
      <c r="DV14" s="45"/>
      <c r="DW14" s="7"/>
      <c r="DX14" s="7">
        <v>44.9</v>
      </c>
      <c r="DY14" s="26">
        <v>38.6</v>
      </c>
      <c r="DZ14" s="11"/>
      <c r="EA14" s="16"/>
      <c r="EB14" s="125" t="s">
        <v>30</v>
      </c>
      <c r="EC14" s="20">
        <v>0</v>
      </c>
      <c r="ED14" s="45">
        <f>100-(22321+17409+(461+461*(1-0.862))*0.862+(240+240*(1-0.819))*0.819)/(36746+20173+(461+461*(1-0.862))+(240+240*(1-0.819)))*100</f>
        <v>29.990615360997609</v>
      </c>
      <c r="EE14" s="45"/>
      <c r="EF14" s="45"/>
      <c r="EG14" s="7">
        <f>100-(344+7891+4282+5047)/(511+13305+4841+5972)*100</f>
        <v>28.68569572455236</v>
      </c>
      <c r="EH14" s="7">
        <f>100-((8455+4875)/(14112+5742)*100)</f>
        <v>32.859877102850817</v>
      </c>
      <c r="EI14" s="26">
        <f>100-((461+461*(1-0.862))*0.862+(240+240*(1-0.819))*0.819)/((461+461*(1-0.862))+(240+240*(1-0.819)))*100</f>
        <v>15.30829767170178</v>
      </c>
      <c r="EJ14" s="11"/>
      <c r="EK14" s="16"/>
      <c r="EL14" s="125" t="s">
        <v>30</v>
      </c>
      <c r="EM14" s="20">
        <v>0</v>
      </c>
      <c r="EN14" s="79">
        <f>(ER14/100*$CT34+ES14/100*$CU34)/($CU34+$CT34)*100</f>
        <v>42.362642469304895</v>
      </c>
      <c r="EO14" s="45"/>
      <c r="EP14" s="45"/>
      <c r="EQ14" s="7"/>
      <c r="ER14" s="7">
        <v>42.5</v>
      </c>
      <c r="ES14" s="26">
        <v>38.6</v>
      </c>
      <c r="ET14" s="11"/>
      <c r="EU14" s="16"/>
      <c r="EV14" s="125" t="s">
        <v>30</v>
      </c>
      <c r="EW14" s="20">
        <v>0</v>
      </c>
      <c r="EX14" s="45">
        <f>100-(22184+18717+(539+539*(1-0.97))*0.97+(258+258*(1-0.91))*0.91)/(37079+22349+(539+539*(1-0.97))+(258+258*(1-0.91)))*100</f>
        <v>30.812499554048429</v>
      </c>
      <c r="EY14" s="45"/>
      <c r="EZ14" s="45"/>
      <c r="FA14" s="7">
        <f>100-(246+7896+4611+5404)/(369+13492+5375+6608)*100</f>
        <v>29.743847701594177</v>
      </c>
      <c r="FB14" s="7">
        <f>100-((8326+5237)/(14142+6360)*100)</f>
        <v>33.845478489903428</v>
      </c>
      <c r="FC14" s="26">
        <f>100-((539+539*(1-0.97))*0.97+(258+258*(1-0.91))*0.91)/((539+539*(1-0.97))+(258+258*(1-0.91)))*100</f>
        <v>5.0173842346274142</v>
      </c>
      <c r="FD14" s="11"/>
      <c r="FE14" s="16"/>
      <c r="FF14" s="125" t="s">
        <v>30</v>
      </c>
      <c r="FG14" s="20">
        <v>0</v>
      </c>
      <c r="FH14" s="45">
        <f>100-((11543+11543*(1-0.56))*0.56+(5811+5811*(1-0.79))*0.79)/(11543+5811)*100</f>
        <v>14.353981214705541</v>
      </c>
      <c r="FI14" s="45"/>
      <c r="FJ14" s="45"/>
      <c r="FK14" s="7"/>
      <c r="FL14" s="7"/>
      <c r="FM14" s="26">
        <f>100-((532+532*(1-0.95))*0.95+(280+280*(1-0.93))*0.93)/((532+532*(1-0.95))+(280+280*(1-0.93)))*100</f>
        <v>5.6982055464926589</v>
      </c>
      <c r="FN14" s="11"/>
      <c r="FO14" s="16"/>
      <c r="FP14" s="125" t="s">
        <v>30</v>
      </c>
      <c r="FQ14" s="20">
        <v>0</v>
      </c>
      <c r="FR14" s="79">
        <v>32.784753823519353</v>
      </c>
      <c r="FS14" s="45"/>
      <c r="FT14" s="45"/>
      <c r="FU14" s="7"/>
      <c r="FV14" s="7"/>
      <c r="FW14" s="26"/>
      <c r="FX14" s="11"/>
      <c r="FY14" s="16"/>
      <c r="FZ14" s="125" t="s">
        <v>30</v>
      </c>
      <c r="GA14" s="20">
        <v>0</v>
      </c>
      <c r="GB14" s="45">
        <v>30.252762023407527</v>
      </c>
      <c r="GC14" s="45"/>
      <c r="GD14" s="45"/>
      <c r="GE14" s="194"/>
      <c r="GF14" s="194"/>
      <c r="GG14" s="26"/>
      <c r="GH14" s="11"/>
      <c r="GI14" s="16"/>
      <c r="GJ14" s="125" t="s">
        <v>30</v>
      </c>
      <c r="GK14" s="20">
        <v>0</v>
      </c>
      <c r="GL14" s="218"/>
      <c r="GM14" s="45"/>
      <c r="GN14" s="45"/>
      <c r="GO14" s="194"/>
      <c r="GP14" s="194"/>
      <c r="GQ14" s="26"/>
      <c r="GR14" s="11"/>
      <c r="GS14" s="16"/>
      <c r="GT14" s="125" t="s">
        <v>30</v>
      </c>
      <c r="GU14" s="20">
        <v>0</v>
      </c>
      <c r="GV14" s="45"/>
      <c r="GW14" s="45"/>
      <c r="GX14" s="45">
        <v>18.30986</v>
      </c>
      <c r="GY14" s="194"/>
      <c r="GZ14" s="194"/>
      <c r="HA14" s="26"/>
      <c r="HB14" s="11"/>
      <c r="HC14" s="16"/>
      <c r="HD14" s="125" t="s">
        <v>30</v>
      </c>
      <c r="HE14" s="20">
        <v>0</v>
      </c>
      <c r="HF14" s="45">
        <v>28.764235827093685</v>
      </c>
      <c r="HG14" s="45"/>
      <c r="HH14" s="45"/>
      <c r="HI14" s="194"/>
      <c r="HJ14" s="194"/>
      <c r="HK14" s="26"/>
      <c r="HL14" s="11"/>
      <c r="HM14" s="16"/>
      <c r="HN14" s="125" t="s">
        <v>30</v>
      </c>
      <c r="HO14" s="20">
        <v>0</v>
      </c>
      <c r="HP14" s="79"/>
      <c r="HQ14" s="45"/>
      <c r="HR14" s="45"/>
      <c r="HS14" s="7"/>
      <c r="HT14" s="7"/>
      <c r="HU14" s="26"/>
      <c r="HV14" s="11"/>
      <c r="HW14" s="16"/>
      <c r="HX14" s="125" t="s">
        <v>30</v>
      </c>
      <c r="HY14" s="20">
        <v>0</v>
      </c>
      <c r="HZ14" s="79">
        <v>13.3323</v>
      </c>
      <c r="IA14" s="45">
        <v>6.4553799999999999</v>
      </c>
      <c r="IB14" s="45">
        <v>18.679379999999998</v>
      </c>
      <c r="IC14" s="7">
        <v>12.4229</v>
      </c>
      <c r="ID14" s="7">
        <v>14.540559999999999</v>
      </c>
      <c r="IE14" s="26">
        <v>13.3864</v>
      </c>
      <c r="IF14" s="11"/>
      <c r="IG14" s="16"/>
      <c r="IH14" s="125" t="s">
        <v>30</v>
      </c>
      <c r="II14" s="20">
        <v>0</v>
      </c>
      <c r="IJ14" s="45">
        <v>20.287340382504183</v>
      </c>
      <c r="IK14" s="45"/>
      <c r="IL14" s="45"/>
      <c r="IM14" s="194"/>
      <c r="IN14" s="194"/>
      <c r="IO14" s="26"/>
      <c r="IP14" s="11"/>
      <c r="IQ14" s="16"/>
      <c r="IR14" s="125" t="s">
        <v>30</v>
      </c>
      <c r="IS14" s="20">
        <v>0</v>
      </c>
      <c r="IT14" s="45">
        <v>13.356357124584292</v>
      </c>
      <c r="IU14" s="45">
        <v>11.367521367521368</v>
      </c>
      <c r="IV14" s="45">
        <v>25.935030728709396</v>
      </c>
      <c r="IW14" s="194">
        <v>12.383781702151071</v>
      </c>
      <c r="IX14" s="194">
        <v>14.300536053951237</v>
      </c>
      <c r="IY14" s="26">
        <v>14.079383759495027</v>
      </c>
      <c r="IZ14" s="11"/>
      <c r="JA14" s="16"/>
    </row>
    <row xmlns:x14ac="http://schemas.microsoft.com/office/spreadsheetml/2009/9/ac" r="15" s="2" customFormat="true" x14ac:dyDescent="0.25">
      <c r="A15" s="427" t="str">
        <f ca="true">IF(ISBLANK('Data Summary'!A17),"",'Data Summary'!A17)</f>
        <v>GHA_2012_EMIS</v>
      </c>
      <c r="B15" s="125" t="s">
        <v>105</v>
      </c>
      <c r="C15" s="80">
        <v>0</v>
      </c>
      <c r="D15" s="45"/>
      <c r="E15" s="45"/>
      <c r="F15" s="45"/>
      <c r="G15" s="7"/>
      <c r="H15" s="7"/>
      <c r="I15" s="26"/>
      <c r="J15" s="11"/>
      <c r="K15" s="16"/>
      <c r="L15" s="125" t="s">
        <v>105</v>
      </c>
      <c r="M15" s="80">
        <v>0</v>
      </c>
      <c r="N15" s="45"/>
      <c r="O15" s="45"/>
      <c r="P15" s="45"/>
      <c r="Q15" s="7"/>
      <c r="R15" s="7"/>
      <c r="S15" s="26"/>
      <c r="T15" s="11"/>
      <c r="U15" s="16"/>
      <c r="V15" s="125" t="s">
        <v>105</v>
      </c>
      <c r="W15" s="80">
        <v>0</v>
      </c>
      <c r="X15" s="45"/>
      <c r="Y15" s="45"/>
      <c r="Z15" s="45"/>
      <c r="AA15" s="7"/>
      <c r="AB15" s="7"/>
      <c r="AC15" s="26"/>
      <c r="AD15" s="11"/>
      <c r="AE15" s="16"/>
      <c r="AF15" s="125" t="s">
        <v>105</v>
      </c>
      <c r="AG15" s="80">
        <v>0</v>
      </c>
      <c r="AH15" s="45"/>
      <c r="AI15" s="45"/>
      <c r="AJ15" s="45"/>
      <c r="AK15" s="7"/>
      <c r="AL15" s="7"/>
      <c r="AM15" s="26"/>
      <c r="AN15" s="11"/>
      <c r="AO15" s="16"/>
      <c r="AP15" s="125" t="s">
        <v>105</v>
      </c>
      <c r="AQ15" s="80">
        <v>0</v>
      </c>
      <c r="AR15" s="45"/>
      <c r="AS15" s="45"/>
      <c r="AT15" s="45"/>
      <c r="AU15" s="7"/>
      <c r="AV15" s="7"/>
      <c r="AW15" s="26"/>
      <c r="AX15" s="11"/>
      <c r="AY15" s="16"/>
      <c r="AZ15" s="125" t="s">
        <v>105</v>
      </c>
      <c r="BA15" s="80">
        <v>0</v>
      </c>
      <c r="BB15" s="45"/>
      <c r="BC15" s="45"/>
      <c r="BD15" s="45"/>
      <c r="BE15" s="7"/>
      <c r="BF15" s="7"/>
      <c r="BG15" s="26"/>
      <c r="BH15" s="11"/>
      <c r="BI15" s="16"/>
      <c r="BJ15" s="125" t="s">
        <v>105</v>
      </c>
      <c r="BK15" s="80">
        <v>0</v>
      </c>
      <c r="BL15" s="45"/>
      <c r="BM15" s="45"/>
      <c r="BN15" s="45"/>
      <c r="BO15" s="7"/>
      <c r="BP15" s="7"/>
      <c r="BQ15" s="26"/>
      <c r="BR15" s="11"/>
      <c r="BS15" s="16"/>
      <c r="BT15" s="125" t="s">
        <v>105</v>
      </c>
      <c r="BU15" s="80">
        <v>0</v>
      </c>
      <c r="BV15" s="45"/>
      <c r="BW15" s="45"/>
      <c r="BX15" s="45"/>
      <c r="BY15" s="7"/>
      <c r="BZ15" s="7"/>
      <c r="CA15" s="26"/>
      <c r="CB15" s="11"/>
      <c r="CC15" s="16"/>
      <c r="CD15" s="125" t="s">
        <v>105</v>
      </c>
      <c r="CE15" s="80">
        <v>0</v>
      </c>
      <c r="CF15" s="45"/>
      <c r="CG15" s="45"/>
      <c r="CH15" s="45"/>
      <c r="CI15" s="7"/>
      <c r="CJ15" s="7"/>
      <c r="CK15" s="26"/>
      <c r="CL15" s="11"/>
      <c r="CM15" s="16"/>
      <c r="CN15" s="125" t="s">
        <v>105</v>
      </c>
      <c r="CO15" s="80">
        <v>0</v>
      </c>
      <c r="CP15" s="45"/>
      <c r="CQ15" s="45"/>
      <c r="CR15" s="45"/>
      <c r="CS15" s="7"/>
      <c r="CT15" s="7"/>
      <c r="CU15" s="26"/>
      <c r="CV15" s="11"/>
      <c r="CW15" s="16"/>
      <c r="CX15" s="125" t="s">
        <v>105</v>
      </c>
      <c r="CY15" s="80">
        <v>0</v>
      </c>
      <c r="CZ15" s="45"/>
      <c r="DA15" s="45"/>
      <c r="DB15" s="45"/>
      <c r="DC15" s="7"/>
      <c r="DD15" s="7"/>
      <c r="DE15" s="26"/>
      <c r="DF15" s="11"/>
      <c r="DG15" s="16"/>
      <c r="DH15" s="125" t="s">
        <v>105</v>
      </c>
      <c r="DI15" s="80">
        <v>0</v>
      </c>
      <c r="DJ15" s="45"/>
      <c r="DK15" s="45"/>
      <c r="DL15" s="45"/>
      <c r="DM15" s="7"/>
      <c r="DN15" s="7"/>
      <c r="DO15" s="26"/>
      <c r="DP15" s="11"/>
      <c r="DQ15" s="16"/>
      <c r="DR15" s="125" t="s">
        <v>105</v>
      </c>
      <c r="DS15" s="80">
        <v>0</v>
      </c>
      <c r="DT15" s="45"/>
      <c r="DU15" s="45"/>
      <c r="DV15" s="45"/>
      <c r="DW15" s="7"/>
      <c r="DX15" s="7"/>
      <c r="DY15" s="26"/>
      <c r="DZ15" s="11"/>
      <c r="EA15" s="16"/>
      <c r="EB15" s="125" t="s">
        <v>105</v>
      </c>
      <c r="EC15" s="80">
        <v>0</v>
      </c>
      <c r="ED15" s="45"/>
      <c r="EE15" s="45"/>
      <c r="EF15" s="45"/>
      <c r="EG15" s="7"/>
      <c r="EH15" s="7"/>
      <c r="EI15" s="26"/>
      <c r="EJ15" s="11"/>
      <c r="EK15" s="16"/>
      <c r="EL15" s="125" t="s">
        <v>105</v>
      </c>
      <c r="EM15" s="80">
        <v>0</v>
      </c>
      <c r="EN15" s="45"/>
      <c r="EO15" s="45"/>
      <c r="EP15" s="45"/>
      <c r="EQ15" s="7"/>
      <c r="ER15" s="7"/>
      <c r="ES15" s="26"/>
      <c r="ET15" s="11"/>
      <c r="EU15" s="16"/>
      <c r="EV15" s="125" t="s">
        <v>105</v>
      </c>
      <c r="EW15" s="80">
        <v>0</v>
      </c>
      <c r="EX15" s="45"/>
      <c r="EY15" s="45"/>
      <c r="EZ15" s="45"/>
      <c r="FA15" s="7"/>
      <c r="FB15" s="7"/>
      <c r="FC15" s="26"/>
      <c r="FD15" s="11"/>
      <c r="FE15" s="16"/>
      <c r="FF15" s="125" t="s">
        <v>105</v>
      </c>
      <c r="FG15" s="80">
        <v>0</v>
      </c>
      <c r="FH15" s="45"/>
      <c r="FI15" s="45"/>
      <c r="FJ15" s="45"/>
      <c r="FK15" s="7"/>
      <c r="FL15" s="7"/>
      <c r="FM15" s="26"/>
      <c r="FN15" s="11"/>
      <c r="FO15" s="16"/>
      <c r="FP15" s="125" t="s">
        <v>105</v>
      </c>
      <c r="FQ15" s="80">
        <v>0</v>
      </c>
      <c r="FR15" s="45"/>
      <c r="FS15" s="45"/>
      <c r="FT15" s="45"/>
      <c r="FU15" s="7"/>
      <c r="FV15" s="7"/>
      <c r="FW15" s="26"/>
      <c r="FX15" s="11"/>
      <c r="FY15" s="16"/>
      <c r="FZ15" s="125" t="s">
        <v>105</v>
      </c>
      <c r="GA15" s="80">
        <v>0</v>
      </c>
      <c r="GB15" s="45"/>
      <c r="GC15" s="45"/>
      <c r="GD15" s="45"/>
      <c r="GE15" s="194"/>
      <c r="GF15" s="194"/>
      <c r="GG15" s="26"/>
      <c r="GH15" s="11"/>
      <c r="GI15" s="16"/>
      <c r="GJ15" s="125" t="s">
        <v>105</v>
      </c>
      <c r="GK15" s="80">
        <v>0</v>
      </c>
      <c r="GL15" s="45"/>
      <c r="GM15" s="45"/>
      <c r="GN15" s="45"/>
      <c r="GO15" s="194"/>
      <c r="GP15" s="194"/>
      <c r="GQ15" s="26"/>
      <c r="GR15" s="11"/>
      <c r="GS15" s="16"/>
      <c r="GT15" s="125" t="s">
        <v>105</v>
      </c>
      <c r="GU15" s="80">
        <v>0</v>
      </c>
      <c r="GV15" s="45"/>
      <c r="GW15" s="45"/>
      <c r="GX15" s="45"/>
      <c r="GY15" s="194"/>
      <c r="GZ15" s="194"/>
      <c r="HA15" s="26"/>
      <c r="HB15" s="11"/>
      <c r="HC15" s="16"/>
      <c r="HD15" s="125" t="s">
        <v>105</v>
      </c>
      <c r="HE15" s="80">
        <v>0</v>
      </c>
      <c r="HF15" s="45"/>
      <c r="HG15" s="45"/>
      <c r="HH15" s="45"/>
      <c r="HI15" s="194"/>
      <c r="HJ15" s="194"/>
      <c r="HK15" s="26"/>
      <c r="HL15" s="11"/>
      <c r="HM15" s="16"/>
      <c r="HN15" s="125" t="s">
        <v>105</v>
      </c>
      <c r="HO15" s="80">
        <v>0</v>
      </c>
      <c r="HP15" s="45"/>
      <c r="HQ15" s="45"/>
      <c r="HR15" s="45"/>
      <c r="HS15" s="7"/>
      <c r="HT15" s="7"/>
      <c r="HU15" s="26"/>
      <c r="HV15" s="11"/>
      <c r="HW15" s="16"/>
      <c r="HX15" s="125" t="s">
        <v>105</v>
      </c>
      <c r="HY15" s="80">
        <v>0</v>
      </c>
      <c r="HZ15" s="45"/>
      <c r="IA15" s="45"/>
      <c r="IB15" s="45"/>
      <c r="IC15" s="7"/>
      <c r="ID15" s="7"/>
      <c r="IE15" s="26"/>
      <c r="IF15" s="11"/>
      <c r="IG15" s="16"/>
      <c r="IH15" s="125" t="s">
        <v>105</v>
      </c>
      <c r="II15" s="80">
        <v>0</v>
      </c>
      <c r="IJ15" s="45"/>
      <c r="IK15" s="45"/>
      <c r="IL15" s="45"/>
      <c r="IM15" s="194"/>
      <c r="IN15" s="194"/>
      <c r="IO15" s="26"/>
      <c r="IP15" s="11"/>
      <c r="IQ15" s="16"/>
      <c r="IR15" s="125" t="s">
        <v>105</v>
      </c>
      <c r="IS15" s="80">
        <v>0</v>
      </c>
      <c r="IT15" s="45"/>
      <c r="IU15" s="45"/>
      <c r="IV15" s="45"/>
      <c r="IW15" s="194"/>
      <c r="IX15" s="194"/>
      <c r="IY15" s="26"/>
      <c r="IZ15" s="11"/>
      <c r="JA15" s="16"/>
    </row>
    <row xmlns:x14ac="http://schemas.microsoft.com/office/spreadsheetml/2009/9/ac" r="16" s="2" customFormat="true" x14ac:dyDescent="0.25">
      <c r="A16" s="427" t="str">
        <f ca="true">IF(ISBLANK('Data Summary'!A18),"",'Data Summary'!A18)</f>
        <v>GHA_2012_UIS</v>
      </c>
      <c r="B16" s="126"/>
      <c r="C16" s="21"/>
      <c r="D16" s="79"/>
      <c r="E16" s="45"/>
      <c r="F16" s="7"/>
      <c r="G16" s="7"/>
      <c r="H16" s="7"/>
      <c r="I16" s="26"/>
      <c r="J16" s="11"/>
      <c r="K16" s="16"/>
      <c r="L16" s="126"/>
      <c r="M16" s="21"/>
      <c r="N16" s="79"/>
      <c r="O16" s="45"/>
      <c r="P16" s="45"/>
      <c r="Q16" s="7"/>
      <c r="R16" s="7"/>
      <c r="S16" s="26"/>
      <c r="T16" s="11"/>
      <c r="U16" s="16"/>
      <c r="V16" s="126"/>
      <c r="W16" s="21"/>
      <c r="X16" s="79"/>
      <c r="Y16" s="45"/>
      <c r="Z16" s="7"/>
      <c r="AA16" s="7"/>
      <c r="AB16" s="7"/>
      <c r="AC16" s="26"/>
      <c r="AD16" s="11"/>
      <c r="AE16" s="16"/>
      <c r="AF16" s="126"/>
      <c r="AG16" s="21"/>
      <c r="AH16" s="79"/>
      <c r="AI16" s="45"/>
      <c r="AJ16" s="7"/>
      <c r="AK16" s="7"/>
      <c r="AL16" s="7"/>
      <c r="AM16" s="26"/>
      <c r="AN16" s="11"/>
      <c r="AO16" s="16"/>
      <c r="AP16" s="126"/>
      <c r="AQ16" s="21"/>
      <c r="AR16" s="79"/>
      <c r="AS16" s="45"/>
      <c r="AT16" s="45"/>
      <c r="AU16" s="7"/>
      <c r="AV16" s="7"/>
      <c r="AW16" s="26"/>
      <c r="AX16" s="11"/>
      <c r="AY16" s="16"/>
      <c r="AZ16" s="126"/>
      <c r="BA16" s="21"/>
      <c r="BB16" s="79"/>
      <c r="BC16" s="45"/>
      <c r="BD16" s="45"/>
      <c r="BE16" s="7"/>
      <c r="BF16" s="7"/>
      <c r="BG16" s="26"/>
      <c r="BH16" s="11"/>
      <c r="BI16" s="16"/>
      <c r="BJ16" s="126"/>
      <c r="BK16" s="21"/>
      <c r="BL16" s="79"/>
      <c r="BM16" s="45"/>
      <c r="BN16" s="7"/>
      <c r="BO16" s="7"/>
      <c r="BP16" s="7"/>
      <c r="BQ16" s="26"/>
      <c r="BR16" s="11"/>
      <c r="BS16" s="16"/>
      <c r="BT16" s="126"/>
      <c r="BU16" s="21"/>
      <c r="BV16" s="79"/>
      <c r="BW16" s="45"/>
      <c r="BX16" s="7"/>
      <c r="BY16" s="7"/>
      <c r="BZ16" s="7"/>
      <c r="CA16" s="26"/>
      <c r="CB16" s="11"/>
      <c r="CC16" s="16"/>
      <c r="CD16" s="126"/>
      <c r="CE16" s="21"/>
      <c r="CF16" s="79"/>
      <c r="CG16" s="45"/>
      <c r="CH16" s="7"/>
      <c r="CI16" s="7"/>
      <c r="CJ16" s="7"/>
      <c r="CK16" s="26"/>
      <c r="CL16" s="11"/>
      <c r="CM16" s="16"/>
      <c r="CN16" s="126"/>
      <c r="CO16" s="21"/>
      <c r="CP16" s="79"/>
      <c r="CQ16" s="45"/>
      <c r="CR16" s="7"/>
      <c r="CS16" s="7"/>
      <c r="CT16" s="7"/>
      <c r="CU16" s="26"/>
      <c r="CV16" s="11"/>
      <c r="CW16" s="16"/>
      <c r="CX16" s="126"/>
      <c r="CY16" s="21"/>
      <c r="CZ16" s="79"/>
      <c r="DA16" s="45"/>
      <c r="DB16" s="7"/>
      <c r="DC16" s="7"/>
      <c r="DD16" s="7"/>
      <c r="DE16" s="26"/>
      <c r="DF16" s="11"/>
      <c r="DG16" s="16"/>
      <c r="DH16" s="126"/>
      <c r="DI16" s="21"/>
      <c r="DJ16" s="79"/>
      <c r="DK16" s="45"/>
      <c r="DL16" s="7"/>
      <c r="DM16" s="7"/>
      <c r="DN16" s="7"/>
      <c r="DO16" s="26"/>
      <c r="DP16" s="11"/>
      <c r="DQ16" s="16"/>
      <c r="DR16" s="126"/>
      <c r="DS16" s="21"/>
      <c r="DT16" s="79"/>
      <c r="DU16" s="45"/>
      <c r="DV16" s="7"/>
      <c r="DW16" s="7"/>
      <c r="DX16" s="7"/>
      <c r="DY16" s="26"/>
      <c r="DZ16" s="11"/>
      <c r="EA16" s="16"/>
      <c r="EB16" s="126"/>
      <c r="EC16" s="21"/>
      <c r="ED16" s="79"/>
      <c r="EE16" s="45"/>
      <c r="EF16" s="7"/>
      <c r="EG16" s="7"/>
      <c r="EH16" s="7"/>
      <c r="EI16" s="26"/>
      <c r="EJ16" s="11"/>
      <c r="EK16" s="16"/>
      <c r="EL16" s="126"/>
      <c r="EM16" s="21"/>
      <c r="EN16" s="79"/>
      <c r="EO16" s="45"/>
      <c r="EP16" s="7"/>
      <c r="EQ16" s="7"/>
      <c r="ER16" s="7"/>
      <c r="ES16" s="26"/>
      <c r="ET16" s="11"/>
      <c r="EU16" s="16"/>
      <c r="EV16" s="126"/>
      <c r="EW16" s="21"/>
      <c r="EX16" s="79"/>
      <c r="EY16" s="45"/>
      <c r="EZ16" s="7"/>
      <c r="FA16" s="7"/>
      <c r="FB16" s="7"/>
      <c r="FC16" s="26"/>
      <c r="FD16" s="11"/>
      <c r="FE16" s="16"/>
      <c r="FF16" s="126"/>
      <c r="FG16" s="21"/>
      <c r="FH16" s="79"/>
      <c r="FI16" s="45"/>
      <c r="FJ16" s="7"/>
      <c r="FK16" s="7"/>
      <c r="FL16" s="7"/>
      <c r="FM16" s="26"/>
      <c r="FN16" s="11"/>
      <c r="FO16" s="16"/>
      <c r="FP16" s="126"/>
      <c r="FQ16" s="21"/>
      <c r="FR16" s="79"/>
      <c r="FS16" s="45"/>
      <c r="FT16" s="45"/>
      <c r="FU16" s="7"/>
      <c r="FV16" s="7"/>
      <c r="FW16" s="26"/>
      <c r="FX16" s="11"/>
      <c r="FY16" s="16"/>
      <c r="FZ16" s="126"/>
      <c r="GA16" s="6"/>
      <c r="GB16" s="45"/>
      <c r="GC16" s="194"/>
      <c r="GD16" s="194"/>
      <c r="GE16" s="194"/>
      <c r="GF16" s="45"/>
      <c r="GG16" s="66"/>
      <c r="GH16" s="11"/>
      <c r="GI16" s="16"/>
      <c r="GJ16" s="126"/>
      <c r="GK16" s="21"/>
      <c r="GL16" s="218"/>
      <c r="GM16" s="45"/>
      <c r="GN16" s="45"/>
      <c r="GO16" s="194"/>
      <c r="GP16" s="194"/>
      <c r="GQ16" s="26"/>
      <c r="GR16" s="11"/>
      <c r="GS16" s="16"/>
      <c r="GT16" s="126" t="s">
        <v>255</v>
      </c>
      <c r="GU16" s="6">
        <v>1</v>
      </c>
      <c r="GV16" s="45"/>
      <c r="GW16" s="194"/>
      <c r="GX16" s="194">
        <v>0</v>
      </c>
      <c r="GY16" s="194"/>
      <c r="GZ16" s="45"/>
      <c r="HA16" s="66"/>
      <c r="HB16" s="11"/>
      <c r="HC16" s="16"/>
      <c r="HD16" s="126"/>
      <c r="HE16" s="6"/>
      <c r="HF16" s="45"/>
      <c r="HG16" s="194"/>
      <c r="HH16" s="194"/>
      <c r="HI16" s="194"/>
      <c r="HJ16" s="45"/>
      <c r="HK16" s="66"/>
      <c r="HL16" s="11"/>
      <c r="HM16" s="16"/>
      <c r="HN16" s="126"/>
      <c r="HO16" s="21"/>
      <c r="HP16" s="79"/>
      <c r="HQ16" s="45"/>
      <c r="HR16" s="45"/>
      <c r="HS16" s="7"/>
      <c r="HT16" s="7"/>
      <c r="HU16" s="26"/>
      <c r="HV16" s="11"/>
      <c r="HW16" s="16"/>
      <c r="HX16" s="126" t="s">
        <v>273</v>
      </c>
      <c r="HY16" s="21">
        <v>0</v>
      </c>
      <c r="HZ16" s="79">
        <v>0.43386999999999998</v>
      </c>
      <c r="IA16" s="45">
        <v>0.1983</v>
      </c>
      <c r="IB16" s="45">
        <v>0.61731999999999998</v>
      </c>
      <c r="IC16" s="7">
        <v>0.44856000000000001</v>
      </c>
      <c r="ID16" s="7">
        <v>0.44718000000000002</v>
      </c>
      <c r="IE16" s="26">
        <v>0.38811000000000001</v>
      </c>
      <c r="IF16" s="11"/>
      <c r="IG16" s="16"/>
      <c r="IH16" s="126" t="s">
        <v>358</v>
      </c>
      <c r="II16" s="6">
        <v>1</v>
      </c>
      <c r="IJ16" s="45">
        <v>79.712659617495817</v>
      </c>
      <c r="IK16" s="194"/>
      <c r="IL16" s="194"/>
      <c r="IM16" s="194"/>
      <c r="IN16" s="45"/>
      <c r="IO16" s="66"/>
      <c r="IP16" s="11"/>
      <c r="IQ16" s="16"/>
      <c r="IR16" s="126" t="s">
        <v>273</v>
      </c>
      <c r="IS16" s="6">
        <v>0</v>
      </c>
      <c r="IT16" s="45">
        <v>0.52698899974418012</v>
      </c>
      <c r="IU16" s="194">
        <v>0.28083028083028083</v>
      </c>
      <c r="IV16" s="194">
        <v>0.89552238805970152</v>
      </c>
      <c r="IW16" s="194">
        <v>0.51713704131594873</v>
      </c>
      <c r="IX16" s="45">
        <v>0.56199204565104621</v>
      </c>
      <c r="IY16" s="66">
        <v>0.50283513426767945</v>
      </c>
      <c r="IZ16" s="11"/>
      <c r="JA16" s="16"/>
    </row>
    <row xmlns:x14ac="http://schemas.microsoft.com/office/spreadsheetml/2009/9/ac" r="17" s="2" customFormat="true" x14ac:dyDescent="0.25">
      <c r="A17" s="427" t="str">
        <f ca="true">IF(ISBLANK('Data Summary'!A19),"",'Data Summary'!A19)</f>
        <v>GHA_2013_EMIS</v>
      </c>
      <c r="B17" s="126"/>
      <c r="C17" s="22"/>
      <c r="D17" s="45"/>
      <c r="E17" s="7"/>
      <c r="F17" s="7"/>
      <c r="G17" s="7"/>
      <c r="H17" s="7"/>
      <c r="I17" s="26"/>
      <c r="J17" s="11"/>
      <c r="K17" s="16"/>
      <c r="L17" s="126"/>
      <c r="M17" s="22"/>
      <c r="N17" s="45"/>
      <c r="O17" s="7"/>
      <c r="P17" s="7"/>
      <c r="Q17" s="7"/>
      <c r="R17" s="7"/>
      <c r="S17" s="26"/>
      <c r="T17" s="11"/>
      <c r="U17" s="16"/>
      <c r="V17" s="126"/>
      <c r="W17" s="22"/>
      <c r="X17" s="45"/>
      <c r="Y17" s="7"/>
      <c r="Z17" s="7"/>
      <c r="AA17" s="7"/>
      <c r="AB17" s="7"/>
      <c r="AC17" s="26"/>
      <c r="AD17" s="11"/>
      <c r="AE17" s="16"/>
      <c r="AF17" s="126"/>
      <c r="AG17" s="22"/>
      <c r="AH17" s="45"/>
      <c r="AI17" s="7"/>
      <c r="AJ17" s="7"/>
      <c r="AK17" s="7"/>
      <c r="AL17" s="7"/>
      <c r="AM17" s="26"/>
      <c r="AN17" s="11"/>
      <c r="AO17" s="16"/>
      <c r="AP17" s="126"/>
      <c r="AQ17" s="22"/>
      <c r="AR17" s="45"/>
      <c r="AS17" s="7"/>
      <c r="AT17" s="7"/>
      <c r="AU17" s="7"/>
      <c r="AV17" s="7"/>
      <c r="AW17" s="26"/>
      <c r="AX17" s="11"/>
      <c r="AY17" s="16"/>
      <c r="AZ17" s="126"/>
      <c r="BA17" s="22"/>
      <c r="BB17" s="45"/>
      <c r="BC17" s="7"/>
      <c r="BD17" s="7"/>
      <c r="BE17" s="7"/>
      <c r="BF17" s="7"/>
      <c r="BG17" s="26"/>
      <c r="BH17" s="11"/>
      <c r="BI17" s="16"/>
      <c r="BJ17" s="126"/>
      <c r="BK17" s="22"/>
      <c r="BL17" s="45"/>
      <c r="BM17" s="7"/>
      <c r="BN17" s="7"/>
      <c r="BO17" s="7"/>
      <c r="BP17" s="7"/>
      <c r="BQ17" s="26"/>
      <c r="BR17" s="11"/>
      <c r="BS17" s="16"/>
      <c r="BT17" s="126"/>
      <c r="BU17" s="22"/>
      <c r="BV17" s="45"/>
      <c r="BW17" s="7"/>
      <c r="BX17" s="7"/>
      <c r="BY17" s="7"/>
      <c r="BZ17" s="7"/>
      <c r="CA17" s="26"/>
      <c r="CB17" s="11"/>
      <c r="CC17" s="16"/>
      <c r="CD17" s="126"/>
      <c r="CE17" s="22"/>
      <c r="CF17" s="45"/>
      <c r="CG17" s="7"/>
      <c r="CH17" s="7"/>
      <c r="CI17" s="7"/>
      <c r="CJ17" s="7"/>
      <c r="CK17" s="26"/>
      <c r="CL17" s="11"/>
      <c r="CM17" s="16"/>
      <c r="CN17" s="126"/>
      <c r="CO17" s="22"/>
      <c r="CP17" s="45"/>
      <c r="CQ17" s="7"/>
      <c r="CR17" s="7"/>
      <c r="CS17" s="7"/>
      <c r="CT17" s="7"/>
      <c r="CU17" s="26"/>
      <c r="CV17" s="11"/>
      <c r="CW17" s="16"/>
      <c r="CX17" s="126"/>
      <c r="CY17" s="22"/>
      <c r="CZ17" s="45"/>
      <c r="DA17" s="7"/>
      <c r="DB17" s="7"/>
      <c r="DC17" s="7"/>
      <c r="DD17" s="7"/>
      <c r="DE17" s="26"/>
      <c r="DF17" s="11"/>
      <c r="DG17" s="16"/>
      <c r="DH17" s="126"/>
      <c r="DI17" s="22"/>
      <c r="DJ17" s="45"/>
      <c r="DK17" s="7"/>
      <c r="DL17" s="7"/>
      <c r="DM17" s="7"/>
      <c r="DN17" s="7"/>
      <c r="DO17" s="26"/>
      <c r="DP17" s="11"/>
      <c r="DQ17" s="16"/>
      <c r="DR17" s="126"/>
      <c r="DS17" s="22"/>
      <c r="DT17" s="45"/>
      <c r="DU17" s="7"/>
      <c r="DV17" s="7"/>
      <c r="DW17" s="7"/>
      <c r="DX17" s="7"/>
      <c r="DY17" s="26"/>
      <c r="DZ17" s="11"/>
      <c r="EA17" s="16"/>
      <c r="EB17" s="126"/>
      <c r="EC17" s="22"/>
      <c r="ED17" s="45"/>
      <c r="EE17" s="7"/>
      <c r="EF17" s="7"/>
      <c r="EG17" s="7"/>
      <c r="EH17" s="7"/>
      <c r="EI17" s="26"/>
      <c r="EJ17" s="11"/>
      <c r="EK17" s="16"/>
      <c r="EL17" s="126"/>
      <c r="EM17" s="22"/>
      <c r="EN17" s="45"/>
      <c r="EO17" s="7"/>
      <c r="EP17" s="7"/>
      <c r="EQ17" s="7"/>
      <c r="ER17" s="7"/>
      <c r="ES17" s="26"/>
      <c r="ET17" s="11"/>
      <c r="EU17" s="16"/>
      <c r="EV17" s="126"/>
      <c r="EW17" s="22"/>
      <c r="EX17" s="45"/>
      <c r="EY17" s="7"/>
      <c r="EZ17" s="7"/>
      <c r="FA17" s="7"/>
      <c r="FB17" s="7"/>
      <c r="FC17" s="26"/>
      <c r="FD17" s="11"/>
      <c r="FE17" s="16"/>
      <c r="FF17" s="126"/>
      <c r="FG17" s="22"/>
      <c r="FH17" s="45"/>
      <c r="FI17" s="7"/>
      <c r="FJ17" s="7"/>
      <c r="FK17" s="7"/>
      <c r="FL17" s="7"/>
      <c r="FM17" s="26"/>
      <c r="FN17" s="11"/>
      <c r="FO17" s="16"/>
      <c r="FP17" s="126"/>
      <c r="FQ17" s="22"/>
      <c r="FR17" s="45"/>
      <c r="FS17" s="7"/>
      <c r="FT17" s="7"/>
      <c r="FU17" s="7"/>
      <c r="FV17" s="7"/>
      <c r="FW17" s="26"/>
      <c r="FX17" s="11"/>
      <c r="FY17" s="16"/>
      <c r="FZ17" s="126"/>
      <c r="GA17" s="196"/>
      <c r="GB17" s="45"/>
      <c r="GC17" s="194"/>
      <c r="GD17" s="194"/>
      <c r="GE17" s="194"/>
      <c r="GF17" s="194"/>
      <c r="GG17" s="26"/>
      <c r="GH17" s="11"/>
      <c r="GI17" s="16"/>
      <c r="GJ17" s="126"/>
      <c r="GK17" s="196"/>
      <c r="GL17" s="45"/>
      <c r="GM17" s="194"/>
      <c r="GN17" s="194"/>
      <c r="GO17" s="194"/>
      <c r="GP17" s="194"/>
      <c r="GQ17" s="26"/>
      <c r="GR17" s="11"/>
      <c r="GS17" s="16"/>
      <c r="GT17" s="126" t="s">
        <v>256</v>
      </c>
      <c r="GU17" s="196">
        <v>1</v>
      </c>
      <c r="GV17" s="45"/>
      <c r="GW17" s="194"/>
      <c r="GX17" s="194">
        <v>1.40845</v>
      </c>
      <c r="GY17" s="194"/>
      <c r="GZ17" s="194"/>
      <c r="HA17" s="26"/>
      <c r="HB17" s="11"/>
      <c r="HC17" s="16"/>
      <c r="HD17" s="126"/>
      <c r="HE17" s="196"/>
      <c r="HF17" s="45"/>
      <c r="HG17" s="194"/>
      <c r="HH17" s="194"/>
      <c r="HI17" s="194"/>
      <c r="HJ17" s="194"/>
      <c r="HK17" s="26"/>
      <c r="HL17" s="11"/>
      <c r="HM17" s="16"/>
      <c r="HN17" s="126"/>
      <c r="HO17" s="22"/>
      <c r="HP17" s="45"/>
      <c r="HQ17" s="7"/>
      <c r="HR17" s="7"/>
      <c r="HS17" s="7"/>
      <c r="HT17" s="7"/>
      <c r="HU17" s="26"/>
      <c r="HV17" s="11"/>
      <c r="HW17" s="16"/>
      <c r="HX17" s="126" t="s">
        <v>274</v>
      </c>
      <c r="HY17" s="22">
        <v>1</v>
      </c>
      <c r="HZ17" s="45">
        <v>47.603630000000003</v>
      </c>
      <c r="IA17" s="7">
        <v>37.560200000000002</v>
      </c>
      <c r="IB17" s="7">
        <v>55.415309999999998</v>
      </c>
      <c r="IC17" s="7">
        <v>44.428089999999997</v>
      </c>
      <c r="ID17" s="7">
        <v>49.213830000000002</v>
      </c>
      <c r="IE17" s="26">
        <v>51.361660000000001</v>
      </c>
      <c r="IF17" s="11"/>
      <c r="IG17" s="16"/>
      <c r="IH17" s="126"/>
      <c r="II17" s="196"/>
      <c r="IJ17" s="45"/>
      <c r="IK17" s="194"/>
      <c r="IL17" s="194"/>
      <c r="IM17" s="194"/>
      <c r="IN17" s="194"/>
      <c r="IO17" s="26"/>
      <c r="IP17" s="11"/>
      <c r="IQ17" s="16"/>
      <c r="IR17" s="126" t="s">
        <v>274</v>
      </c>
      <c r="IS17" s="196">
        <v>1</v>
      </c>
      <c r="IT17" s="45">
        <v>32.542849833717064</v>
      </c>
      <c r="IU17" s="194">
        <v>24.993894993894994</v>
      </c>
      <c r="IV17" s="194">
        <v>45.496049165935034</v>
      </c>
      <c r="IW17" s="194">
        <v>29.663860923144636</v>
      </c>
      <c r="IX17" s="194">
        <v>34.264222721770707</v>
      </c>
      <c r="IY17" s="26">
        <v>36.011554509468283</v>
      </c>
      <c r="IZ17" s="11"/>
      <c r="JA17" s="16"/>
    </row>
    <row xmlns:x14ac="http://schemas.microsoft.com/office/spreadsheetml/2009/9/ac" r="18" s="2" customFormat="true" x14ac:dyDescent="0.25">
      <c r="A18" s="427" t="str">
        <f ca="true">IF(ISBLANK('Data Summary'!A20),"",'Data Summary'!A20)</f>
        <v>GHA_2013_UIS</v>
      </c>
      <c r="B18" s="126"/>
      <c r="C18" s="22"/>
      <c r="D18" s="7"/>
      <c r="E18" s="7"/>
      <c r="F18" s="7"/>
      <c r="G18" s="7"/>
      <c r="H18" s="7"/>
      <c r="I18" s="26"/>
      <c r="J18" s="11"/>
      <c r="K18" s="16"/>
      <c r="L18" s="126"/>
      <c r="M18" s="22"/>
      <c r="N18" s="7"/>
      <c r="O18" s="7"/>
      <c r="P18" s="7"/>
      <c r="Q18" s="7"/>
      <c r="R18" s="7"/>
      <c r="S18" s="26"/>
      <c r="T18" s="11"/>
      <c r="U18" s="16"/>
      <c r="V18" s="126"/>
      <c r="W18" s="22"/>
      <c r="X18" s="7"/>
      <c r="Y18" s="7"/>
      <c r="Z18" s="7"/>
      <c r="AA18" s="7"/>
      <c r="AB18" s="7"/>
      <c r="AC18" s="26"/>
      <c r="AD18" s="11"/>
      <c r="AE18" s="16"/>
      <c r="AF18" s="126"/>
      <c r="AG18" s="22"/>
      <c r="AH18" s="7"/>
      <c r="AI18" s="7"/>
      <c r="AJ18" s="7"/>
      <c r="AK18" s="7"/>
      <c r="AL18" s="7"/>
      <c r="AM18" s="26"/>
      <c r="AN18" s="11"/>
      <c r="AO18" s="16"/>
      <c r="AP18" s="126"/>
      <c r="AQ18" s="22"/>
      <c r="AR18" s="7"/>
      <c r="AS18" s="7"/>
      <c r="AT18" s="7"/>
      <c r="AU18" s="7"/>
      <c r="AV18" s="7"/>
      <c r="AW18" s="26"/>
      <c r="AX18" s="11"/>
      <c r="AY18" s="16"/>
      <c r="AZ18" s="126"/>
      <c r="BA18" s="22"/>
      <c r="BB18" s="7"/>
      <c r="BC18" s="7"/>
      <c r="BD18" s="7"/>
      <c r="BE18" s="7"/>
      <c r="BF18" s="7"/>
      <c r="BG18" s="26"/>
      <c r="BH18" s="11"/>
      <c r="BI18" s="16"/>
      <c r="BJ18" s="126"/>
      <c r="BK18" s="22"/>
      <c r="BL18" s="7"/>
      <c r="BM18" s="7"/>
      <c r="BN18" s="7"/>
      <c r="BO18" s="7"/>
      <c r="BP18" s="7"/>
      <c r="BQ18" s="26"/>
      <c r="BR18" s="11"/>
      <c r="BS18" s="16"/>
      <c r="BT18" s="126"/>
      <c r="BU18" s="22"/>
      <c r="BV18" s="7"/>
      <c r="BW18" s="7"/>
      <c r="BX18" s="7"/>
      <c r="BY18" s="7"/>
      <c r="BZ18" s="7"/>
      <c r="CA18" s="26"/>
      <c r="CB18" s="11"/>
      <c r="CC18" s="16"/>
      <c r="CD18" s="126"/>
      <c r="CE18" s="22"/>
      <c r="CF18" s="7"/>
      <c r="CG18" s="7"/>
      <c r="CH18" s="7"/>
      <c r="CI18" s="7"/>
      <c r="CJ18" s="7"/>
      <c r="CK18" s="26"/>
      <c r="CL18" s="11"/>
      <c r="CM18" s="16"/>
      <c r="CN18" s="126"/>
      <c r="CO18" s="22"/>
      <c r="CP18" s="7"/>
      <c r="CQ18" s="7"/>
      <c r="CR18" s="7"/>
      <c r="CS18" s="7"/>
      <c r="CT18" s="7"/>
      <c r="CU18" s="26"/>
      <c r="CV18" s="11"/>
      <c r="CW18" s="16"/>
      <c r="CX18" s="126"/>
      <c r="CY18" s="22"/>
      <c r="CZ18" s="7"/>
      <c r="DA18" s="7"/>
      <c r="DB18" s="7"/>
      <c r="DC18" s="7"/>
      <c r="DD18" s="7"/>
      <c r="DE18" s="26"/>
      <c r="DF18" s="11"/>
      <c r="DG18" s="16"/>
      <c r="DH18" s="126"/>
      <c r="DI18" s="22"/>
      <c r="DJ18" s="7"/>
      <c r="DK18" s="7"/>
      <c r="DL18" s="7"/>
      <c r="DM18" s="7"/>
      <c r="DN18" s="7"/>
      <c r="DO18" s="26"/>
      <c r="DP18" s="11"/>
      <c r="DQ18" s="16"/>
      <c r="DR18" s="126"/>
      <c r="DS18" s="22"/>
      <c r="DT18" s="7"/>
      <c r="DU18" s="7"/>
      <c r="DV18" s="7"/>
      <c r="DW18" s="7"/>
      <c r="DX18" s="7"/>
      <c r="DY18" s="26"/>
      <c r="DZ18" s="11"/>
      <c r="EA18" s="16"/>
      <c r="EB18" s="126"/>
      <c r="EC18" s="22"/>
      <c r="ED18" s="7"/>
      <c r="EE18" s="7"/>
      <c r="EF18" s="7"/>
      <c r="EG18" s="7"/>
      <c r="EH18" s="7"/>
      <c r="EI18" s="26"/>
      <c r="EJ18" s="11"/>
      <c r="EK18" s="16"/>
      <c r="EL18" s="126"/>
      <c r="EM18" s="22"/>
      <c r="EN18" s="7"/>
      <c r="EO18" s="7"/>
      <c r="EP18" s="7"/>
      <c r="EQ18" s="7"/>
      <c r="ER18" s="7"/>
      <c r="ES18" s="26"/>
      <c r="ET18" s="11"/>
      <c r="EU18" s="16"/>
      <c r="EV18" s="126"/>
      <c r="EW18" s="22"/>
      <c r="EX18" s="7"/>
      <c r="EY18" s="7"/>
      <c r="EZ18" s="7"/>
      <c r="FA18" s="7"/>
      <c r="FB18" s="7"/>
      <c r="FC18" s="26"/>
      <c r="FD18" s="11"/>
      <c r="FE18" s="16"/>
      <c r="FF18" s="126"/>
      <c r="FG18" s="22"/>
      <c r="FH18" s="7"/>
      <c r="FI18" s="7"/>
      <c r="FJ18" s="7"/>
      <c r="FK18" s="7"/>
      <c r="FL18" s="7"/>
      <c r="FM18" s="26"/>
      <c r="FN18" s="11"/>
      <c r="FO18" s="16"/>
      <c r="FP18" s="126"/>
      <c r="FQ18" s="22"/>
      <c r="FR18" s="7"/>
      <c r="FS18" s="7"/>
      <c r="FT18" s="7"/>
      <c r="FU18" s="7"/>
      <c r="FV18" s="7"/>
      <c r="FW18" s="26"/>
      <c r="FX18" s="11"/>
      <c r="FY18" s="16"/>
      <c r="FZ18" s="126"/>
      <c r="GA18" s="196"/>
      <c r="GB18" s="194"/>
      <c r="GC18" s="194"/>
      <c r="GD18" s="194"/>
      <c r="GE18" s="194"/>
      <c r="GF18" s="194"/>
      <c r="GG18" s="26"/>
      <c r="GH18" s="11"/>
      <c r="GI18" s="16"/>
      <c r="GJ18" s="126"/>
      <c r="GK18" s="196"/>
      <c r="GL18" s="194"/>
      <c r="GM18" s="194"/>
      <c r="GN18" s="194"/>
      <c r="GO18" s="194"/>
      <c r="GP18" s="194"/>
      <c r="GQ18" s="26"/>
      <c r="GR18" s="11"/>
      <c r="GS18" s="16"/>
      <c r="GT18" s="126" t="s">
        <v>257</v>
      </c>
      <c r="GU18" s="196">
        <v>1</v>
      </c>
      <c r="GV18" s="194"/>
      <c r="GW18" s="194"/>
      <c r="GX18" s="194">
        <v>0</v>
      </c>
      <c r="GY18" s="194"/>
      <c r="GZ18" s="194"/>
      <c r="HA18" s="26"/>
      <c r="HB18" s="11"/>
      <c r="HC18" s="16"/>
      <c r="HD18" s="126"/>
      <c r="HE18" s="196"/>
      <c r="HF18" s="194"/>
      <c r="HG18" s="194"/>
      <c r="HH18" s="194"/>
      <c r="HI18" s="194"/>
      <c r="HJ18" s="194"/>
      <c r="HK18" s="26"/>
      <c r="HL18" s="11"/>
      <c r="HM18" s="16"/>
      <c r="HN18" s="126"/>
      <c r="HO18" s="22"/>
      <c r="HP18" s="7"/>
      <c r="HQ18" s="7"/>
      <c r="HR18" s="7"/>
      <c r="HS18" s="7"/>
      <c r="HT18" s="7"/>
      <c r="HU18" s="26"/>
      <c r="HV18" s="11"/>
      <c r="HW18" s="16"/>
      <c r="HX18" s="126" t="s">
        <v>259</v>
      </c>
      <c r="HY18" s="22">
        <v>1</v>
      </c>
      <c r="HZ18" s="7">
        <v>12.712479999999999</v>
      </c>
      <c r="IA18" s="7">
        <v>8.9766300000000001</v>
      </c>
      <c r="IB18" s="7">
        <v>15.62311</v>
      </c>
      <c r="IC18" s="7">
        <v>13.47771</v>
      </c>
      <c r="ID18" s="7">
        <v>13.01149</v>
      </c>
      <c r="IE18" s="26">
        <v>10.866989999999999</v>
      </c>
      <c r="IF18" s="11"/>
      <c r="IG18" s="16"/>
      <c r="IH18" s="126"/>
      <c r="II18" s="196"/>
      <c r="IJ18" s="194"/>
      <c r="IK18" s="194"/>
      <c r="IL18" s="194"/>
      <c r="IM18" s="194"/>
      <c r="IN18" s="194"/>
      <c r="IO18" s="26"/>
      <c r="IP18" s="11"/>
      <c r="IQ18" s="16"/>
      <c r="IR18" s="126" t="s">
        <v>259</v>
      </c>
      <c r="IS18" s="196">
        <v>1</v>
      </c>
      <c r="IT18" s="194">
        <v>9.2939370683039151</v>
      </c>
      <c r="IU18" s="194">
        <v>5.1770451770451773</v>
      </c>
      <c r="IV18" s="194">
        <v>14.942932396839334</v>
      </c>
      <c r="IW18" s="194">
        <v>9.385487154095836</v>
      </c>
      <c r="IX18" s="194">
        <v>9.8824139719868587</v>
      </c>
      <c r="IY18" s="26">
        <v>8.3877179843800143</v>
      </c>
      <c r="IZ18" s="11"/>
      <c r="JA18" s="16"/>
    </row>
    <row xmlns:x14ac="http://schemas.microsoft.com/office/spreadsheetml/2009/9/ac" r="19" s="2" customFormat="true" x14ac:dyDescent="0.25">
      <c r="A19" s="427" t="str">
        <f ca="true">IF(ISBLANK('Data Summary'!A21),"",'Data Summary'!A21)</f>
        <v>GHA_2014_EMIS</v>
      </c>
      <c r="B19" s="126"/>
      <c r="C19" s="22"/>
      <c r="D19" s="7"/>
      <c r="E19" s="7"/>
      <c r="F19" s="67"/>
      <c r="G19" s="7"/>
      <c r="H19" s="7"/>
      <c r="I19" s="26"/>
      <c r="J19" s="11"/>
      <c r="K19" s="16"/>
      <c r="L19" s="126"/>
      <c r="M19" s="22"/>
      <c r="N19" s="7"/>
      <c r="O19" s="7"/>
      <c r="P19" s="7"/>
      <c r="Q19" s="7"/>
      <c r="R19" s="7"/>
      <c r="S19" s="26"/>
      <c r="T19" s="11"/>
      <c r="U19" s="16"/>
      <c r="V19" s="126"/>
      <c r="W19" s="22"/>
      <c r="X19" s="7"/>
      <c r="Y19" s="7"/>
      <c r="Z19" s="67"/>
      <c r="AA19" s="7"/>
      <c r="AB19" s="7"/>
      <c r="AC19" s="26"/>
      <c r="AD19" s="11"/>
      <c r="AE19" s="16"/>
      <c r="AF19" s="126"/>
      <c r="AG19" s="22"/>
      <c r="AH19" s="7"/>
      <c r="AI19" s="7"/>
      <c r="AJ19" s="67"/>
      <c r="AK19" s="7"/>
      <c r="AL19" s="7"/>
      <c r="AM19" s="26"/>
      <c r="AN19" s="11"/>
      <c r="AO19" s="16"/>
      <c r="AP19" s="126"/>
      <c r="AQ19" s="22"/>
      <c r="AR19" s="7"/>
      <c r="AS19" s="7"/>
      <c r="AT19" s="7"/>
      <c r="AU19" s="7"/>
      <c r="AV19" s="7"/>
      <c r="AW19" s="26"/>
      <c r="AX19" s="11"/>
      <c r="AY19" s="16"/>
      <c r="AZ19" s="126"/>
      <c r="BA19" s="22"/>
      <c r="BB19" s="7"/>
      <c r="BC19" s="7"/>
      <c r="BD19" s="7"/>
      <c r="BE19" s="7"/>
      <c r="BF19" s="7"/>
      <c r="BG19" s="26"/>
      <c r="BH19" s="11"/>
      <c r="BI19" s="16"/>
      <c r="BJ19" s="126"/>
      <c r="BK19" s="22"/>
      <c r="BL19" s="7"/>
      <c r="BM19" s="7"/>
      <c r="BN19" s="67"/>
      <c r="BO19" s="7"/>
      <c r="BP19" s="7"/>
      <c r="BQ19" s="26"/>
      <c r="BR19" s="11"/>
      <c r="BS19" s="16"/>
      <c r="BT19" s="126"/>
      <c r="BU19" s="22"/>
      <c r="BV19" s="7"/>
      <c r="BW19" s="7"/>
      <c r="BX19" s="67"/>
      <c r="BY19" s="7"/>
      <c r="BZ19" s="7"/>
      <c r="CA19" s="26"/>
      <c r="CB19" s="11"/>
      <c r="CC19" s="16"/>
      <c r="CD19" s="126"/>
      <c r="CE19" s="22"/>
      <c r="CF19" s="7"/>
      <c r="CG19" s="7"/>
      <c r="CH19" s="67"/>
      <c r="CI19" s="7"/>
      <c r="CJ19" s="7"/>
      <c r="CK19" s="26"/>
      <c r="CL19" s="11"/>
      <c r="CM19" s="16"/>
      <c r="CN19" s="126"/>
      <c r="CO19" s="22"/>
      <c r="CP19" s="7"/>
      <c r="CQ19" s="7"/>
      <c r="CR19" s="67"/>
      <c r="CS19" s="7"/>
      <c r="CT19" s="7"/>
      <c r="CU19" s="26"/>
      <c r="CV19" s="11"/>
      <c r="CW19" s="16"/>
      <c r="CX19" s="126"/>
      <c r="CY19" s="22"/>
      <c r="CZ19" s="7"/>
      <c r="DA19" s="7"/>
      <c r="DB19" s="67"/>
      <c r="DC19" s="7"/>
      <c r="DD19" s="7"/>
      <c r="DE19" s="26"/>
      <c r="DF19" s="11"/>
      <c r="DG19" s="16"/>
      <c r="DH19" s="126"/>
      <c r="DI19" s="22"/>
      <c r="DJ19" s="7"/>
      <c r="DK19" s="7"/>
      <c r="DL19" s="67"/>
      <c r="DM19" s="7"/>
      <c r="DN19" s="7"/>
      <c r="DO19" s="26"/>
      <c r="DP19" s="11"/>
      <c r="DQ19" s="16"/>
      <c r="DR19" s="126"/>
      <c r="DS19" s="22"/>
      <c r="DT19" s="7"/>
      <c r="DU19" s="7"/>
      <c r="DV19" s="67"/>
      <c r="DW19" s="7"/>
      <c r="DX19" s="7"/>
      <c r="DY19" s="26"/>
      <c r="DZ19" s="11"/>
      <c r="EA19" s="16"/>
      <c r="EB19" s="126"/>
      <c r="EC19" s="22"/>
      <c r="ED19" s="7"/>
      <c r="EE19" s="7"/>
      <c r="EF19" s="67"/>
      <c r="EG19" s="7"/>
      <c r="EH19" s="7"/>
      <c r="EI19" s="26"/>
      <c r="EJ19" s="11"/>
      <c r="EK19" s="16"/>
      <c r="EL19" s="126"/>
      <c r="EM19" s="22"/>
      <c r="EN19" s="7"/>
      <c r="EO19" s="7"/>
      <c r="EP19" s="67"/>
      <c r="EQ19" s="7"/>
      <c r="ER19" s="7"/>
      <c r="ES19" s="26"/>
      <c r="ET19" s="11"/>
      <c r="EU19" s="16"/>
      <c r="EV19" s="126"/>
      <c r="EW19" s="22"/>
      <c r="EX19" s="7"/>
      <c r="EY19" s="7"/>
      <c r="EZ19" s="67"/>
      <c r="FA19" s="7"/>
      <c r="FB19" s="7"/>
      <c r="FC19" s="26"/>
      <c r="FD19" s="11"/>
      <c r="FE19" s="16"/>
      <c r="FF19" s="126"/>
      <c r="FG19" s="22"/>
      <c r="FH19" s="7"/>
      <c r="FI19" s="7"/>
      <c r="FJ19" s="67"/>
      <c r="FK19" s="7"/>
      <c r="FL19" s="7"/>
      <c r="FM19" s="26"/>
      <c r="FN19" s="11"/>
      <c r="FO19" s="16"/>
      <c r="FP19" s="126"/>
      <c r="FQ19" s="22"/>
      <c r="FR19" s="7"/>
      <c r="FS19" s="7"/>
      <c r="FT19" s="7"/>
      <c r="FU19" s="7"/>
      <c r="FV19" s="7"/>
      <c r="FW19" s="26"/>
      <c r="FX19" s="11"/>
      <c r="FY19" s="16"/>
      <c r="FZ19" s="126"/>
      <c r="GA19" s="196"/>
      <c r="GB19" s="194"/>
      <c r="GC19" s="194"/>
      <c r="GD19" s="67"/>
      <c r="GE19" s="194"/>
      <c r="GF19" s="194"/>
      <c r="GG19" s="26"/>
      <c r="GH19" s="11"/>
      <c r="GI19" s="16"/>
      <c r="GJ19" s="126"/>
      <c r="GK19" s="196"/>
      <c r="GL19" s="194"/>
      <c r="GM19" s="194"/>
      <c r="GN19" s="194"/>
      <c r="GO19" s="194"/>
      <c r="GP19" s="194"/>
      <c r="GQ19" s="26"/>
      <c r="GR19" s="11"/>
      <c r="GS19" s="16"/>
      <c r="GT19" s="126" t="s">
        <v>258</v>
      </c>
      <c r="GU19" s="196">
        <v>1</v>
      </c>
      <c r="GV19" s="194"/>
      <c r="GW19" s="194"/>
      <c r="GX19" s="67">
        <v>70.422539999999998</v>
      </c>
      <c r="GY19" s="194"/>
      <c r="GZ19" s="194"/>
      <c r="HA19" s="26"/>
      <c r="HB19" s="11"/>
      <c r="HC19" s="16"/>
      <c r="HD19" s="126"/>
      <c r="HE19" s="196"/>
      <c r="HF19" s="194"/>
      <c r="HG19" s="194"/>
      <c r="HH19" s="67"/>
      <c r="HI19" s="194"/>
      <c r="HJ19" s="194"/>
      <c r="HK19" s="26"/>
      <c r="HL19" s="11"/>
      <c r="HM19" s="16"/>
      <c r="HN19" s="126"/>
      <c r="HO19" s="22"/>
      <c r="HP19" s="7"/>
      <c r="HQ19" s="7"/>
      <c r="HR19" s="7"/>
      <c r="HS19" s="7"/>
      <c r="HT19" s="7"/>
      <c r="HU19" s="26"/>
      <c r="HV19" s="11"/>
      <c r="HW19" s="16"/>
      <c r="HX19" s="126" t="s">
        <v>275</v>
      </c>
      <c r="HY19" s="21">
        <v>0</v>
      </c>
      <c r="HZ19" s="7">
        <v>2.3785500000000002</v>
      </c>
      <c r="IA19" s="67">
        <v>1.28895</v>
      </c>
      <c r="IB19" s="67">
        <v>3.2271399999999999</v>
      </c>
      <c r="IC19" s="7">
        <v>2.5021</v>
      </c>
      <c r="ID19" s="7">
        <v>2.5580599999999998</v>
      </c>
      <c r="IE19" s="26">
        <v>1.90107</v>
      </c>
      <c r="IF19" s="11"/>
      <c r="IG19" s="16"/>
      <c r="IH19" s="126"/>
      <c r="II19" s="196"/>
      <c r="IJ19" s="194"/>
      <c r="IK19" s="194"/>
      <c r="IL19" s="67"/>
      <c r="IM19" s="194"/>
      <c r="IN19" s="194"/>
      <c r="IO19" s="26"/>
      <c r="IP19" s="11"/>
      <c r="IQ19" s="16"/>
      <c r="IR19" s="126" t="s">
        <v>275</v>
      </c>
      <c r="IS19" s="196">
        <v>0</v>
      </c>
      <c r="IT19" s="194">
        <v>1.6730621642363774</v>
      </c>
      <c r="IU19" s="194">
        <v>0.95238095238095244</v>
      </c>
      <c r="IV19" s="67">
        <v>2.4934152765583844</v>
      </c>
      <c r="IW19" s="194">
        <v>1.6889475711063431</v>
      </c>
      <c r="IX19" s="194">
        <v>1.7637904201971297</v>
      </c>
      <c r="IY19" s="26">
        <v>1.52990264255911</v>
      </c>
      <c r="IZ19" s="11"/>
      <c r="JA19" s="16"/>
    </row>
    <row xmlns:x14ac="http://schemas.microsoft.com/office/spreadsheetml/2009/9/ac" r="20" s="2" customFormat="true" x14ac:dyDescent="0.25">
      <c r="A20" s="427" t="str">
        <f ca="true">IF(ISBLANK('Data Summary'!A22),"",'Data Summary'!A22)</f>
        <v>GHA_2015_EMIS</v>
      </c>
      <c r="B20" s="126"/>
      <c r="C20" s="21"/>
      <c r="D20" s="7"/>
      <c r="E20" s="67"/>
      <c r="F20" s="67"/>
      <c r="G20" s="7"/>
      <c r="H20" s="7"/>
      <c r="I20" s="26"/>
      <c r="J20" s="11"/>
      <c r="K20" s="16"/>
      <c r="L20" s="126"/>
      <c r="M20" s="21"/>
      <c r="N20" s="7"/>
      <c r="O20" s="67"/>
      <c r="P20" s="67"/>
      <c r="Q20" s="7"/>
      <c r="R20" s="7"/>
      <c r="S20" s="26"/>
      <c r="T20" s="11"/>
      <c r="U20" s="16"/>
      <c r="V20" s="126"/>
      <c r="W20" s="21"/>
      <c r="X20" s="7"/>
      <c r="Y20" s="67"/>
      <c r="Z20" s="67"/>
      <c r="AA20" s="7"/>
      <c r="AB20" s="7"/>
      <c r="AC20" s="26"/>
      <c r="AD20" s="11"/>
      <c r="AE20" s="16"/>
      <c r="AF20" s="126"/>
      <c r="AG20" s="21"/>
      <c r="AH20" s="7"/>
      <c r="AI20" s="67"/>
      <c r="AJ20" s="67"/>
      <c r="AK20" s="7"/>
      <c r="AL20" s="7"/>
      <c r="AM20" s="26"/>
      <c r="AN20" s="11"/>
      <c r="AO20" s="16"/>
      <c r="AP20" s="126"/>
      <c r="AQ20" s="21"/>
      <c r="AR20" s="7"/>
      <c r="AS20" s="67"/>
      <c r="AT20" s="67"/>
      <c r="AU20" s="7"/>
      <c r="AV20" s="7"/>
      <c r="AW20" s="26"/>
      <c r="AX20" s="11"/>
      <c r="AY20" s="16"/>
      <c r="AZ20" s="126"/>
      <c r="BA20" s="21"/>
      <c r="BB20" s="7"/>
      <c r="BC20" s="67"/>
      <c r="BD20" s="67"/>
      <c r="BE20" s="7"/>
      <c r="BF20" s="7"/>
      <c r="BG20" s="26"/>
      <c r="BH20" s="11"/>
      <c r="BI20" s="16"/>
      <c r="BJ20" s="126"/>
      <c r="BK20" s="21"/>
      <c r="BL20" s="7"/>
      <c r="BM20" s="67"/>
      <c r="BN20" s="67"/>
      <c r="BO20" s="7"/>
      <c r="BP20" s="7"/>
      <c r="BQ20" s="26"/>
      <c r="BR20" s="11"/>
      <c r="BS20" s="16"/>
      <c r="BT20" s="126"/>
      <c r="BU20" s="21"/>
      <c r="BV20" s="7"/>
      <c r="BW20" s="67"/>
      <c r="BX20" s="67"/>
      <c r="BY20" s="7"/>
      <c r="BZ20" s="7"/>
      <c r="CA20" s="26"/>
      <c r="CB20" s="11"/>
      <c r="CC20" s="16"/>
      <c r="CD20" s="126"/>
      <c r="CE20" s="21"/>
      <c r="CF20" s="7"/>
      <c r="CG20" s="67"/>
      <c r="CH20" s="67"/>
      <c r="CI20" s="7"/>
      <c r="CJ20" s="7"/>
      <c r="CK20" s="26"/>
      <c r="CL20" s="11"/>
      <c r="CM20" s="16"/>
      <c r="CN20" s="126"/>
      <c r="CO20" s="21"/>
      <c r="CP20" s="7"/>
      <c r="CQ20" s="67"/>
      <c r="CR20" s="67"/>
      <c r="CS20" s="7"/>
      <c r="CT20" s="7"/>
      <c r="CU20" s="26"/>
      <c r="CV20" s="11"/>
      <c r="CW20" s="16"/>
      <c r="CX20" s="126"/>
      <c r="CY20" s="21"/>
      <c r="CZ20" s="7"/>
      <c r="DA20" s="67"/>
      <c r="DB20" s="67"/>
      <c r="DC20" s="7"/>
      <c r="DD20" s="7"/>
      <c r="DE20" s="26"/>
      <c r="DF20" s="11"/>
      <c r="DG20" s="16"/>
      <c r="DH20" s="126"/>
      <c r="DI20" s="21"/>
      <c r="DJ20" s="7"/>
      <c r="DK20" s="67"/>
      <c r="DL20" s="67"/>
      <c r="DM20" s="7"/>
      <c r="DN20" s="7"/>
      <c r="DO20" s="26"/>
      <c r="DP20" s="11"/>
      <c r="DQ20" s="16"/>
      <c r="DR20" s="126"/>
      <c r="DS20" s="21"/>
      <c r="DT20" s="7"/>
      <c r="DU20" s="67"/>
      <c r="DV20" s="67"/>
      <c r="DW20" s="7"/>
      <c r="DX20" s="7"/>
      <c r="DY20" s="26"/>
      <c r="DZ20" s="11"/>
      <c r="EA20" s="16"/>
      <c r="EB20" s="126"/>
      <c r="EC20" s="21"/>
      <c r="ED20" s="7"/>
      <c r="EE20" s="67"/>
      <c r="EF20" s="67"/>
      <c r="EG20" s="7"/>
      <c r="EH20" s="7"/>
      <c r="EI20" s="26"/>
      <c r="EJ20" s="11"/>
      <c r="EK20" s="16"/>
      <c r="EL20" s="126"/>
      <c r="EM20" s="21"/>
      <c r="EN20" s="7"/>
      <c r="EO20" s="67"/>
      <c r="EP20" s="67"/>
      <c r="EQ20" s="7"/>
      <c r="ER20" s="7"/>
      <c r="ES20" s="26"/>
      <c r="ET20" s="11"/>
      <c r="EU20" s="16"/>
      <c r="EV20" s="126"/>
      <c r="EW20" s="21"/>
      <c r="EX20" s="7"/>
      <c r="EY20" s="67"/>
      <c r="EZ20" s="67"/>
      <c r="FA20" s="7"/>
      <c r="FB20" s="7"/>
      <c r="FC20" s="26"/>
      <c r="FD20" s="11"/>
      <c r="FE20" s="16"/>
      <c r="FF20" s="126"/>
      <c r="FG20" s="21"/>
      <c r="FH20" s="7"/>
      <c r="FI20" s="67"/>
      <c r="FJ20" s="67"/>
      <c r="FK20" s="7"/>
      <c r="FL20" s="7"/>
      <c r="FM20" s="26"/>
      <c r="FN20" s="11"/>
      <c r="FO20" s="16"/>
      <c r="FP20" s="126"/>
      <c r="FQ20" s="21"/>
      <c r="FR20" s="7"/>
      <c r="FS20" s="67"/>
      <c r="FT20" s="67"/>
      <c r="FU20" s="7"/>
      <c r="FV20" s="7"/>
      <c r="FW20" s="26"/>
      <c r="FX20" s="11"/>
      <c r="FY20" s="16"/>
      <c r="FZ20" s="126"/>
      <c r="GA20" s="21"/>
      <c r="GB20" s="194"/>
      <c r="GC20" s="67"/>
      <c r="GD20" s="67"/>
      <c r="GE20" s="194"/>
      <c r="GF20" s="194"/>
      <c r="GG20" s="26"/>
      <c r="GH20" s="11"/>
      <c r="GI20" s="16"/>
      <c r="GJ20" s="126"/>
      <c r="GK20" s="21"/>
      <c r="GL20" s="194"/>
      <c r="GM20" s="67"/>
      <c r="GN20" s="67"/>
      <c r="GO20" s="194"/>
      <c r="GP20" s="194"/>
      <c r="GQ20" s="26"/>
      <c r="GR20" s="11"/>
      <c r="GS20" s="16"/>
      <c r="GT20" s="126" t="s">
        <v>259</v>
      </c>
      <c r="GU20" s="21">
        <v>1</v>
      </c>
      <c r="GV20" s="194"/>
      <c r="GW20" s="67"/>
      <c r="GX20" s="67">
        <v>4.2253499999999997</v>
      </c>
      <c r="GY20" s="194"/>
      <c r="GZ20" s="194"/>
      <c r="HA20" s="26"/>
      <c r="HB20" s="11"/>
      <c r="HC20" s="16"/>
      <c r="HD20" s="126"/>
      <c r="HE20" s="21"/>
      <c r="HF20" s="194"/>
      <c r="HG20" s="67"/>
      <c r="HH20" s="67"/>
      <c r="HI20" s="194"/>
      <c r="HJ20" s="194"/>
      <c r="HK20" s="26"/>
      <c r="HL20" s="11"/>
      <c r="HM20" s="16"/>
      <c r="HN20" s="126"/>
      <c r="HO20" s="21"/>
      <c r="HP20" s="7"/>
      <c r="HQ20" s="67"/>
      <c r="HR20" s="67"/>
      <c r="HS20" s="7"/>
      <c r="HT20" s="7"/>
      <c r="HU20" s="26"/>
      <c r="HV20" s="11"/>
      <c r="HW20" s="16"/>
      <c r="HX20" s="126" t="s">
        <v>276</v>
      </c>
      <c r="HY20" s="21">
        <v>1</v>
      </c>
      <c r="HZ20" s="67">
        <v>23.539159999999999</v>
      </c>
      <c r="IA20" s="67">
        <v>45.520539999999997</v>
      </c>
      <c r="IB20" s="67">
        <v>6.4377399999999998</v>
      </c>
      <c r="IC20" s="67">
        <v>26.72063</v>
      </c>
      <c r="ID20" s="67">
        <v>20.22888</v>
      </c>
      <c r="IE20" s="68">
        <v>22.095780000000001</v>
      </c>
      <c r="IF20" s="11"/>
      <c r="IG20" s="16"/>
      <c r="IH20" s="126"/>
      <c r="II20" s="21"/>
      <c r="IJ20" s="194"/>
      <c r="IK20" s="67"/>
      <c r="IL20" s="67"/>
      <c r="IM20" s="194"/>
      <c r="IN20" s="194"/>
      <c r="IO20" s="26"/>
      <c r="IP20" s="11"/>
      <c r="IQ20" s="16"/>
      <c r="IR20" s="126" t="s">
        <v>276</v>
      </c>
      <c r="IS20" s="21">
        <v>1</v>
      </c>
      <c r="IT20" s="194">
        <v>42.606804809414172</v>
      </c>
      <c r="IU20" s="67">
        <v>57.228327228327224</v>
      </c>
      <c r="IV20" s="67">
        <v>10.237050043898156</v>
      </c>
      <c r="IW20" s="194">
        <v>46.36078560818617</v>
      </c>
      <c r="IX20" s="194">
        <v>39.227044786443024</v>
      </c>
      <c r="IY20" s="26">
        <v>39.488605969829891</v>
      </c>
      <c r="IZ20" s="11"/>
      <c r="JA20" s="16"/>
    </row>
    <row xmlns:x14ac="http://schemas.microsoft.com/office/spreadsheetml/2009/9/ac" r="21" s="2" customFormat="true" x14ac:dyDescent="0.25">
      <c r="A21" s="427" t="str">
        <f ca="true">IF(ISBLANK('Data Summary'!A23),"",'Data Summary'!A23)</f>
        <v>GHA_2016_EMIS</v>
      </c>
      <c r="B21" s="126"/>
      <c r="C21" s="21"/>
      <c r="D21" s="67"/>
      <c r="E21" s="67"/>
      <c r="F21" s="67"/>
      <c r="G21" s="67"/>
      <c r="H21" s="67"/>
      <c r="I21" s="68"/>
      <c r="J21" s="11"/>
      <c r="K21" s="16"/>
      <c r="L21" s="126"/>
      <c r="M21" s="21"/>
      <c r="N21" s="67"/>
      <c r="O21" s="67"/>
      <c r="P21" s="67"/>
      <c r="Q21" s="67"/>
      <c r="R21" s="67"/>
      <c r="S21" s="68"/>
      <c r="T21" s="11"/>
      <c r="U21" s="16"/>
      <c r="V21" s="126"/>
      <c r="W21" s="21"/>
      <c r="X21" s="67"/>
      <c r="Y21" s="67"/>
      <c r="Z21" s="67"/>
      <c r="AA21" s="67"/>
      <c r="AB21" s="67"/>
      <c r="AC21" s="68"/>
      <c r="AD21" s="11"/>
      <c r="AE21" s="16"/>
      <c r="AF21" s="126"/>
      <c r="AG21" s="21"/>
      <c r="AH21" s="67"/>
      <c r="AI21" s="67"/>
      <c r="AJ21" s="67"/>
      <c r="AK21" s="67"/>
      <c r="AL21" s="67"/>
      <c r="AM21" s="68"/>
      <c r="AN21" s="11"/>
      <c r="AO21" s="16"/>
      <c r="AP21" s="126"/>
      <c r="AQ21" s="21"/>
      <c r="AR21" s="67"/>
      <c r="AS21" s="67"/>
      <c r="AT21" s="67"/>
      <c r="AU21" s="67"/>
      <c r="AV21" s="67"/>
      <c r="AW21" s="68"/>
      <c r="AX21" s="11"/>
      <c r="AY21" s="16"/>
      <c r="AZ21" s="126"/>
      <c r="BA21" s="21"/>
      <c r="BB21" s="67"/>
      <c r="BC21" s="67"/>
      <c r="BD21" s="67"/>
      <c r="BE21" s="67"/>
      <c r="BF21" s="67"/>
      <c r="BG21" s="68"/>
      <c r="BH21" s="11"/>
      <c r="BI21" s="16"/>
      <c r="BJ21" s="126"/>
      <c r="BK21" s="21"/>
      <c r="BL21" s="67"/>
      <c r="BM21" s="67"/>
      <c r="BN21" s="67"/>
      <c r="BO21" s="67"/>
      <c r="BP21" s="67"/>
      <c r="BQ21" s="68"/>
      <c r="BR21" s="11"/>
      <c r="BS21" s="16"/>
      <c r="BT21" s="126"/>
      <c r="BU21" s="21"/>
      <c r="BV21" s="67"/>
      <c r="BW21" s="67"/>
      <c r="BX21" s="67"/>
      <c r="BY21" s="67"/>
      <c r="BZ21" s="67"/>
      <c r="CA21" s="68"/>
      <c r="CB21" s="11"/>
      <c r="CC21" s="16"/>
      <c r="CD21" s="126"/>
      <c r="CE21" s="21"/>
      <c r="CF21" s="67"/>
      <c r="CG21" s="67"/>
      <c r="CH21" s="67"/>
      <c r="CI21" s="67"/>
      <c r="CJ21" s="67"/>
      <c r="CK21" s="68"/>
      <c r="CL21" s="11"/>
      <c r="CM21" s="16"/>
      <c r="CN21" s="126"/>
      <c r="CO21" s="21"/>
      <c r="CP21" s="67"/>
      <c r="CQ21" s="67"/>
      <c r="CR21" s="67"/>
      <c r="CS21" s="67"/>
      <c r="CT21" s="67"/>
      <c r="CU21" s="68"/>
      <c r="CV21" s="11"/>
      <c r="CW21" s="16"/>
      <c r="CX21" s="126"/>
      <c r="CY21" s="21"/>
      <c r="CZ21" s="67"/>
      <c r="DA21" s="67"/>
      <c r="DB21" s="67"/>
      <c r="DC21" s="67"/>
      <c r="DD21" s="67"/>
      <c r="DE21" s="68"/>
      <c r="DF21" s="11"/>
      <c r="DG21" s="16"/>
      <c r="DH21" s="126"/>
      <c r="DI21" s="21"/>
      <c r="DJ21" s="67"/>
      <c r="DK21" s="67"/>
      <c r="DL21" s="67"/>
      <c r="DM21" s="67"/>
      <c r="DN21" s="67"/>
      <c r="DO21" s="68"/>
      <c r="DP21" s="11"/>
      <c r="DQ21" s="16"/>
      <c r="DR21" s="126"/>
      <c r="DS21" s="21"/>
      <c r="DT21" s="67"/>
      <c r="DU21" s="67"/>
      <c r="DV21" s="67"/>
      <c r="DW21" s="67"/>
      <c r="DX21" s="67"/>
      <c r="DY21" s="68"/>
      <c r="DZ21" s="11"/>
      <c r="EA21" s="16"/>
      <c r="EB21" s="126"/>
      <c r="EC21" s="21"/>
      <c r="ED21" s="67"/>
      <c r="EE21" s="67"/>
      <c r="EF21" s="67"/>
      <c r="EG21" s="67"/>
      <c r="EH21" s="67"/>
      <c r="EI21" s="68"/>
      <c r="EJ21" s="11"/>
      <c r="EK21" s="16"/>
      <c r="EL21" s="126"/>
      <c r="EM21" s="21"/>
      <c r="EN21" s="67"/>
      <c r="EO21" s="67"/>
      <c r="EP21" s="67"/>
      <c r="EQ21" s="67"/>
      <c r="ER21" s="67"/>
      <c r="ES21" s="68"/>
      <c r="ET21" s="11"/>
      <c r="EU21" s="16"/>
      <c r="EV21" s="126"/>
      <c r="EW21" s="21"/>
      <c r="EX21" s="67"/>
      <c r="EY21" s="67"/>
      <c r="EZ21" s="67"/>
      <c r="FA21" s="67"/>
      <c r="FB21" s="67"/>
      <c r="FC21" s="68"/>
      <c r="FD21" s="11"/>
      <c r="FE21" s="16"/>
      <c r="FF21" s="126"/>
      <c r="FG21" s="21"/>
      <c r="FH21" s="67"/>
      <c r="FI21" s="67"/>
      <c r="FJ21" s="67"/>
      <c r="FK21" s="67"/>
      <c r="FL21" s="67"/>
      <c r="FM21" s="68"/>
      <c r="FN21" s="11"/>
      <c r="FO21" s="16"/>
      <c r="FP21" s="126"/>
      <c r="FQ21" s="21"/>
      <c r="FR21" s="67"/>
      <c r="FS21" s="67"/>
      <c r="FT21" s="67"/>
      <c r="FU21" s="67"/>
      <c r="FV21" s="67"/>
      <c r="FW21" s="68"/>
      <c r="FX21" s="11"/>
      <c r="FY21" s="16"/>
      <c r="FZ21" s="126"/>
      <c r="GA21" s="21"/>
      <c r="GB21" s="67"/>
      <c r="GC21" s="67"/>
      <c r="GD21" s="67"/>
      <c r="GE21" s="67"/>
      <c r="GF21" s="67"/>
      <c r="GG21" s="68"/>
      <c r="GH21" s="11"/>
      <c r="GI21" s="16"/>
      <c r="GJ21" s="126"/>
      <c r="GK21" s="21"/>
      <c r="GL21" s="67"/>
      <c r="GM21" s="67"/>
      <c r="GN21" s="67"/>
      <c r="GO21" s="67"/>
      <c r="GP21" s="67"/>
      <c r="GQ21" s="68"/>
      <c r="GR21" s="11"/>
      <c r="GS21" s="16"/>
      <c r="GT21" s="126" t="s">
        <v>260</v>
      </c>
      <c r="GU21" s="21">
        <v>0</v>
      </c>
      <c r="GV21" s="67"/>
      <c r="GW21" s="67"/>
      <c r="GX21" s="67">
        <v>4.2253499999999997</v>
      </c>
      <c r="GY21" s="67"/>
      <c r="GZ21" s="67"/>
      <c r="HA21" s="68"/>
      <c r="HB21" s="11"/>
      <c r="HC21" s="16"/>
      <c r="HD21" s="126"/>
      <c r="HE21" s="21"/>
      <c r="HF21" s="67"/>
      <c r="HG21" s="67"/>
      <c r="HH21" s="67"/>
      <c r="HI21" s="67"/>
      <c r="HJ21" s="67"/>
      <c r="HK21" s="68"/>
      <c r="HL21" s="11"/>
      <c r="HM21" s="16"/>
      <c r="HN21" s="126"/>
      <c r="HO21" s="21"/>
      <c r="HP21" s="67"/>
      <c r="HQ21" s="67"/>
      <c r="HR21" s="67"/>
      <c r="HS21" s="67"/>
      <c r="HT21" s="67"/>
      <c r="HU21" s="68"/>
      <c r="HV21" s="11"/>
      <c r="HW21" s="16"/>
      <c r="HX21" s="126"/>
      <c r="HY21" s="21"/>
      <c r="HZ21" s="67"/>
      <c r="IA21" s="67"/>
      <c r="IB21" s="67"/>
      <c r="IC21" s="67"/>
      <c r="ID21" s="67"/>
      <c r="IE21" s="68"/>
      <c r="IF21" s="11"/>
      <c r="IG21" s="16"/>
      <c r="IH21" s="126"/>
      <c r="II21" s="21"/>
      <c r="IJ21" s="67"/>
      <c r="IK21" s="67"/>
      <c r="IL21" s="67"/>
      <c r="IM21" s="67"/>
      <c r="IN21" s="67"/>
      <c r="IO21" s="68"/>
      <c r="IP21" s="11"/>
      <c r="IQ21" s="16"/>
      <c r="IR21" s="126"/>
      <c r="IS21" s="21"/>
      <c r="IT21" s="67"/>
      <c r="IU21" s="67"/>
      <c r="IV21" s="67"/>
      <c r="IW21" s="67"/>
      <c r="IX21" s="67"/>
      <c r="IY21" s="68"/>
      <c r="IZ21" s="11"/>
      <c r="JA21" s="16"/>
    </row>
    <row xmlns:x14ac="http://schemas.microsoft.com/office/spreadsheetml/2009/9/ac" r="22" s="2" customFormat="true" x14ac:dyDescent="0.25">
      <c r="A22" s="427" t="str">
        <f ca="true">IF(ISBLANK('Data Summary'!A24),"",'Data Summary'!A24)</f>
        <v>GHA_2017_EMIS</v>
      </c>
      <c r="B22" s="126"/>
      <c r="C22" s="21"/>
      <c r="D22" s="67"/>
      <c r="E22" s="67"/>
      <c r="F22" s="67"/>
      <c r="G22" s="67"/>
      <c r="H22" s="67"/>
      <c r="I22" s="68"/>
      <c r="J22" s="11"/>
      <c r="K22" s="16"/>
      <c r="L22" s="126"/>
      <c r="M22" s="21"/>
      <c r="N22" s="67"/>
      <c r="O22" s="67"/>
      <c r="P22" s="67"/>
      <c r="Q22" s="67"/>
      <c r="R22" s="67"/>
      <c r="S22" s="68"/>
      <c r="T22" s="11"/>
      <c r="U22" s="16"/>
      <c r="V22" s="126"/>
      <c r="W22" s="21"/>
      <c r="X22" s="67"/>
      <c r="Y22" s="67"/>
      <c r="Z22" s="67"/>
      <c r="AA22" s="67"/>
      <c r="AB22" s="67"/>
      <c r="AC22" s="68"/>
      <c r="AD22" s="11"/>
      <c r="AE22" s="16"/>
      <c r="AF22" s="126"/>
      <c r="AG22" s="21"/>
      <c r="AH22" s="67"/>
      <c r="AI22" s="67"/>
      <c r="AJ22" s="67"/>
      <c r="AK22" s="67"/>
      <c r="AL22" s="67"/>
      <c r="AM22" s="68"/>
      <c r="AN22" s="11"/>
      <c r="AO22" s="16"/>
      <c r="AP22" s="126"/>
      <c r="AQ22" s="21"/>
      <c r="AR22" s="67"/>
      <c r="AS22" s="67"/>
      <c r="AT22" s="67"/>
      <c r="AU22" s="67"/>
      <c r="AV22" s="67"/>
      <c r="AW22" s="68"/>
      <c r="AX22" s="11"/>
      <c r="AY22" s="16"/>
      <c r="AZ22" s="126"/>
      <c r="BA22" s="21"/>
      <c r="BB22" s="67"/>
      <c r="BC22" s="67"/>
      <c r="BD22" s="67"/>
      <c r="BE22" s="67"/>
      <c r="BF22" s="67"/>
      <c r="BG22" s="68"/>
      <c r="BH22" s="11"/>
      <c r="BI22" s="16"/>
      <c r="BJ22" s="126"/>
      <c r="BK22" s="21"/>
      <c r="BL22" s="67"/>
      <c r="BM22" s="67"/>
      <c r="BN22" s="67"/>
      <c r="BO22" s="67"/>
      <c r="BP22" s="67"/>
      <c r="BQ22" s="68"/>
      <c r="BR22" s="11"/>
      <c r="BS22" s="16"/>
      <c r="BT22" s="126"/>
      <c r="BU22" s="21"/>
      <c r="BV22" s="67"/>
      <c r="BW22" s="67"/>
      <c r="BX22" s="67"/>
      <c r="BY22" s="67"/>
      <c r="BZ22" s="67"/>
      <c r="CA22" s="68"/>
      <c r="CB22" s="11"/>
      <c r="CC22" s="16"/>
      <c r="CD22" s="126"/>
      <c r="CE22" s="21"/>
      <c r="CF22" s="67"/>
      <c r="CG22" s="67"/>
      <c r="CH22" s="67"/>
      <c r="CI22" s="67"/>
      <c r="CJ22" s="67"/>
      <c r="CK22" s="68"/>
      <c r="CL22" s="11"/>
      <c r="CM22" s="16"/>
      <c r="CN22" s="126"/>
      <c r="CO22" s="21"/>
      <c r="CP22" s="67"/>
      <c r="CQ22" s="67"/>
      <c r="CR22" s="67"/>
      <c r="CS22" s="67"/>
      <c r="CT22" s="67"/>
      <c r="CU22" s="68"/>
      <c r="CV22" s="11"/>
      <c r="CW22" s="16"/>
      <c r="CX22" s="126"/>
      <c r="CY22" s="21"/>
      <c r="CZ22" s="67"/>
      <c r="DA22" s="67"/>
      <c r="DB22" s="67"/>
      <c r="DC22" s="67"/>
      <c r="DD22" s="67"/>
      <c r="DE22" s="68"/>
      <c r="DF22" s="11"/>
      <c r="DG22" s="16"/>
      <c r="DH22" s="126"/>
      <c r="DI22" s="21"/>
      <c r="DJ22" s="67"/>
      <c r="DK22" s="67"/>
      <c r="DL22" s="67"/>
      <c r="DM22" s="67"/>
      <c r="DN22" s="67"/>
      <c r="DO22" s="68"/>
      <c r="DP22" s="11"/>
      <c r="DQ22" s="16"/>
      <c r="DR22" s="126"/>
      <c r="DS22" s="21"/>
      <c r="DT22" s="67"/>
      <c r="DU22" s="67"/>
      <c r="DV22" s="67"/>
      <c r="DW22" s="67"/>
      <c r="DX22" s="67"/>
      <c r="DY22" s="68"/>
      <c r="DZ22" s="11"/>
      <c r="EA22" s="16"/>
      <c r="EB22" s="126"/>
      <c r="EC22" s="21"/>
      <c r="ED22" s="67"/>
      <c r="EE22" s="67"/>
      <c r="EF22" s="67"/>
      <c r="EG22" s="67"/>
      <c r="EH22" s="67"/>
      <c r="EI22" s="68"/>
      <c r="EJ22" s="11"/>
      <c r="EK22" s="16"/>
      <c r="EL22" s="126"/>
      <c r="EM22" s="21"/>
      <c r="EN22" s="67"/>
      <c r="EO22" s="67"/>
      <c r="EP22" s="67"/>
      <c r="EQ22" s="67"/>
      <c r="ER22" s="67"/>
      <c r="ES22" s="68"/>
      <c r="ET22" s="11"/>
      <c r="EU22" s="16"/>
      <c r="EV22" s="126"/>
      <c r="EW22" s="21"/>
      <c r="EX22" s="67"/>
      <c r="EY22" s="67"/>
      <c r="EZ22" s="67"/>
      <c r="FA22" s="67"/>
      <c r="FB22" s="67"/>
      <c r="FC22" s="68"/>
      <c r="FD22" s="11"/>
      <c r="FE22" s="16"/>
      <c r="FF22" s="126"/>
      <c r="FG22" s="21"/>
      <c r="FH22" s="67"/>
      <c r="FI22" s="67"/>
      <c r="FJ22" s="67"/>
      <c r="FK22" s="67"/>
      <c r="FL22" s="67"/>
      <c r="FM22" s="68"/>
      <c r="FN22" s="11"/>
      <c r="FO22" s="16"/>
      <c r="FP22" s="126"/>
      <c r="FQ22" s="21"/>
      <c r="FR22" s="67"/>
      <c r="FS22" s="67"/>
      <c r="FT22" s="67"/>
      <c r="FU22" s="67"/>
      <c r="FV22" s="67"/>
      <c r="FW22" s="68"/>
      <c r="FX22" s="11"/>
      <c r="FY22" s="16"/>
      <c r="FZ22" s="126"/>
      <c r="GA22" s="21"/>
      <c r="GB22" s="67"/>
      <c r="GC22" s="67"/>
      <c r="GD22" s="67"/>
      <c r="GE22" s="67"/>
      <c r="GF22" s="67"/>
      <c r="GG22" s="68"/>
      <c r="GH22" s="11"/>
      <c r="GI22" s="16"/>
      <c r="GJ22" s="126"/>
      <c r="GK22" s="21"/>
      <c r="GL22" s="67"/>
      <c r="GM22" s="67"/>
      <c r="GN22" s="67"/>
      <c r="GO22" s="67"/>
      <c r="GP22" s="67"/>
      <c r="GQ22" s="68"/>
      <c r="GR22" s="11"/>
      <c r="GS22" s="16"/>
      <c r="GT22" s="126" t="s">
        <v>261</v>
      </c>
      <c r="GU22" s="21">
        <v>1</v>
      </c>
      <c r="GV22" s="67"/>
      <c r="GW22" s="67"/>
      <c r="GX22" s="67">
        <v>0</v>
      </c>
      <c r="GY22" s="67"/>
      <c r="GZ22" s="67"/>
      <c r="HA22" s="68"/>
      <c r="HB22" s="11"/>
      <c r="HC22" s="16"/>
      <c r="HD22" s="126"/>
      <c r="HE22" s="21"/>
      <c r="HF22" s="67"/>
      <c r="HG22" s="67"/>
      <c r="HH22" s="67"/>
      <c r="HI22" s="67"/>
      <c r="HJ22" s="67"/>
      <c r="HK22" s="68"/>
      <c r="HL22" s="11"/>
      <c r="HM22" s="16"/>
      <c r="HN22" s="126"/>
      <c r="HO22" s="21"/>
      <c r="HP22" s="67"/>
      <c r="HQ22" s="67"/>
      <c r="HR22" s="67"/>
      <c r="HS22" s="67"/>
      <c r="HT22" s="67"/>
      <c r="HU22" s="68"/>
      <c r="HV22" s="11"/>
      <c r="HW22" s="16"/>
      <c r="HX22" s="126"/>
      <c r="HY22" s="21"/>
      <c r="HZ22" s="67"/>
      <c r="IA22" s="67"/>
      <c r="IB22" s="67"/>
      <c r="IC22" s="67"/>
      <c r="ID22" s="67"/>
      <c r="IE22" s="68"/>
      <c r="IF22" s="11"/>
      <c r="IG22" s="16"/>
      <c r="IH22" s="126"/>
      <c r="II22" s="21"/>
      <c r="IJ22" s="67"/>
      <c r="IK22" s="67"/>
      <c r="IL22" s="67"/>
      <c r="IM22" s="67"/>
      <c r="IN22" s="67"/>
      <c r="IO22" s="68"/>
      <c r="IP22" s="11"/>
      <c r="IQ22" s="16"/>
      <c r="IR22" s="126"/>
      <c r="IS22" s="21"/>
      <c r="IT22" s="67"/>
      <c r="IU22" s="67"/>
      <c r="IV22" s="67"/>
      <c r="IW22" s="67"/>
      <c r="IX22" s="67"/>
      <c r="IY22" s="68"/>
      <c r="IZ22" s="11"/>
      <c r="JA22" s="16"/>
    </row>
    <row xmlns:x14ac="http://schemas.microsoft.com/office/spreadsheetml/2009/9/ac" r="23" s="2" customFormat="true" x14ac:dyDescent="0.25">
      <c r="A23" s="427" t="str">
        <f ca="true">IF(ISBLANK('Data Summary'!A25),"",'Data Summary'!A25)</f>
        <v>GHA_2017_UIS</v>
      </c>
      <c r="B23" s="126"/>
      <c r="C23" s="21"/>
      <c r="D23" s="67"/>
      <c r="E23" s="67"/>
      <c r="F23" s="67"/>
      <c r="G23" s="67"/>
      <c r="H23" s="67"/>
      <c r="I23" s="68"/>
      <c r="J23" s="11"/>
      <c r="K23" s="16"/>
      <c r="L23" s="126"/>
      <c r="M23" s="21"/>
      <c r="N23" s="67"/>
      <c r="O23" s="67"/>
      <c r="P23" s="67"/>
      <c r="Q23" s="67"/>
      <c r="R23" s="67"/>
      <c r="S23" s="68"/>
      <c r="T23" s="11"/>
      <c r="U23" s="16"/>
      <c r="V23" s="126"/>
      <c r="W23" s="21"/>
      <c r="X23" s="67"/>
      <c r="Y23" s="67"/>
      <c r="Z23" s="67"/>
      <c r="AA23" s="67"/>
      <c r="AB23" s="67"/>
      <c r="AC23" s="68"/>
      <c r="AD23" s="11"/>
      <c r="AE23" s="16"/>
      <c r="AF23" s="126"/>
      <c r="AG23" s="21"/>
      <c r="AH23" s="67"/>
      <c r="AI23" s="67"/>
      <c r="AJ23" s="67"/>
      <c r="AK23" s="67"/>
      <c r="AL23" s="67"/>
      <c r="AM23" s="68"/>
      <c r="AN23" s="11"/>
      <c r="AO23" s="16"/>
      <c r="AP23" s="126"/>
      <c r="AQ23" s="21"/>
      <c r="AR23" s="67"/>
      <c r="AS23" s="67"/>
      <c r="AT23" s="67"/>
      <c r="AU23" s="67"/>
      <c r="AV23" s="67"/>
      <c r="AW23" s="68"/>
      <c r="AX23" s="11"/>
      <c r="AY23" s="16"/>
      <c r="AZ23" s="126"/>
      <c r="BA23" s="21"/>
      <c r="BB23" s="67"/>
      <c r="BC23" s="67"/>
      <c r="BD23" s="67"/>
      <c r="BE23" s="67"/>
      <c r="BF23" s="67"/>
      <c r="BG23" s="68"/>
      <c r="BH23" s="11"/>
      <c r="BI23" s="16"/>
      <c r="BJ23" s="126"/>
      <c r="BK23" s="21"/>
      <c r="BL23" s="67"/>
      <c r="BM23" s="67"/>
      <c r="BN23" s="67"/>
      <c r="BO23" s="67"/>
      <c r="BP23" s="67"/>
      <c r="BQ23" s="68"/>
      <c r="BR23" s="11"/>
      <c r="BS23" s="16"/>
      <c r="BT23" s="126"/>
      <c r="BU23" s="21"/>
      <c r="BV23" s="67"/>
      <c r="BW23" s="67"/>
      <c r="BX23" s="67"/>
      <c r="BY23" s="67"/>
      <c r="BZ23" s="67"/>
      <c r="CA23" s="68"/>
      <c r="CB23" s="11"/>
      <c r="CC23" s="16"/>
      <c r="CD23" s="126"/>
      <c r="CE23" s="21"/>
      <c r="CF23" s="67"/>
      <c r="CG23" s="67"/>
      <c r="CH23" s="67"/>
      <c r="CI23" s="67"/>
      <c r="CJ23" s="67"/>
      <c r="CK23" s="68"/>
      <c r="CL23" s="11"/>
      <c r="CM23" s="16"/>
      <c r="CN23" s="126"/>
      <c r="CO23" s="21"/>
      <c r="CP23" s="67"/>
      <c r="CQ23" s="67"/>
      <c r="CR23" s="67"/>
      <c r="CS23" s="67"/>
      <c r="CT23" s="67"/>
      <c r="CU23" s="68"/>
      <c r="CV23" s="11"/>
      <c r="CW23" s="16"/>
      <c r="CX23" s="126"/>
      <c r="CY23" s="21"/>
      <c r="CZ23" s="67"/>
      <c r="DA23" s="67"/>
      <c r="DB23" s="67"/>
      <c r="DC23" s="67"/>
      <c r="DD23" s="67"/>
      <c r="DE23" s="68"/>
      <c r="DF23" s="11"/>
      <c r="DG23" s="16"/>
      <c r="DH23" s="126"/>
      <c r="DI23" s="21"/>
      <c r="DJ23" s="67"/>
      <c r="DK23" s="67"/>
      <c r="DL23" s="67"/>
      <c r="DM23" s="67"/>
      <c r="DN23" s="67"/>
      <c r="DO23" s="68"/>
      <c r="DP23" s="11"/>
      <c r="DQ23" s="16"/>
      <c r="DR23" s="126"/>
      <c r="DS23" s="21"/>
      <c r="DT23" s="67"/>
      <c r="DU23" s="67"/>
      <c r="DV23" s="67"/>
      <c r="DW23" s="67"/>
      <c r="DX23" s="67"/>
      <c r="DY23" s="68"/>
      <c r="DZ23" s="11"/>
      <c r="EA23" s="16"/>
      <c r="EB23" s="126"/>
      <c r="EC23" s="21"/>
      <c r="ED23" s="67"/>
      <c r="EE23" s="67"/>
      <c r="EF23" s="67"/>
      <c r="EG23" s="67"/>
      <c r="EH23" s="67"/>
      <c r="EI23" s="68"/>
      <c r="EJ23" s="11"/>
      <c r="EK23" s="16"/>
      <c r="EL23" s="126"/>
      <c r="EM23" s="21"/>
      <c r="EN23" s="67"/>
      <c r="EO23" s="67"/>
      <c r="EP23" s="67"/>
      <c r="EQ23" s="67"/>
      <c r="ER23" s="67"/>
      <c r="ES23" s="68"/>
      <c r="ET23" s="11"/>
      <c r="EU23" s="16"/>
      <c r="EV23" s="126"/>
      <c r="EW23" s="21"/>
      <c r="EX23" s="67"/>
      <c r="EY23" s="67"/>
      <c r="EZ23" s="67"/>
      <c r="FA23" s="67"/>
      <c r="FB23" s="67"/>
      <c r="FC23" s="68"/>
      <c r="FD23" s="11"/>
      <c r="FE23" s="16"/>
      <c r="FF23" s="126"/>
      <c r="FG23" s="21"/>
      <c r="FH23" s="67"/>
      <c r="FI23" s="67"/>
      <c r="FJ23" s="67"/>
      <c r="FK23" s="67"/>
      <c r="FL23" s="67"/>
      <c r="FM23" s="68"/>
      <c r="FN23" s="11"/>
      <c r="FO23" s="16"/>
      <c r="FP23" s="126"/>
      <c r="FQ23" s="21"/>
      <c r="FR23" s="67"/>
      <c r="FS23" s="67"/>
      <c r="FT23" s="67"/>
      <c r="FU23" s="67"/>
      <c r="FV23" s="67"/>
      <c r="FW23" s="68"/>
      <c r="FX23" s="11"/>
      <c r="FY23" s="16"/>
      <c r="FZ23" s="126"/>
      <c r="GA23" s="21"/>
      <c r="GB23" s="67"/>
      <c r="GC23" s="67"/>
      <c r="GD23" s="67"/>
      <c r="GE23" s="67"/>
      <c r="GF23" s="67"/>
      <c r="GG23" s="68"/>
      <c r="GH23" s="11"/>
      <c r="GI23" s="16"/>
      <c r="GJ23" s="126"/>
      <c r="GK23" s="21"/>
      <c r="GL23" s="67"/>
      <c r="GM23" s="67"/>
      <c r="GN23" s="67"/>
      <c r="GO23" s="67"/>
      <c r="GP23" s="67"/>
      <c r="GQ23" s="68"/>
      <c r="GR23" s="11"/>
      <c r="GS23" s="16"/>
      <c r="GT23" s="126" t="s">
        <v>262</v>
      </c>
      <c r="GU23" s="21">
        <v>0</v>
      </c>
      <c r="GV23" s="67"/>
      <c r="GW23" s="67"/>
      <c r="GX23" s="67">
        <v>0</v>
      </c>
      <c r="GY23" s="67"/>
      <c r="GZ23" s="67"/>
      <c r="HA23" s="68"/>
      <c r="HB23" s="11"/>
      <c r="HC23" s="16"/>
      <c r="HD23" s="126"/>
      <c r="HE23" s="21"/>
      <c r="HF23" s="67"/>
      <c r="HG23" s="67"/>
      <c r="HH23" s="67"/>
      <c r="HI23" s="67"/>
      <c r="HJ23" s="67"/>
      <c r="HK23" s="68"/>
      <c r="HL23" s="11"/>
      <c r="HM23" s="16"/>
      <c r="HN23" s="126"/>
      <c r="HO23" s="21"/>
      <c r="HP23" s="67"/>
      <c r="HQ23" s="67"/>
      <c r="HR23" s="67"/>
      <c r="HS23" s="67"/>
      <c r="HT23" s="67"/>
      <c r="HU23" s="68"/>
      <c r="HV23" s="11"/>
      <c r="HW23" s="16"/>
      <c r="HX23" s="126"/>
      <c r="HY23" s="21"/>
      <c r="HZ23" s="67"/>
      <c r="IA23" s="67"/>
      <c r="IB23" s="67"/>
      <c r="IC23" s="67"/>
      <c r="ID23" s="67"/>
      <c r="IE23" s="68"/>
      <c r="IF23" s="11"/>
      <c r="IG23" s="16"/>
      <c r="IH23" s="126"/>
      <c r="II23" s="21"/>
      <c r="IJ23" s="67"/>
      <c r="IK23" s="67"/>
      <c r="IL23" s="67"/>
      <c r="IM23" s="67"/>
      <c r="IN23" s="67"/>
      <c r="IO23" s="68"/>
      <c r="IP23" s="11"/>
      <c r="IQ23" s="16"/>
      <c r="IR23" s="126"/>
      <c r="IS23" s="21"/>
      <c r="IT23" s="67"/>
      <c r="IU23" s="67"/>
      <c r="IV23" s="67"/>
      <c r="IW23" s="67"/>
      <c r="IX23" s="67"/>
      <c r="IY23" s="68"/>
      <c r="IZ23" s="11"/>
      <c r="JA23" s="16"/>
    </row>
    <row xmlns:x14ac="http://schemas.microsoft.com/office/spreadsheetml/2009/9/ac" r="24" s="2" customFormat="true" x14ac:dyDescent="0.25">
      <c r="A24" s="427" t="str">
        <f ca="true">IF(ISBLANK('Data Summary'!A26),"",'Data Summary'!A26)</f>
        <v>GHA_2017_WV</v>
      </c>
      <c r="B24" s="126"/>
      <c r="C24" s="21"/>
      <c r="D24" s="67"/>
      <c r="E24" s="67"/>
      <c r="F24" s="67"/>
      <c r="G24" s="67"/>
      <c r="H24" s="67"/>
      <c r="I24" s="68"/>
      <c r="J24" s="11"/>
      <c r="K24" s="16"/>
      <c r="L24" s="126"/>
      <c r="M24" s="21"/>
      <c r="N24" s="67"/>
      <c r="O24" s="67"/>
      <c r="P24" s="67"/>
      <c r="Q24" s="67"/>
      <c r="R24" s="67"/>
      <c r="S24" s="68"/>
      <c r="T24" s="11"/>
      <c r="U24" s="16"/>
      <c r="V24" s="126"/>
      <c r="W24" s="21"/>
      <c r="X24" s="67"/>
      <c r="Y24" s="67"/>
      <c r="Z24" s="67"/>
      <c r="AA24" s="67"/>
      <c r="AB24" s="67"/>
      <c r="AC24" s="68"/>
      <c r="AD24" s="11"/>
      <c r="AE24" s="16"/>
      <c r="AF24" s="126"/>
      <c r="AG24" s="21"/>
      <c r="AH24" s="67"/>
      <c r="AI24" s="67"/>
      <c r="AJ24" s="67"/>
      <c r="AK24" s="67"/>
      <c r="AL24" s="67"/>
      <c r="AM24" s="68"/>
      <c r="AN24" s="11"/>
      <c r="AO24" s="16"/>
      <c r="AP24" s="126"/>
      <c r="AQ24" s="21"/>
      <c r="AR24" s="67"/>
      <c r="AS24" s="67"/>
      <c r="AT24" s="67"/>
      <c r="AU24" s="67"/>
      <c r="AV24" s="67"/>
      <c r="AW24" s="68"/>
      <c r="AX24" s="11"/>
      <c r="AY24" s="16"/>
      <c r="AZ24" s="126"/>
      <c r="BA24" s="21"/>
      <c r="BB24" s="67"/>
      <c r="BC24" s="67"/>
      <c r="BD24" s="67"/>
      <c r="BE24" s="67"/>
      <c r="BF24" s="67"/>
      <c r="BG24" s="68"/>
      <c r="BH24" s="11"/>
      <c r="BI24" s="16"/>
      <c r="BJ24" s="126"/>
      <c r="BK24" s="21"/>
      <c r="BL24" s="67"/>
      <c r="BM24" s="67"/>
      <c r="BN24" s="67"/>
      <c r="BO24" s="67"/>
      <c r="BP24" s="67"/>
      <c r="BQ24" s="68"/>
      <c r="BR24" s="11"/>
      <c r="BS24" s="16"/>
      <c r="BT24" s="126"/>
      <c r="BU24" s="21"/>
      <c r="BV24" s="67"/>
      <c r="BW24" s="67"/>
      <c r="BX24" s="67"/>
      <c r="BY24" s="67"/>
      <c r="BZ24" s="67"/>
      <c r="CA24" s="68"/>
      <c r="CB24" s="11"/>
      <c r="CC24" s="16"/>
      <c r="CD24" s="126"/>
      <c r="CE24" s="21"/>
      <c r="CF24" s="67"/>
      <c r="CG24" s="67"/>
      <c r="CH24" s="67"/>
      <c r="CI24" s="67"/>
      <c r="CJ24" s="67"/>
      <c r="CK24" s="68"/>
      <c r="CL24" s="11"/>
      <c r="CM24" s="16"/>
      <c r="CN24" s="126"/>
      <c r="CO24" s="21"/>
      <c r="CP24" s="67"/>
      <c r="CQ24" s="67"/>
      <c r="CR24" s="67"/>
      <c r="CS24" s="67"/>
      <c r="CT24" s="67"/>
      <c r="CU24" s="68"/>
      <c r="CV24" s="11"/>
      <c r="CW24" s="16"/>
      <c r="CX24" s="126"/>
      <c r="CY24" s="21"/>
      <c r="CZ24" s="67"/>
      <c r="DA24" s="67"/>
      <c r="DB24" s="67"/>
      <c r="DC24" s="67"/>
      <c r="DD24" s="67"/>
      <c r="DE24" s="68"/>
      <c r="DF24" s="11"/>
      <c r="DG24" s="16"/>
      <c r="DH24" s="126"/>
      <c r="DI24" s="21"/>
      <c r="DJ24" s="67"/>
      <c r="DK24" s="67"/>
      <c r="DL24" s="67"/>
      <c r="DM24" s="67"/>
      <c r="DN24" s="67"/>
      <c r="DO24" s="68"/>
      <c r="DP24" s="11"/>
      <c r="DQ24" s="16"/>
      <c r="DR24" s="126"/>
      <c r="DS24" s="21"/>
      <c r="DT24" s="67"/>
      <c r="DU24" s="67"/>
      <c r="DV24" s="67"/>
      <c r="DW24" s="67"/>
      <c r="DX24" s="67"/>
      <c r="DY24" s="68"/>
      <c r="DZ24" s="11"/>
      <c r="EA24" s="16"/>
      <c r="EB24" s="126"/>
      <c r="EC24" s="21"/>
      <c r="ED24" s="67"/>
      <c r="EE24" s="67"/>
      <c r="EF24" s="67"/>
      <c r="EG24" s="67"/>
      <c r="EH24" s="67"/>
      <c r="EI24" s="68"/>
      <c r="EJ24" s="11"/>
      <c r="EK24" s="16"/>
      <c r="EL24" s="126"/>
      <c r="EM24" s="21"/>
      <c r="EN24" s="67"/>
      <c r="EO24" s="67"/>
      <c r="EP24" s="67"/>
      <c r="EQ24" s="67"/>
      <c r="ER24" s="67"/>
      <c r="ES24" s="68"/>
      <c r="ET24" s="11"/>
      <c r="EU24" s="16"/>
      <c r="EV24" s="126"/>
      <c r="EW24" s="21"/>
      <c r="EX24" s="67"/>
      <c r="EY24" s="67"/>
      <c r="EZ24" s="67"/>
      <c r="FA24" s="67"/>
      <c r="FB24" s="67"/>
      <c r="FC24" s="68"/>
      <c r="FD24" s="11"/>
      <c r="FE24" s="16"/>
      <c r="FF24" s="126"/>
      <c r="FG24" s="21"/>
      <c r="FH24" s="67"/>
      <c r="FI24" s="67"/>
      <c r="FJ24" s="67"/>
      <c r="FK24" s="67"/>
      <c r="FL24" s="67"/>
      <c r="FM24" s="68"/>
      <c r="FN24" s="11"/>
      <c r="FO24" s="16"/>
      <c r="FP24" s="126"/>
      <c r="FQ24" s="21"/>
      <c r="FR24" s="67"/>
      <c r="FS24" s="67"/>
      <c r="FT24" s="67"/>
      <c r="FU24" s="67"/>
      <c r="FV24" s="67"/>
      <c r="FW24" s="68"/>
      <c r="FX24" s="11"/>
      <c r="FY24" s="16"/>
      <c r="FZ24" s="126"/>
      <c r="GA24" s="21"/>
      <c r="GB24" s="67"/>
      <c r="GC24" s="67"/>
      <c r="GD24" s="67"/>
      <c r="GE24" s="67"/>
      <c r="GF24" s="67"/>
      <c r="GG24" s="68"/>
      <c r="GH24" s="11"/>
      <c r="GI24" s="16"/>
      <c r="GJ24" s="126"/>
      <c r="GK24" s="21"/>
      <c r="GL24" s="67"/>
      <c r="GM24" s="67"/>
      <c r="GN24" s="67"/>
      <c r="GO24" s="67"/>
      <c r="GP24" s="67"/>
      <c r="GQ24" s="68"/>
      <c r="GR24" s="11"/>
      <c r="GS24" s="16"/>
      <c r="GT24" s="126" t="s">
        <v>263</v>
      </c>
      <c r="GU24" s="21">
        <v>0.5</v>
      </c>
      <c r="GV24" s="67"/>
      <c r="GW24" s="67"/>
      <c r="GX24" s="67">
        <v>0</v>
      </c>
      <c r="GY24" s="67"/>
      <c r="GZ24" s="67"/>
      <c r="HA24" s="68"/>
      <c r="HB24" s="11"/>
      <c r="HC24" s="16"/>
      <c r="HD24" s="126"/>
      <c r="HE24" s="21"/>
      <c r="HF24" s="67"/>
      <c r="HG24" s="67"/>
      <c r="HH24" s="67"/>
      <c r="HI24" s="67"/>
      <c r="HJ24" s="67"/>
      <c r="HK24" s="68"/>
      <c r="HL24" s="11"/>
      <c r="HM24" s="16"/>
      <c r="HN24" s="126"/>
      <c r="HO24" s="21"/>
      <c r="HP24" s="67"/>
      <c r="HQ24" s="67"/>
      <c r="HR24" s="67"/>
      <c r="HS24" s="67"/>
      <c r="HT24" s="67"/>
      <c r="HU24" s="68"/>
      <c r="HV24" s="11"/>
      <c r="HW24" s="16"/>
      <c r="HX24" s="126"/>
      <c r="HY24" s="21"/>
      <c r="HZ24" s="67"/>
      <c r="IA24" s="67"/>
      <c r="IB24" s="67"/>
      <c r="IC24" s="67"/>
      <c r="ID24" s="67"/>
      <c r="IE24" s="68"/>
      <c r="IF24" s="11"/>
      <c r="IG24" s="16"/>
      <c r="IH24" s="126"/>
      <c r="II24" s="21"/>
      <c r="IJ24" s="67"/>
      <c r="IK24" s="67"/>
      <c r="IL24" s="67"/>
      <c r="IM24" s="67"/>
      <c r="IN24" s="67"/>
      <c r="IO24" s="68"/>
      <c r="IP24" s="11"/>
      <c r="IQ24" s="16"/>
      <c r="IR24" s="126"/>
      <c r="IS24" s="21"/>
      <c r="IT24" s="67"/>
      <c r="IU24" s="67"/>
      <c r="IV24" s="67"/>
      <c r="IW24" s="67"/>
      <c r="IX24" s="67"/>
      <c r="IY24" s="68"/>
      <c r="IZ24" s="11"/>
      <c r="JA24" s="16"/>
    </row>
    <row xmlns:x14ac="http://schemas.microsoft.com/office/spreadsheetml/2009/9/ac" r="25" s="2" customFormat="true" x14ac:dyDescent="0.25">
      <c r="A25" s="427" t="str">
        <f ca="true">IF(ISBLANK('Data Summary'!A27),"",'Data Summary'!A27)</f>
        <v>GHA_2018_EMIS</v>
      </c>
      <c r="B25" s="126"/>
      <c r="C25" s="21"/>
      <c r="D25" s="67"/>
      <c r="E25" s="67"/>
      <c r="F25" s="67"/>
      <c r="G25" s="67"/>
      <c r="H25" s="67"/>
      <c r="I25" s="68"/>
      <c r="J25" s="11"/>
      <c r="K25" s="16"/>
      <c r="L25" s="126"/>
      <c r="M25" s="21"/>
      <c r="N25" s="67"/>
      <c r="O25" s="67"/>
      <c r="P25" s="67"/>
      <c r="Q25" s="67"/>
      <c r="R25" s="67"/>
      <c r="S25" s="68"/>
      <c r="T25" s="11"/>
      <c r="U25" s="16"/>
      <c r="V25" s="126"/>
      <c r="W25" s="21"/>
      <c r="X25" s="67"/>
      <c r="Y25" s="67"/>
      <c r="Z25" s="67"/>
      <c r="AA25" s="67"/>
      <c r="AB25" s="67"/>
      <c r="AC25" s="68"/>
      <c r="AD25" s="11"/>
      <c r="AE25" s="16"/>
      <c r="AF25" s="126"/>
      <c r="AG25" s="21"/>
      <c r="AH25" s="67"/>
      <c r="AI25" s="67"/>
      <c r="AJ25" s="67"/>
      <c r="AK25" s="67"/>
      <c r="AL25" s="67"/>
      <c r="AM25" s="68"/>
      <c r="AN25" s="11"/>
      <c r="AO25" s="16"/>
      <c r="AP25" s="126"/>
      <c r="AQ25" s="21"/>
      <c r="AR25" s="67"/>
      <c r="AS25" s="67"/>
      <c r="AT25" s="67"/>
      <c r="AU25" s="67"/>
      <c r="AV25" s="67"/>
      <c r="AW25" s="68"/>
      <c r="AX25" s="11"/>
      <c r="AY25" s="16"/>
      <c r="AZ25" s="126"/>
      <c r="BA25" s="21"/>
      <c r="BB25" s="67"/>
      <c r="BC25" s="67"/>
      <c r="BD25" s="67"/>
      <c r="BE25" s="67"/>
      <c r="BF25" s="67"/>
      <c r="BG25" s="68"/>
      <c r="BH25" s="11"/>
      <c r="BI25" s="16"/>
      <c r="BJ25" s="126"/>
      <c r="BK25" s="21"/>
      <c r="BL25" s="67"/>
      <c r="BM25" s="67"/>
      <c r="BN25" s="67"/>
      <c r="BO25" s="67"/>
      <c r="BP25" s="67"/>
      <c r="BQ25" s="68"/>
      <c r="BR25" s="11"/>
      <c r="BS25" s="16"/>
      <c r="BT25" s="126"/>
      <c r="BU25" s="21"/>
      <c r="BV25" s="67"/>
      <c r="BW25" s="67"/>
      <c r="BX25" s="67"/>
      <c r="BY25" s="67"/>
      <c r="BZ25" s="67"/>
      <c r="CA25" s="68"/>
      <c r="CB25" s="11"/>
      <c r="CC25" s="16"/>
      <c r="CD25" s="126"/>
      <c r="CE25" s="21"/>
      <c r="CF25" s="67"/>
      <c r="CG25" s="67"/>
      <c r="CH25" s="67"/>
      <c r="CI25" s="67"/>
      <c r="CJ25" s="67"/>
      <c r="CK25" s="68"/>
      <c r="CL25" s="11"/>
      <c r="CM25" s="16"/>
      <c r="CN25" s="126"/>
      <c r="CO25" s="21"/>
      <c r="CP25" s="67"/>
      <c r="CQ25" s="67"/>
      <c r="CR25" s="67"/>
      <c r="CS25" s="67"/>
      <c r="CT25" s="67"/>
      <c r="CU25" s="68"/>
      <c r="CV25" s="11"/>
      <c r="CW25" s="16"/>
      <c r="CX25" s="126"/>
      <c r="CY25" s="21"/>
      <c r="CZ25" s="67"/>
      <c r="DA25" s="67"/>
      <c r="DB25" s="67"/>
      <c r="DC25" s="67"/>
      <c r="DD25" s="67"/>
      <c r="DE25" s="68"/>
      <c r="DF25" s="11"/>
      <c r="DG25" s="16"/>
      <c r="DH25" s="126"/>
      <c r="DI25" s="21"/>
      <c r="DJ25" s="67"/>
      <c r="DK25" s="67"/>
      <c r="DL25" s="67"/>
      <c r="DM25" s="67"/>
      <c r="DN25" s="67"/>
      <c r="DO25" s="68"/>
      <c r="DP25" s="11"/>
      <c r="DQ25" s="16"/>
      <c r="DR25" s="126"/>
      <c r="DS25" s="21"/>
      <c r="DT25" s="67"/>
      <c r="DU25" s="67"/>
      <c r="DV25" s="67"/>
      <c r="DW25" s="67"/>
      <c r="DX25" s="67"/>
      <c r="DY25" s="68"/>
      <c r="DZ25" s="11"/>
      <c r="EA25" s="16"/>
      <c r="EB25" s="126"/>
      <c r="EC25" s="21"/>
      <c r="ED25" s="67"/>
      <c r="EE25" s="67"/>
      <c r="EF25" s="67"/>
      <c r="EG25" s="67"/>
      <c r="EH25" s="67"/>
      <c r="EI25" s="68"/>
      <c r="EJ25" s="11"/>
      <c r="EK25" s="16"/>
      <c r="EL25" s="126"/>
      <c r="EM25" s="21"/>
      <c r="EN25" s="67"/>
      <c r="EO25" s="67"/>
      <c r="EP25" s="67"/>
      <c r="EQ25" s="67"/>
      <c r="ER25" s="67"/>
      <c r="ES25" s="68"/>
      <c r="ET25" s="11"/>
      <c r="EU25" s="16"/>
      <c r="EV25" s="126"/>
      <c r="EW25" s="21"/>
      <c r="EX25" s="67"/>
      <c r="EY25" s="67"/>
      <c r="EZ25" s="67"/>
      <c r="FA25" s="67"/>
      <c r="FB25" s="67"/>
      <c r="FC25" s="68"/>
      <c r="FD25" s="11"/>
      <c r="FE25" s="16"/>
      <c r="FF25" s="126"/>
      <c r="FG25" s="21"/>
      <c r="FH25" s="67"/>
      <c r="FI25" s="67"/>
      <c r="FJ25" s="67"/>
      <c r="FK25" s="67"/>
      <c r="FL25" s="67"/>
      <c r="FM25" s="68"/>
      <c r="FN25" s="11"/>
      <c r="FO25" s="16"/>
      <c r="FP25" s="126"/>
      <c r="FQ25" s="21"/>
      <c r="FR25" s="67"/>
      <c r="FS25" s="67"/>
      <c r="FT25" s="67"/>
      <c r="FU25" s="67"/>
      <c r="FV25" s="67"/>
      <c r="FW25" s="68"/>
      <c r="FX25" s="11"/>
      <c r="FY25" s="16"/>
      <c r="FZ25" s="126"/>
      <c r="GA25" s="21"/>
      <c r="GB25" s="67"/>
      <c r="GC25" s="67"/>
      <c r="GD25" s="67"/>
      <c r="GE25" s="67"/>
      <c r="GF25" s="67"/>
      <c r="GG25" s="68"/>
      <c r="GH25" s="11"/>
      <c r="GI25" s="16"/>
      <c r="GJ25" s="126"/>
      <c r="GK25" s="21"/>
      <c r="GL25" s="67"/>
      <c r="GM25" s="67"/>
      <c r="GN25" s="67"/>
      <c r="GO25" s="67"/>
      <c r="GP25" s="67"/>
      <c r="GQ25" s="68"/>
      <c r="GR25" s="11"/>
      <c r="GS25" s="16"/>
      <c r="GT25" s="126" t="s">
        <v>180</v>
      </c>
      <c r="GU25" s="21">
        <v>0</v>
      </c>
      <c r="GV25" s="67"/>
      <c r="GW25" s="67"/>
      <c r="GX25" s="67">
        <v>1.40845</v>
      </c>
      <c r="GY25" s="67"/>
      <c r="GZ25" s="67"/>
      <c r="HA25" s="68"/>
      <c r="HB25" s="11"/>
      <c r="HC25" s="16"/>
      <c r="HD25" s="126"/>
      <c r="HE25" s="21"/>
      <c r="HF25" s="67"/>
      <c r="HG25" s="67"/>
      <c r="HH25" s="67"/>
      <c r="HI25" s="67"/>
      <c r="HJ25" s="67"/>
      <c r="HK25" s="68"/>
      <c r="HL25" s="11"/>
      <c r="HM25" s="16"/>
      <c r="HN25" s="126"/>
      <c r="HO25" s="21"/>
      <c r="HP25" s="67"/>
      <c r="HQ25" s="67"/>
      <c r="HR25" s="67"/>
      <c r="HS25" s="67"/>
      <c r="HT25" s="67"/>
      <c r="HU25" s="68"/>
      <c r="HV25" s="11"/>
      <c r="HW25" s="16"/>
      <c r="HX25" s="126"/>
      <c r="HY25" s="21"/>
      <c r="HZ25" s="67"/>
      <c r="IA25" s="67"/>
      <c r="IB25" s="67"/>
      <c r="IC25" s="67"/>
      <c r="ID25" s="67"/>
      <c r="IE25" s="68"/>
      <c r="IF25" s="11"/>
      <c r="IG25" s="16"/>
      <c r="IH25" s="126"/>
      <c r="II25" s="21"/>
      <c r="IJ25" s="67"/>
      <c r="IK25" s="67"/>
      <c r="IL25" s="67"/>
      <c r="IM25" s="67"/>
      <c r="IN25" s="67"/>
      <c r="IO25" s="68"/>
      <c r="IP25" s="11"/>
      <c r="IQ25" s="16"/>
      <c r="IR25" s="126"/>
      <c r="IS25" s="21"/>
      <c r="IT25" s="67"/>
      <c r="IU25" s="67"/>
      <c r="IV25" s="67"/>
      <c r="IW25" s="67"/>
      <c r="IX25" s="67"/>
      <c r="IY25" s="68"/>
      <c r="IZ25" s="11"/>
      <c r="JA25" s="16"/>
    </row>
    <row xmlns:x14ac="http://schemas.microsoft.com/office/spreadsheetml/2009/9/ac" r="26" s="2" customFormat="true" x14ac:dyDescent="0.25">
      <c r="A26" s="427" t="str">
        <f ca="true">IF(ISBLANK('Data Summary'!A28),"",'Data Summary'!A28)</f>
        <v>GHA_2018_UIS</v>
      </c>
      <c r="B26" s="126"/>
      <c r="C26" s="21"/>
      <c r="D26" s="6"/>
      <c r="E26" s="6"/>
      <c r="F26" s="6"/>
      <c r="G26" s="6"/>
      <c r="H26" s="6"/>
      <c r="I26" s="27"/>
      <c r="J26" s="11"/>
      <c r="K26" s="16"/>
      <c r="L26" s="126"/>
      <c r="M26" s="23"/>
      <c r="N26" s="6"/>
      <c r="O26" s="6"/>
      <c r="P26" s="6"/>
      <c r="Q26" s="6"/>
      <c r="R26" s="6"/>
      <c r="S26" s="27"/>
      <c r="T26" s="11"/>
      <c r="U26" s="16"/>
      <c r="V26" s="126"/>
      <c r="W26" s="21"/>
      <c r="X26" s="6"/>
      <c r="Y26" s="6"/>
      <c r="Z26" s="6"/>
      <c r="AA26" s="6"/>
      <c r="AB26" s="6"/>
      <c r="AC26" s="27"/>
      <c r="AD26" s="11"/>
      <c r="AE26" s="16"/>
      <c r="AF26" s="126"/>
      <c r="AG26" s="23"/>
      <c r="AH26" s="6"/>
      <c r="AI26" s="6"/>
      <c r="AJ26" s="6"/>
      <c r="AK26" s="6"/>
      <c r="AL26" s="6"/>
      <c r="AM26" s="27"/>
      <c r="AN26" s="11"/>
      <c r="AO26" s="16"/>
      <c r="AP26" s="126"/>
      <c r="AQ26" s="23"/>
      <c r="AR26" s="6"/>
      <c r="AS26" s="6"/>
      <c r="AT26" s="6"/>
      <c r="AU26" s="6"/>
      <c r="AV26" s="6"/>
      <c r="AW26" s="27"/>
      <c r="AX26" s="11"/>
      <c r="AY26" s="16"/>
      <c r="AZ26" s="126"/>
      <c r="BA26" s="23"/>
      <c r="BB26" s="6"/>
      <c r="BC26" s="6"/>
      <c r="BD26" s="6"/>
      <c r="BE26" s="6"/>
      <c r="BF26" s="6"/>
      <c r="BG26" s="27"/>
      <c r="BH26" s="11"/>
      <c r="BI26" s="16"/>
      <c r="BJ26" s="126"/>
      <c r="BK26" s="23"/>
      <c r="BL26" s="6"/>
      <c r="BM26" s="6"/>
      <c r="BN26" s="6"/>
      <c r="BO26" s="6"/>
      <c r="BP26" s="6"/>
      <c r="BQ26" s="27"/>
      <c r="BR26" s="11"/>
      <c r="BS26" s="16"/>
      <c r="BT26" s="126"/>
      <c r="BU26" s="23"/>
      <c r="BV26" s="6"/>
      <c r="BW26" s="6"/>
      <c r="BX26" s="6"/>
      <c r="BY26" s="6"/>
      <c r="BZ26" s="6"/>
      <c r="CA26" s="27"/>
      <c r="CB26" s="11"/>
      <c r="CC26" s="16"/>
      <c r="CD26" s="126"/>
      <c r="CE26" s="23"/>
      <c r="CF26" s="6"/>
      <c r="CG26" s="6"/>
      <c r="CH26" s="6"/>
      <c r="CI26" s="6"/>
      <c r="CJ26" s="6"/>
      <c r="CK26" s="27"/>
      <c r="CL26" s="11"/>
      <c r="CM26" s="16"/>
      <c r="CN26" s="126"/>
      <c r="CO26" s="23"/>
      <c r="CP26" s="6"/>
      <c r="CQ26" s="6"/>
      <c r="CR26" s="6"/>
      <c r="CS26" s="6"/>
      <c r="CT26" s="6"/>
      <c r="CU26" s="27"/>
      <c r="CV26" s="11"/>
      <c r="CW26" s="16"/>
      <c r="CX26" s="126"/>
      <c r="CY26" s="23"/>
      <c r="CZ26" s="6"/>
      <c r="DA26" s="6"/>
      <c r="DB26" s="6"/>
      <c r="DC26" s="6"/>
      <c r="DD26" s="6"/>
      <c r="DE26" s="27"/>
      <c r="DF26" s="11"/>
      <c r="DG26" s="16"/>
      <c r="DH26" s="126"/>
      <c r="DI26" s="23"/>
      <c r="DJ26" s="6"/>
      <c r="DK26" s="6"/>
      <c r="DL26" s="6"/>
      <c r="DM26" s="6"/>
      <c r="DN26" s="6"/>
      <c r="DO26" s="27"/>
      <c r="DP26" s="11"/>
      <c r="DQ26" s="16"/>
      <c r="DR26" s="126"/>
      <c r="DS26" s="23"/>
      <c r="DT26" s="6"/>
      <c r="DU26" s="6"/>
      <c r="DV26" s="6"/>
      <c r="DW26" s="6"/>
      <c r="DX26" s="6"/>
      <c r="DY26" s="27"/>
      <c r="DZ26" s="11"/>
      <c r="EA26" s="16"/>
      <c r="EB26" s="126"/>
      <c r="EC26" s="23"/>
      <c r="ED26" s="6"/>
      <c r="EE26" s="6"/>
      <c r="EF26" s="6"/>
      <c r="EG26" s="6"/>
      <c r="EH26" s="6"/>
      <c r="EI26" s="27"/>
      <c r="EJ26" s="11"/>
      <c r="EK26" s="16"/>
      <c r="EL26" s="126"/>
      <c r="EM26" s="23"/>
      <c r="EN26" s="6"/>
      <c r="EO26" s="6"/>
      <c r="EP26" s="6"/>
      <c r="EQ26" s="6"/>
      <c r="ER26" s="6"/>
      <c r="ES26" s="27"/>
      <c r="ET26" s="11"/>
      <c r="EU26" s="16"/>
      <c r="EV26" s="126"/>
      <c r="EW26" s="23"/>
      <c r="EX26" s="6"/>
      <c r="EY26" s="6"/>
      <c r="EZ26" s="6"/>
      <c r="FA26" s="6"/>
      <c r="FB26" s="6"/>
      <c r="FC26" s="27"/>
      <c r="FD26" s="11"/>
      <c r="FE26" s="16"/>
      <c r="FF26" s="126"/>
      <c r="FG26" s="23"/>
      <c r="FH26" s="6"/>
      <c r="FI26" s="6"/>
      <c r="FJ26" s="6"/>
      <c r="FK26" s="6"/>
      <c r="FL26" s="6"/>
      <c r="FM26" s="27"/>
      <c r="FN26" s="11"/>
      <c r="FO26" s="16"/>
      <c r="FP26" s="126"/>
      <c r="FQ26" s="23"/>
      <c r="FR26" s="6"/>
      <c r="FS26" s="6"/>
      <c r="FT26" s="6"/>
      <c r="FU26" s="6"/>
      <c r="FV26" s="6"/>
      <c r="FW26" s="27"/>
      <c r="FX26" s="11"/>
      <c r="FY26" s="16"/>
      <c r="FZ26" s="126"/>
      <c r="GA26" s="23"/>
      <c r="GB26" s="6"/>
      <c r="GC26" s="6"/>
      <c r="GD26" s="6"/>
      <c r="GE26" s="6"/>
      <c r="GF26" s="6"/>
      <c r="GG26" s="27"/>
      <c r="GH26" s="11"/>
      <c r="GI26" s="16"/>
      <c r="GJ26" s="126"/>
      <c r="GK26" s="23"/>
      <c r="GL26" s="6"/>
      <c r="GM26" s="6"/>
      <c r="GN26" s="6"/>
      <c r="GO26" s="6"/>
      <c r="GP26" s="6"/>
      <c r="GQ26" s="27"/>
      <c r="GR26" s="11"/>
      <c r="GS26" s="16"/>
      <c r="GT26" s="126"/>
      <c r="GU26" s="23"/>
      <c r="GV26" s="6"/>
      <c r="GW26" s="6"/>
      <c r="GX26" s="6"/>
      <c r="GY26" s="6"/>
      <c r="GZ26" s="6"/>
      <c r="HA26" s="27"/>
      <c r="HB26" s="11"/>
      <c r="HC26" s="16"/>
      <c r="HD26" s="126"/>
      <c r="HE26" s="23"/>
      <c r="HF26" s="6"/>
      <c r="HG26" s="6"/>
      <c r="HH26" s="6"/>
      <c r="HI26" s="6"/>
      <c r="HJ26" s="6"/>
      <c r="HK26" s="27"/>
      <c r="HL26" s="11"/>
      <c r="HM26" s="16"/>
      <c r="HN26" s="126"/>
      <c r="HO26" s="23"/>
      <c r="HP26" s="6"/>
      <c r="HQ26" s="6"/>
      <c r="HR26" s="6"/>
      <c r="HS26" s="6"/>
      <c r="HT26" s="6"/>
      <c r="HU26" s="27"/>
      <c r="HV26" s="11"/>
      <c r="HW26" s="16"/>
      <c r="HX26" s="126"/>
      <c r="HY26" s="23"/>
      <c r="HZ26" s="6"/>
      <c r="IA26" s="6"/>
      <c r="IB26" s="6"/>
      <c r="IC26" s="6"/>
      <c r="ID26" s="6"/>
      <c r="IE26" s="27"/>
      <c r="IF26" s="11"/>
      <c r="IG26" s="16"/>
      <c r="IH26" s="126"/>
      <c r="II26" s="23"/>
      <c r="IJ26" s="6"/>
      <c r="IK26" s="6"/>
      <c r="IL26" s="6"/>
      <c r="IM26" s="6"/>
      <c r="IN26" s="6"/>
      <c r="IO26" s="27"/>
      <c r="IP26" s="11"/>
      <c r="IQ26" s="16"/>
      <c r="IR26" s="126"/>
      <c r="IS26" s="23"/>
      <c r="IT26" s="6"/>
      <c r="IU26" s="6"/>
      <c r="IV26" s="6"/>
      <c r="IW26" s="6"/>
      <c r="IX26" s="6"/>
      <c r="IY26" s="27"/>
      <c r="IZ26" s="11"/>
      <c r="JA26" s="16"/>
    </row>
    <row xmlns:x14ac="http://schemas.microsoft.com/office/spreadsheetml/2009/9/ac" r="27" s="2" customFormat="true" ht="93" customHeight="true" x14ac:dyDescent="0.25">
      <c r="A27" s="427" t="str">
        <f ca="true">IF(ISBLANK('Data Summary'!A29),"",'Data Summary'!A29)</f>
        <v>GHA_2019_EMIS</v>
      </c>
      <c r="B27" s="127" t="s">
        <v>12</v>
      </c>
      <c r="C27" s="611" t="s">
        <v>181</v>
      </c>
      <c r="D27" s="611"/>
      <c r="E27" s="611"/>
      <c r="F27" s="611"/>
      <c r="G27" s="611"/>
      <c r="H27" s="611"/>
      <c r="I27" s="612"/>
      <c r="J27" s="11"/>
      <c r="K27" s="16"/>
      <c r="L27" s="127" t="s">
        <v>12</v>
      </c>
      <c r="M27" s="611" t="s">
        <v>181</v>
      </c>
      <c r="N27" s="611"/>
      <c r="O27" s="611"/>
      <c r="P27" s="611"/>
      <c r="Q27" s="611"/>
      <c r="R27" s="611"/>
      <c r="S27" s="612"/>
      <c r="T27" s="11"/>
      <c r="U27" s="16"/>
      <c r="V27" s="127" t="s">
        <v>12</v>
      </c>
      <c r="W27" s="611" t="s">
        <v>181</v>
      </c>
      <c r="X27" s="611"/>
      <c r="Y27" s="611"/>
      <c r="Z27" s="611"/>
      <c r="AA27" s="611"/>
      <c r="AB27" s="611"/>
      <c r="AC27" s="612"/>
      <c r="AD27" s="11"/>
      <c r="AE27" s="16"/>
      <c r="AF27" s="127" t="s">
        <v>12</v>
      </c>
      <c r="AG27" s="619"/>
      <c r="AH27" s="619"/>
      <c r="AI27" s="619"/>
      <c r="AJ27" s="619"/>
      <c r="AK27" s="619"/>
      <c r="AL27" s="619"/>
      <c r="AM27" s="620"/>
      <c r="AN27" s="11"/>
      <c r="AO27" s="16"/>
      <c r="AP27" s="127" t="s">
        <v>12</v>
      </c>
      <c r="AQ27" s="611" t="s">
        <v>187</v>
      </c>
      <c r="AR27" s="611"/>
      <c r="AS27" s="611"/>
      <c r="AT27" s="611"/>
      <c r="AU27" s="611"/>
      <c r="AV27" s="611"/>
      <c r="AW27" s="612"/>
      <c r="AX27" s="11"/>
      <c r="AY27" s="16"/>
      <c r="AZ27" s="127" t="s">
        <v>12</v>
      </c>
      <c r="BA27" s="608" t="s">
        <v>187</v>
      </c>
      <c r="BB27" s="609"/>
      <c r="BC27" s="609"/>
      <c r="BD27" s="609"/>
      <c r="BE27" s="609"/>
      <c r="BF27" s="609"/>
      <c r="BG27" s="610"/>
      <c r="BH27" s="11"/>
      <c r="BI27" s="16"/>
      <c r="BJ27" s="127" t="s">
        <v>12</v>
      </c>
      <c r="BK27" s="611" t="s">
        <v>187</v>
      </c>
      <c r="BL27" s="611"/>
      <c r="BM27" s="611"/>
      <c r="BN27" s="611"/>
      <c r="BO27" s="611"/>
      <c r="BP27" s="611"/>
      <c r="BQ27" s="612"/>
      <c r="BR27" s="11"/>
      <c r="BS27" s="16"/>
      <c r="BT27" s="127" t="s">
        <v>12</v>
      </c>
      <c r="BU27" s="611" t="s">
        <v>187</v>
      </c>
      <c r="BV27" s="611"/>
      <c r="BW27" s="611"/>
      <c r="BX27" s="611"/>
      <c r="BY27" s="611"/>
      <c r="BZ27" s="611"/>
      <c r="CA27" s="612"/>
      <c r="CB27" s="11"/>
      <c r="CC27" s="16"/>
      <c r="CD27" s="127" t="s">
        <v>12</v>
      </c>
      <c r="CE27" s="611" t="s">
        <v>187</v>
      </c>
      <c r="CF27" s="611"/>
      <c r="CG27" s="611"/>
      <c r="CH27" s="611"/>
      <c r="CI27" s="611"/>
      <c r="CJ27" s="611"/>
      <c r="CK27" s="612"/>
      <c r="CL27" s="11"/>
      <c r="CM27" s="16"/>
      <c r="CN27" s="127" t="s">
        <v>12</v>
      </c>
      <c r="CO27" s="611" t="s">
        <v>187</v>
      </c>
      <c r="CP27" s="611"/>
      <c r="CQ27" s="611"/>
      <c r="CR27" s="611"/>
      <c r="CS27" s="611"/>
      <c r="CT27" s="611"/>
      <c r="CU27" s="612"/>
      <c r="CV27" s="11"/>
      <c r="CW27" s="16"/>
      <c r="CX27" s="127" t="s">
        <v>12</v>
      </c>
      <c r="CY27" s="608" t="s">
        <v>189</v>
      </c>
      <c r="CZ27" s="609"/>
      <c r="DA27" s="609"/>
      <c r="DB27" s="609"/>
      <c r="DC27" s="609"/>
      <c r="DD27" s="609"/>
      <c r="DE27" s="610"/>
      <c r="DF27" s="11"/>
      <c r="DG27" s="16"/>
      <c r="DH27" s="127" t="s">
        <v>12</v>
      </c>
      <c r="DI27" s="611" t="s">
        <v>187</v>
      </c>
      <c r="DJ27" s="611"/>
      <c r="DK27" s="611"/>
      <c r="DL27" s="611"/>
      <c r="DM27" s="611"/>
      <c r="DN27" s="611"/>
      <c r="DO27" s="612"/>
      <c r="DP27" s="11"/>
      <c r="DQ27" s="16"/>
      <c r="DR27" s="127" t="s">
        <v>12</v>
      </c>
      <c r="DS27" s="608" t="s">
        <v>190</v>
      </c>
      <c r="DT27" s="609"/>
      <c r="DU27" s="609"/>
      <c r="DV27" s="609"/>
      <c r="DW27" s="609"/>
      <c r="DX27" s="609"/>
      <c r="DY27" s="610"/>
      <c r="DZ27" s="11"/>
      <c r="EA27" s="16"/>
      <c r="EB27" s="127" t="s">
        <v>12</v>
      </c>
      <c r="EC27" s="611" t="s">
        <v>187</v>
      </c>
      <c r="ED27" s="611"/>
      <c r="EE27" s="611"/>
      <c r="EF27" s="611"/>
      <c r="EG27" s="611"/>
      <c r="EH27" s="611"/>
      <c r="EI27" s="612"/>
      <c r="EJ27" s="11"/>
      <c r="EK27" s="16"/>
      <c r="EL27" s="127" t="s">
        <v>12</v>
      </c>
      <c r="EM27" s="608" t="s">
        <v>191</v>
      </c>
      <c r="EN27" s="609"/>
      <c r="EO27" s="609"/>
      <c r="EP27" s="609"/>
      <c r="EQ27" s="609"/>
      <c r="ER27" s="609"/>
      <c r="ES27" s="610"/>
      <c r="ET27" s="11"/>
      <c r="EU27" s="16"/>
      <c r="EV27" s="127" t="s">
        <v>12</v>
      </c>
      <c r="EW27" s="611" t="s">
        <v>187</v>
      </c>
      <c r="EX27" s="611"/>
      <c r="EY27" s="611"/>
      <c r="EZ27" s="611"/>
      <c r="FA27" s="611"/>
      <c r="FB27" s="611"/>
      <c r="FC27" s="612"/>
      <c r="FD27" s="11"/>
      <c r="FE27" s="16"/>
      <c r="FF27" s="127" t="s">
        <v>12</v>
      </c>
      <c r="FG27" s="611" t="s">
        <v>293</v>
      </c>
      <c r="FH27" s="611"/>
      <c r="FI27" s="611"/>
      <c r="FJ27" s="611"/>
      <c r="FK27" s="611"/>
      <c r="FL27" s="611"/>
      <c r="FM27" s="612"/>
      <c r="FN27" s="11"/>
      <c r="FO27" s="16"/>
      <c r="FP27" s="127" t="s">
        <v>12</v>
      </c>
      <c r="FQ27" s="617" t="s">
        <v>292</v>
      </c>
      <c r="FR27" s="617"/>
      <c r="FS27" s="617"/>
      <c r="FT27" s="617"/>
      <c r="FU27" s="617"/>
      <c r="FV27" s="617"/>
      <c r="FW27" s="607"/>
      <c r="FX27" s="11"/>
      <c r="FY27" s="16"/>
      <c r="FZ27" s="127" t="s">
        <v>12</v>
      </c>
      <c r="GA27" s="617" t="s">
        <v>292</v>
      </c>
      <c r="GB27" s="617"/>
      <c r="GC27" s="617"/>
      <c r="GD27" s="617"/>
      <c r="GE27" s="617"/>
      <c r="GF27" s="617"/>
      <c r="GG27" s="607"/>
      <c r="GH27" s="11"/>
      <c r="GI27" s="16"/>
      <c r="GJ27" s="127" t="s">
        <v>12</v>
      </c>
      <c r="GK27" s="618" t="s">
        <v>243</v>
      </c>
      <c r="GL27" s="618"/>
      <c r="GM27" s="618"/>
      <c r="GN27" s="618"/>
      <c r="GO27" s="618"/>
      <c r="GP27" s="618"/>
      <c r="GQ27" s="612"/>
      <c r="GR27" s="11"/>
      <c r="GS27" s="16"/>
      <c r="GT27" s="127" t="s">
        <v>12</v>
      </c>
      <c r="GU27" s="618" t="s">
        <v>287</v>
      </c>
      <c r="GV27" s="618"/>
      <c r="GW27" s="618"/>
      <c r="GX27" s="618"/>
      <c r="GY27" s="618"/>
      <c r="GZ27" s="618"/>
      <c r="HA27" s="612"/>
      <c r="HB27" s="11"/>
      <c r="HC27" s="16"/>
      <c r="HD27" s="127" t="s">
        <v>12</v>
      </c>
      <c r="HE27" s="617" t="s">
        <v>292</v>
      </c>
      <c r="HF27" s="617"/>
      <c r="HG27" s="617"/>
      <c r="HH27" s="617"/>
      <c r="HI27" s="617"/>
      <c r="HJ27" s="617"/>
      <c r="HK27" s="607"/>
      <c r="HL27" s="11"/>
      <c r="HM27" s="16"/>
      <c r="HN27" s="127" t="s">
        <v>12</v>
      </c>
      <c r="HO27" s="611" t="s">
        <v>241</v>
      </c>
      <c r="HP27" s="611"/>
      <c r="HQ27" s="611"/>
      <c r="HR27" s="611"/>
      <c r="HS27" s="611"/>
      <c r="HT27" s="611"/>
      <c r="HU27" s="612"/>
      <c r="HV27" s="11"/>
      <c r="HW27" s="16"/>
      <c r="HX27" s="127" t="s">
        <v>12</v>
      </c>
      <c r="HY27" s="613" t="s">
        <v>282</v>
      </c>
      <c r="HZ27" s="613"/>
      <c r="IA27" s="613"/>
      <c r="IB27" s="613"/>
      <c r="IC27" s="613"/>
      <c r="ID27" s="613"/>
      <c r="IE27" s="614"/>
      <c r="IF27" s="11"/>
      <c r="IG27" s="16"/>
      <c r="IH27" s="127" t="s">
        <v>12</v>
      </c>
      <c r="II27" s="617" t="s">
        <v>360</v>
      </c>
      <c r="IJ27" s="617"/>
      <c r="IK27" s="617"/>
      <c r="IL27" s="617"/>
      <c r="IM27" s="617"/>
      <c r="IN27" s="617"/>
      <c r="IO27" s="607"/>
      <c r="IP27" s="11"/>
      <c r="IQ27" s="16"/>
      <c r="IR27" s="127" t="s">
        <v>12</v>
      </c>
      <c r="IS27" s="617" t="s">
        <v>377</v>
      </c>
      <c r="IT27" s="617"/>
      <c r="IU27" s="617"/>
      <c r="IV27" s="617"/>
      <c r="IW27" s="617"/>
      <c r="IX27" s="617"/>
      <c r="IY27" s="607"/>
      <c r="IZ27" s="11"/>
      <c r="JA27" s="16"/>
    </row>
    <row xmlns:x14ac="http://schemas.microsoft.com/office/spreadsheetml/2009/9/ac" r="28" s="2" customFormat="true" ht="15.75" customHeight="true" x14ac:dyDescent="0.25">
      <c r="A28" s="427" t="str">
        <f ca="true">IF(ISBLANK('Data Summary'!A30),"",'Data Summary'!A30)</f>
        <v>GHA_2020_EMIS</v>
      </c>
      <c r="B28" s="127"/>
      <c r="C28" s="64" t="s">
        <v>120</v>
      </c>
      <c r="D28" s="52" t="s">
        <v>184</v>
      </c>
      <c r="E28" s="52"/>
      <c r="F28" s="52"/>
      <c r="G28" s="52" t="s">
        <v>184</v>
      </c>
      <c r="H28" s="52" t="s">
        <v>184</v>
      </c>
      <c r="I28" s="100" t="s">
        <v>185</v>
      </c>
      <c r="J28" s="11"/>
      <c r="K28" s="16"/>
      <c r="L28" s="127"/>
      <c r="M28" s="64" t="s">
        <v>120</v>
      </c>
      <c r="N28" s="52" t="s">
        <v>184</v>
      </c>
      <c r="O28" s="52"/>
      <c r="P28" s="52"/>
      <c r="Q28" s="52" t="s">
        <v>184</v>
      </c>
      <c r="R28" s="52" t="s">
        <v>184</v>
      </c>
      <c r="S28" s="100" t="s">
        <v>185</v>
      </c>
      <c r="T28" s="11"/>
      <c r="U28" s="16"/>
      <c r="V28" s="127"/>
      <c r="W28" s="64" t="s">
        <v>120</v>
      </c>
      <c r="X28" s="52" t="s">
        <v>184</v>
      </c>
      <c r="Y28" s="52"/>
      <c r="Z28" s="52"/>
      <c r="AA28" s="52" t="s">
        <v>184</v>
      </c>
      <c r="AB28" s="52" t="s">
        <v>184</v>
      </c>
      <c r="AC28" s="100" t="s">
        <v>185</v>
      </c>
      <c r="AD28" s="11"/>
      <c r="AE28" s="16"/>
      <c r="AF28" s="127"/>
      <c r="AG28" s="64" t="s">
        <v>120</v>
      </c>
      <c r="AH28" s="53" t="s">
        <v>184</v>
      </c>
      <c r="AI28" s="53"/>
      <c r="AJ28" s="53"/>
      <c r="AK28" s="53" t="s">
        <v>184</v>
      </c>
      <c r="AL28" s="53" t="s">
        <v>184</v>
      </c>
      <c r="AM28" s="113" t="s">
        <v>184</v>
      </c>
      <c r="AN28" s="11"/>
      <c r="AO28" s="16"/>
      <c r="AP28" s="127"/>
      <c r="AQ28" s="64" t="s">
        <v>120</v>
      </c>
      <c r="AR28" s="53" t="s">
        <v>184</v>
      </c>
      <c r="AS28" s="53"/>
      <c r="AT28" s="53"/>
      <c r="AU28" s="53" t="s">
        <v>184</v>
      </c>
      <c r="AV28" s="53" t="s">
        <v>184</v>
      </c>
      <c r="AW28" s="113" t="s">
        <v>184</v>
      </c>
      <c r="AX28" s="11"/>
      <c r="AY28" s="16"/>
      <c r="AZ28" s="127"/>
      <c r="BA28" s="64" t="s">
        <v>120</v>
      </c>
      <c r="BB28" s="53" t="s">
        <v>184</v>
      </c>
      <c r="BC28" s="53"/>
      <c r="BD28" s="53"/>
      <c r="BE28" s="53" t="s">
        <v>184</v>
      </c>
      <c r="BF28" s="53" t="s">
        <v>184</v>
      </c>
      <c r="BG28" s="113" t="s">
        <v>184</v>
      </c>
      <c r="BH28" s="11"/>
      <c r="BI28" s="16"/>
      <c r="BJ28" s="127"/>
      <c r="BK28" s="64" t="s">
        <v>120</v>
      </c>
      <c r="BL28" s="53" t="s">
        <v>184</v>
      </c>
      <c r="BM28" s="53"/>
      <c r="BN28" s="53"/>
      <c r="BO28" s="53" t="s">
        <v>184</v>
      </c>
      <c r="BP28" s="53" t="s">
        <v>184</v>
      </c>
      <c r="BQ28" s="113" t="s">
        <v>184</v>
      </c>
      <c r="BR28" s="11"/>
      <c r="BS28" s="16"/>
      <c r="BT28" s="127"/>
      <c r="BU28" s="64" t="s">
        <v>120</v>
      </c>
      <c r="BV28" s="53" t="s">
        <v>184</v>
      </c>
      <c r="BW28" s="53"/>
      <c r="BX28" s="53"/>
      <c r="BY28" s="53" t="s">
        <v>184</v>
      </c>
      <c r="BZ28" s="53" t="s">
        <v>184</v>
      </c>
      <c r="CA28" s="113" t="s">
        <v>184</v>
      </c>
      <c r="CB28" s="11"/>
      <c r="CC28" s="16"/>
      <c r="CD28" s="127"/>
      <c r="CE28" s="64" t="s">
        <v>120</v>
      </c>
      <c r="CF28" s="53" t="s">
        <v>184</v>
      </c>
      <c r="CG28" s="53"/>
      <c r="CH28" s="53"/>
      <c r="CI28" s="53" t="s">
        <v>184</v>
      </c>
      <c r="CJ28" s="53" t="s">
        <v>184</v>
      </c>
      <c r="CK28" s="113" t="s">
        <v>184</v>
      </c>
      <c r="CL28" s="11"/>
      <c r="CM28" s="16"/>
      <c r="CN28" s="127"/>
      <c r="CO28" s="64" t="s">
        <v>120</v>
      </c>
      <c r="CP28" s="53" t="s">
        <v>184</v>
      </c>
      <c r="CQ28" s="53"/>
      <c r="CR28" s="53"/>
      <c r="CS28" s="53" t="s">
        <v>184</v>
      </c>
      <c r="CT28" s="53" t="s">
        <v>184</v>
      </c>
      <c r="CU28" s="113" t="s">
        <v>184</v>
      </c>
      <c r="CV28" s="11"/>
      <c r="CW28" s="16"/>
      <c r="CX28" s="127"/>
      <c r="CY28" s="64" t="s">
        <v>120</v>
      </c>
      <c r="CZ28" s="53" t="s">
        <v>185</v>
      </c>
      <c r="DA28" s="53"/>
      <c r="DB28" s="53"/>
      <c r="DC28" s="53"/>
      <c r="DD28" s="53" t="s">
        <v>185</v>
      </c>
      <c r="DE28" s="113" t="s">
        <v>185</v>
      </c>
      <c r="DF28" s="11"/>
      <c r="DG28" s="16"/>
      <c r="DH28" s="127"/>
      <c r="DI28" s="64" t="s">
        <v>120</v>
      </c>
      <c r="DJ28" s="53" t="s">
        <v>184</v>
      </c>
      <c r="DK28" s="53"/>
      <c r="DL28" s="53"/>
      <c r="DM28" s="53" t="s">
        <v>184</v>
      </c>
      <c r="DN28" s="53" t="s">
        <v>184</v>
      </c>
      <c r="DO28" s="113" t="s">
        <v>184</v>
      </c>
      <c r="DP28" s="11"/>
      <c r="DQ28" s="16"/>
      <c r="DR28" s="127"/>
      <c r="DS28" s="64" t="s">
        <v>120</v>
      </c>
      <c r="DT28" s="53" t="s">
        <v>185</v>
      </c>
      <c r="DU28" s="53"/>
      <c r="DV28" s="53"/>
      <c r="DW28" s="53"/>
      <c r="DX28" s="53" t="s">
        <v>185</v>
      </c>
      <c r="DY28" s="113" t="s">
        <v>185</v>
      </c>
      <c r="DZ28" s="11"/>
      <c r="EA28" s="16"/>
      <c r="EB28" s="127"/>
      <c r="EC28" s="64" t="s">
        <v>120</v>
      </c>
      <c r="ED28" s="53" t="s">
        <v>184</v>
      </c>
      <c r="EE28" s="53"/>
      <c r="EF28" s="53"/>
      <c r="EG28" s="53" t="s">
        <v>184</v>
      </c>
      <c r="EH28" s="53" t="s">
        <v>184</v>
      </c>
      <c r="EI28" s="113" t="s">
        <v>184</v>
      </c>
      <c r="EJ28" s="11"/>
      <c r="EK28" s="16"/>
      <c r="EL28" s="127"/>
      <c r="EM28" s="64" t="s">
        <v>120</v>
      </c>
      <c r="EN28" s="53" t="s">
        <v>185</v>
      </c>
      <c r="EO28" s="53"/>
      <c r="EP28" s="53"/>
      <c r="EQ28" s="53"/>
      <c r="ER28" s="53" t="s">
        <v>185</v>
      </c>
      <c r="ES28" s="113" t="s">
        <v>185</v>
      </c>
      <c r="ET28" s="11"/>
      <c r="EU28" s="16"/>
      <c r="EV28" s="127"/>
      <c r="EW28" s="64" t="s">
        <v>120</v>
      </c>
      <c r="EX28" s="53" t="s">
        <v>184</v>
      </c>
      <c r="EY28" s="53"/>
      <c r="EZ28" s="53"/>
      <c r="FA28" s="53" t="s">
        <v>184</v>
      </c>
      <c r="FB28" s="53" t="s">
        <v>184</v>
      </c>
      <c r="FC28" s="113" t="s">
        <v>184</v>
      </c>
      <c r="FD28" s="11"/>
      <c r="FE28" s="16"/>
      <c r="FF28" s="127"/>
      <c r="FG28" s="64" t="s">
        <v>120</v>
      </c>
      <c r="FH28" s="53" t="s">
        <v>184</v>
      </c>
      <c r="FI28" s="53"/>
      <c r="FJ28" s="53"/>
      <c r="FK28" s="53"/>
      <c r="FL28" s="53"/>
      <c r="FM28" s="113" t="s">
        <v>184</v>
      </c>
      <c r="FN28" s="11"/>
      <c r="FO28" s="16"/>
      <c r="FP28" s="127"/>
      <c r="FQ28" s="64" t="s">
        <v>120</v>
      </c>
      <c r="FR28" s="52" t="s">
        <v>184</v>
      </c>
      <c r="FS28" s="52"/>
      <c r="FT28" s="52"/>
      <c r="FU28" s="52"/>
      <c r="FV28" s="52"/>
      <c r="FW28" s="100"/>
      <c r="FX28" s="11"/>
      <c r="FY28" s="16"/>
      <c r="FZ28" s="127"/>
      <c r="GA28" s="64" t="s">
        <v>120</v>
      </c>
      <c r="GB28" s="52" t="s">
        <v>184</v>
      </c>
      <c r="GC28" s="52"/>
      <c r="GD28" s="52"/>
      <c r="GE28" s="52"/>
      <c r="GF28" s="52"/>
      <c r="GG28" s="100"/>
      <c r="GH28" s="11"/>
      <c r="GI28" s="16"/>
      <c r="GJ28" s="127"/>
      <c r="GK28" s="64" t="s">
        <v>120</v>
      </c>
      <c r="GL28" s="52"/>
      <c r="GM28" s="52"/>
      <c r="GN28" s="52"/>
      <c r="GO28" s="52"/>
      <c r="GP28" s="52"/>
      <c r="GQ28" s="100"/>
      <c r="GR28" s="11"/>
      <c r="GS28" s="16"/>
      <c r="GT28" s="127"/>
      <c r="GU28" s="64" t="s">
        <v>120</v>
      </c>
      <c r="GV28" s="52"/>
      <c r="GW28" s="52"/>
      <c r="GX28" s="52" t="s">
        <v>185</v>
      </c>
      <c r="GY28" s="52"/>
      <c r="GZ28" s="52"/>
      <c r="HA28" s="100"/>
      <c r="HB28" s="11"/>
      <c r="HC28" s="16"/>
      <c r="HD28" s="127"/>
      <c r="HE28" s="64" t="s">
        <v>120</v>
      </c>
      <c r="HF28" s="52" t="s">
        <v>184</v>
      </c>
      <c r="HG28" s="52"/>
      <c r="HH28" s="52"/>
      <c r="HI28" s="52"/>
      <c r="HJ28" s="52"/>
      <c r="HK28" s="100"/>
      <c r="HL28" s="11"/>
      <c r="HM28" s="16"/>
      <c r="HN28" s="127"/>
      <c r="HO28" s="64" t="s">
        <v>120</v>
      </c>
      <c r="HP28" s="52"/>
      <c r="HQ28" s="52"/>
      <c r="HR28" s="52"/>
      <c r="HS28" s="52"/>
      <c r="HT28" s="52"/>
      <c r="HU28" s="100"/>
      <c r="HV28" s="11"/>
      <c r="HW28" s="16"/>
      <c r="HX28" s="127"/>
      <c r="HY28" s="64" t="s">
        <v>120</v>
      </c>
      <c r="HZ28" s="52" t="s">
        <v>184</v>
      </c>
      <c r="IA28" s="52" t="s">
        <v>184</v>
      </c>
      <c r="IB28" s="52" t="s">
        <v>184</v>
      </c>
      <c r="IC28" s="52" t="s">
        <v>184</v>
      </c>
      <c r="ID28" s="52" t="s">
        <v>184</v>
      </c>
      <c r="IE28" s="100" t="s">
        <v>184</v>
      </c>
      <c r="IF28" s="11"/>
      <c r="IG28" s="16"/>
      <c r="IH28" s="127"/>
      <c r="II28" s="64" t="s">
        <v>120</v>
      </c>
      <c r="IJ28" s="52" t="s">
        <v>184</v>
      </c>
      <c r="IK28" s="52"/>
      <c r="IL28" s="52"/>
      <c r="IM28" s="52"/>
      <c r="IN28" s="52"/>
      <c r="IO28" s="100"/>
      <c r="IP28" s="11"/>
      <c r="IQ28" s="16"/>
      <c r="IR28" s="127"/>
      <c r="IS28" s="64" t="s">
        <v>120</v>
      </c>
      <c r="IT28" s="52" t="s">
        <v>184</v>
      </c>
      <c r="IU28" s="52" t="s">
        <v>184</v>
      </c>
      <c r="IV28" s="52" t="s">
        <v>184</v>
      </c>
      <c r="IW28" s="52" t="s">
        <v>184</v>
      </c>
      <c r="IX28" s="52" t="s">
        <v>184</v>
      </c>
      <c r="IY28" s="100" t="s">
        <v>184</v>
      </c>
      <c r="IZ28" s="11"/>
      <c r="JA28" s="16"/>
    </row>
    <row xmlns:x14ac="http://schemas.microsoft.com/office/spreadsheetml/2009/9/ac" r="29" s="2" customFormat="true" ht="15" customHeight="true" x14ac:dyDescent="0.25">
      <c r="A29" s="427" t="str">
        <f ca="true">IF(ISBLANK('Data Summary'!A31),"",'Data Summary'!A31)</f>
        <v>GHA_2021_EMIS</v>
      </c>
      <c r="B29" s="127"/>
      <c r="C29" s="64" t="s">
        <v>102</v>
      </c>
      <c r="D29" s="52"/>
      <c r="E29" s="52"/>
      <c r="F29" s="52"/>
      <c r="G29" s="52"/>
      <c r="H29" s="52"/>
      <c r="I29" s="100"/>
      <c r="J29" s="11"/>
      <c r="K29" s="16"/>
      <c r="L29" s="127"/>
      <c r="M29" s="64" t="s">
        <v>102</v>
      </c>
      <c r="N29" s="52"/>
      <c r="O29" s="52"/>
      <c r="P29" s="52"/>
      <c r="Q29" s="52"/>
      <c r="R29" s="52"/>
      <c r="S29" s="100"/>
      <c r="T29" s="11"/>
      <c r="U29" s="16"/>
      <c r="V29" s="127"/>
      <c r="W29" s="64" t="s">
        <v>102</v>
      </c>
      <c r="X29" s="52"/>
      <c r="Y29" s="52"/>
      <c r="Z29" s="52"/>
      <c r="AA29" s="52"/>
      <c r="AB29" s="52"/>
      <c r="AC29" s="100"/>
      <c r="AD29" s="11"/>
      <c r="AE29" s="16"/>
      <c r="AF29" s="127"/>
      <c r="AG29" s="64" t="s">
        <v>102</v>
      </c>
      <c r="AH29" s="52"/>
      <c r="AI29" s="52"/>
      <c r="AJ29" s="52"/>
      <c r="AK29" s="52"/>
      <c r="AL29" s="52"/>
      <c r="AM29" s="100"/>
      <c r="AN29" s="11"/>
      <c r="AO29" s="16"/>
      <c r="AP29" s="127"/>
      <c r="AQ29" s="64" t="s">
        <v>102</v>
      </c>
      <c r="AR29" s="52"/>
      <c r="AS29" s="52"/>
      <c r="AT29" s="52"/>
      <c r="AU29" s="52"/>
      <c r="AV29" s="52"/>
      <c r="AW29" s="100"/>
      <c r="AX29" s="11"/>
      <c r="AY29" s="16"/>
      <c r="AZ29" s="127"/>
      <c r="BA29" s="64" t="s">
        <v>102</v>
      </c>
      <c r="BB29" s="52"/>
      <c r="BC29" s="52"/>
      <c r="BD29" s="52"/>
      <c r="BE29" s="52"/>
      <c r="BF29" s="52"/>
      <c r="BG29" s="100"/>
      <c r="BH29" s="11"/>
      <c r="BI29" s="16"/>
      <c r="BJ29" s="127"/>
      <c r="BK29" s="64" t="s">
        <v>102</v>
      </c>
      <c r="BL29" s="52"/>
      <c r="BM29" s="52"/>
      <c r="BN29" s="52"/>
      <c r="BO29" s="52"/>
      <c r="BP29" s="52"/>
      <c r="BQ29" s="100"/>
      <c r="BR29" s="11"/>
      <c r="BS29" s="16"/>
      <c r="BT29" s="127"/>
      <c r="BU29" s="64" t="s">
        <v>102</v>
      </c>
      <c r="BV29" s="52"/>
      <c r="BW29" s="52"/>
      <c r="BX29" s="52"/>
      <c r="BY29" s="52"/>
      <c r="BZ29" s="52"/>
      <c r="CA29" s="100"/>
      <c r="CB29" s="11"/>
      <c r="CC29" s="16"/>
      <c r="CD29" s="127"/>
      <c r="CE29" s="64" t="s">
        <v>102</v>
      </c>
      <c r="CF29" s="52"/>
      <c r="CG29" s="52"/>
      <c r="CH29" s="52"/>
      <c r="CI29" s="52"/>
      <c r="CJ29" s="52"/>
      <c r="CK29" s="100"/>
      <c r="CL29" s="11"/>
      <c r="CM29" s="16"/>
      <c r="CN29" s="127"/>
      <c r="CO29" s="64" t="s">
        <v>102</v>
      </c>
      <c r="CP29" s="52"/>
      <c r="CQ29" s="52"/>
      <c r="CR29" s="52"/>
      <c r="CS29" s="52"/>
      <c r="CT29" s="52"/>
      <c r="CU29" s="100"/>
      <c r="CV29" s="11"/>
      <c r="CW29" s="16"/>
      <c r="CX29" s="127"/>
      <c r="CY29" s="64" t="s">
        <v>102</v>
      </c>
      <c r="CZ29" s="52"/>
      <c r="DA29" s="52"/>
      <c r="DB29" s="52"/>
      <c r="DC29" s="52"/>
      <c r="DD29" s="52"/>
      <c r="DE29" s="100"/>
      <c r="DF29" s="11"/>
      <c r="DG29" s="16"/>
      <c r="DH29" s="127"/>
      <c r="DI29" s="64" t="s">
        <v>102</v>
      </c>
      <c r="DJ29" s="52"/>
      <c r="DK29" s="52"/>
      <c r="DL29" s="52"/>
      <c r="DM29" s="52"/>
      <c r="DN29" s="52"/>
      <c r="DO29" s="100"/>
      <c r="DP29" s="11"/>
      <c r="DQ29" s="16"/>
      <c r="DR29" s="127"/>
      <c r="DS29" s="64" t="s">
        <v>102</v>
      </c>
      <c r="DT29" s="52"/>
      <c r="DU29" s="52"/>
      <c r="DV29" s="52"/>
      <c r="DW29" s="52"/>
      <c r="DX29" s="52"/>
      <c r="DY29" s="100"/>
      <c r="DZ29" s="11"/>
      <c r="EA29" s="16"/>
      <c r="EB29" s="127"/>
      <c r="EC29" s="64" t="s">
        <v>102</v>
      </c>
      <c r="ED29" s="52"/>
      <c r="EE29" s="52"/>
      <c r="EF29" s="52"/>
      <c r="EG29" s="52"/>
      <c r="EH29" s="52"/>
      <c r="EI29" s="100"/>
      <c r="EJ29" s="11"/>
      <c r="EK29" s="16"/>
      <c r="EL29" s="127"/>
      <c r="EM29" s="64" t="s">
        <v>102</v>
      </c>
      <c r="EN29" s="52"/>
      <c r="EO29" s="52"/>
      <c r="EP29" s="52"/>
      <c r="EQ29" s="52"/>
      <c r="ER29" s="52"/>
      <c r="ES29" s="100"/>
      <c r="ET29" s="11"/>
      <c r="EU29" s="16"/>
      <c r="EV29" s="127"/>
      <c r="EW29" s="64" t="s">
        <v>102</v>
      </c>
      <c r="EX29" s="52"/>
      <c r="EY29" s="52"/>
      <c r="EZ29" s="52"/>
      <c r="FA29" s="52"/>
      <c r="FB29" s="52"/>
      <c r="FC29" s="100"/>
      <c r="FD29" s="11"/>
      <c r="FE29" s="16"/>
      <c r="FF29" s="127"/>
      <c r="FG29" s="64" t="s">
        <v>102</v>
      </c>
      <c r="FH29" s="52"/>
      <c r="FI29" s="52"/>
      <c r="FJ29" s="52"/>
      <c r="FK29" s="52"/>
      <c r="FL29" s="52"/>
      <c r="FM29" s="100"/>
      <c r="FN29" s="11"/>
      <c r="FO29" s="16"/>
      <c r="FP29" s="127"/>
      <c r="FQ29" s="64" t="s">
        <v>102</v>
      </c>
      <c r="FR29" s="52"/>
      <c r="FS29" s="52"/>
      <c r="FT29" s="52"/>
      <c r="FU29" s="52"/>
      <c r="FV29" s="52"/>
      <c r="FW29" s="100"/>
      <c r="FX29" s="11"/>
      <c r="FY29" s="16"/>
      <c r="FZ29" s="127"/>
      <c r="GA29" s="64" t="s">
        <v>102</v>
      </c>
      <c r="GB29" s="52"/>
      <c r="GC29" s="52"/>
      <c r="GD29" s="52"/>
      <c r="GE29" s="52"/>
      <c r="GF29" s="52"/>
      <c r="GG29" s="100"/>
      <c r="GH29" s="11"/>
      <c r="GI29" s="16"/>
      <c r="GJ29" s="127"/>
      <c r="GK29" s="64" t="s">
        <v>102</v>
      </c>
      <c r="GL29" s="52"/>
      <c r="GM29" s="52"/>
      <c r="GN29" s="52"/>
      <c r="GO29" s="52"/>
      <c r="GP29" s="52"/>
      <c r="GQ29" s="100"/>
      <c r="GR29" s="11"/>
      <c r="GS29" s="16"/>
      <c r="GT29" s="127"/>
      <c r="GU29" s="64" t="s">
        <v>102</v>
      </c>
      <c r="GV29" s="52"/>
      <c r="GW29" s="52"/>
      <c r="GX29" s="52" t="s">
        <v>185</v>
      </c>
      <c r="GY29" s="52"/>
      <c r="GZ29" s="52"/>
      <c r="HA29" s="100"/>
      <c r="HB29" s="11"/>
      <c r="HC29" s="16"/>
      <c r="HD29" s="127"/>
      <c r="HE29" s="64" t="s">
        <v>102</v>
      </c>
      <c r="HF29" s="52"/>
      <c r="HG29" s="52"/>
      <c r="HH29" s="52"/>
      <c r="HI29" s="52"/>
      <c r="HJ29" s="52"/>
      <c r="HK29" s="100"/>
      <c r="HL29" s="11"/>
      <c r="HM29" s="16"/>
      <c r="HN29" s="127"/>
      <c r="HO29" s="64" t="s">
        <v>102</v>
      </c>
      <c r="HP29" s="52"/>
      <c r="HQ29" s="52"/>
      <c r="HR29" s="52"/>
      <c r="HS29" s="52"/>
      <c r="HT29" s="52"/>
      <c r="HU29" s="100"/>
      <c r="HV29" s="11"/>
      <c r="HW29" s="16"/>
      <c r="HX29" s="127"/>
      <c r="HY29" s="64" t="s">
        <v>102</v>
      </c>
      <c r="HZ29" s="52" t="s">
        <v>184</v>
      </c>
      <c r="IA29" s="52" t="s">
        <v>184</v>
      </c>
      <c r="IB29" s="52" t="s">
        <v>184</v>
      </c>
      <c r="IC29" s="52" t="s">
        <v>184</v>
      </c>
      <c r="ID29" s="52" t="s">
        <v>184</v>
      </c>
      <c r="IE29" s="100" t="s">
        <v>184</v>
      </c>
      <c r="IF29" s="11"/>
      <c r="IG29" s="16"/>
      <c r="IH29" s="127"/>
      <c r="II29" s="64" t="s">
        <v>102</v>
      </c>
      <c r="IJ29" s="52" t="s">
        <v>184</v>
      </c>
      <c r="IK29" s="52"/>
      <c r="IL29" s="52"/>
      <c r="IM29" s="52"/>
      <c r="IN29" s="52"/>
      <c r="IO29" s="100"/>
      <c r="IP29" s="11"/>
      <c r="IQ29" s="16"/>
      <c r="IR29" s="127"/>
      <c r="IS29" s="64" t="s">
        <v>102</v>
      </c>
      <c r="IT29" s="52" t="s">
        <v>184</v>
      </c>
      <c r="IU29" s="52" t="s">
        <v>184</v>
      </c>
      <c r="IV29" s="52" t="s">
        <v>184</v>
      </c>
      <c r="IW29" s="52" t="s">
        <v>184</v>
      </c>
      <c r="IX29" s="52" t="s">
        <v>184</v>
      </c>
      <c r="IY29" s="100" t="s">
        <v>184</v>
      </c>
      <c r="IZ29" s="11"/>
      <c r="JA29" s="16"/>
    </row>
    <row xmlns:x14ac="http://schemas.microsoft.com/office/spreadsheetml/2009/9/ac" r="30" s="2" customFormat="true" ht="15" customHeight="true" x14ac:dyDescent="0.25">
      <c r="A30" s="428" t="str">
        <f ca="true">IF(ISBLANK('Data Summary'!A32),"",'Data Summary'!A32)</f>
        <v/>
      </c>
      <c r="B30" s="127"/>
      <c r="C30" s="64" t="s">
        <v>127</v>
      </c>
      <c r="D30" s="52"/>
      <c r="E30" s="52"/>
      <c r="F30" s="52"/>
      <c r="G30" s="52"/>
      <c r="H30" s="52"/>
      <c r="I30" s="100"/>
      <c r="J30" s="11"/>
      <c r="K30" s="16"/>
      <c r="L30" s="127"/>
      <c r="M30" s="64" t="s">
        <v>127</v>
      </c>
      <c r="N30" s="52"/>
      <c r="O30" s="52"/>
      <c r="P30" s="52"/>
      <c r="Q30" s="52"/>
      <c r="R30" s="52"/>
      <c r="S30" s="100"/>
      <c r="T30" s="11"/>
      <c r="U30" s="16"/>
      <c r="V30" s="127"/>
      <c r="W30" s="64" t="s">
        <v>127</v>
      </c>
      <c r="X30" s="52"/>
      <c r="Y30" s="52"/>
      <c r="Z30" s="52"/>
      <c r="AA30" s="52"/>
      <c r="AB30" s="52"/>
      <c r="AC30" s="100"/>
      <c r="AD30" s="11"/>
      <c r="AE30" s="16"/>
      <c r="AF30" s="127"/>
      <c r="AG30" s="64" t="s">
        <v>127</v>
      </c>
      <c r="AH30" s="52"/>
      <c r="AI30" s="52"/>
      <c r="AJ30" s="52"/>
      <c r="AK30" s="52"/>
      <c r="AL30" s="52"/>
      <c r="AM30" s="100"/>
      <c r="AN30" s="11"/>
      <c r="AO30" s="16"/>
      <c r="AP30" s="127"/>
      <c r="AQ30" s="64" t="s">
        <v>127</v>
      </c>
      <c r="AR30" s="52"/>
      <c r="AS30" s="52"/>
      <c r="AT30" s="52"/>
      <c r="AU30" s="52"/>
      <c r="AV30" s="52"/>
      <c r="AW30" s="100"/>
      <c r="AX30" s="11"/>
      <c r="AY30" s="16"/>
      <c r="AZ30" s="127"/>
      <c r="BA30" s="64" t="s">
        <v>127</v>
      </c>
      <c r="BB30" s="52"/>
      <c r="BC30" s="52"/>
      <c r="BD30" s="52"/>
      <c r="BE30" s="52"/>
      <c r="BF30" s="52"/>
      <c r="BG30" s="100"/>
      <c r="BH30" s="11"/>
      <c r="BI30" s="16"/>
      <c r="BJ30" s="127"/>
      <c r="BK30" s="64" t="s">
        <v>127</v>
      </c>
      <c r="BL30" s="52"/>
      <c r="BM30" s="52"/>
      <c r="BN30" s="52"/>
      <c r="BO30" s="52"/>
      <c r="BP30" s="52"/>
      <c r="BQ30" s="100"/>
      <c r="BR30" s="11"/>
      <c r="BS30" s="16"/>
      <c r="BT30" s="127"/>
      <c r="BU30" s="64" t="s">
        <v>127</v>
      </c>
      <c r="BV30" s="52"/>
      <c r="BW30" s="52"/>
      <c r="BX30" s="52"/>
      <c r="BY30" s="52"/>
      <c r="BZ30" s="52"/>
      <c r="CA30" s="100"/>
      <c r="CB30" s="11"/>
      <c r="CC30" s="16"/>
      <c r="CD30" s="127"/>
      <c r="CE30" s="64" t="s">
        <v>127</v>
      </c>
      <c r="CF30" s="52"/>
      <c r="CG30" s="52"/>
      <c r="CH30" s="52"/>
      <c r="CI30" s="52"/>
      <c r="CJ30" s="52"/>
      <c r="CK30" s="100"/>
      <c r="CL30" s="11"/>
      <c r="CM30" s="16"/>
      <c r="CN30" s="127"/>
      <c r="CO30" s="64" t="s">
        <v>127</v>
      </c>
      <c r="CP30" s="52"/>
      <c r="CQ30" s="52"/>
      <c r="CR30" s="52"/>
      <c r="CS30" s="52"/>
      <c r="CT30" s="52"/>
      <c r="CU30" s="100"/>
      <c r="CV30" s="11"/>
      <c r="CW30" s="16"/>
      <c r="CX30" s="127"/>
      <c r="CY30" s="64" t="s">
        <v>127</v>
      </c>
      <c r="CZ30" s="52"/>
      <c r="DA30" s="52"/>
      <c r="DB30" s="52"/>
      <c r="DC30" s="52"/>
      <c r="DD30" s="52"/>
      <c r="DE30" s="100"/>
      <c r="DF30" s="11"/>
      <c r="DG30" s="16"/>
      <c r="DH30" s="127"/>
      <c r="DI30" s="64" t="s">
        <v>127</v>
      </c>
      <c r="DJ30" s="52"/>
      <c r="DK30" s="52"/>
      <c r="DL30" s="52"/>
      <c r="DM30" s="52"/>
      <c r="DN30" s="52"/>
      <c r="DO30" s="100"/>
      <c r="DP30" s="11"/>
      <c r="DQ30" s="16"/>
      <c r="DR30" s="127"/>
      <c r="DS30" s="64" t="s">
        <v>127</v>
      </c>
      <c r="DT30" s="52"/>
      <c r="DU30" s="52"/>
      <c r="DV30" s="52"/>
      <c r="DW30" s="52"/>
      <c r="DX30" s="52"/>
      <c r="DY30" s="100"/>
      <c r="DZ30" s="11"/>
      <c r="EA30" s="16"/>
      <c r="EB30" s="127"/>
      <c r="EC30" s="64" t="s">
        <v>127</v>
      </c>
      <c r="ED30" s="52"/>
      <c r="EE30" s="52"/>
      <c r="EF30" s="52"/>
      <c r="EG30" s="52"/>
      <c r="EH30" s="52"/>
      <c r="EI30" s="100"/>
      <c r="EJ30" s="11"/>
      <c r="EK30" s="16"/>
      <c r="EL30" s="127"/>
      <c r="EM30" s="64" t="s">
        <v>127</v>
      </c>
      <c r="EN30" s="52"/>
      <c r="EO30" s="52"/>
      <c r="EP30" s="52"/>
      <c r="EQ30" s="52"/>
      <c r="ER30" s="52"/>
      <c r="ES30" s="100"/>
      <c r="ET30" s="11"/>
      <c r="EU30" s="16"/>
      <c r="EV30" s="127"/>
      <c r="EW30" s="64" t="s">
        <v>127</v>
      </c>
      <c r="EX30" s="52"/>
      <c r="EY30" s="52"/>
      <c r="EZ30" s="52"/>
      <c r="FA30" s="52"/>
      <c r="FB30" s="52"/>
      <c r="FC30" s="100"/>
      <c r="FD30" s="11"/>
      <c r="FE30" s="16"/>
      <c r="FF30" s="127"/>
      <c r="FG30" s="64" t="s">
        <v>127</v>
      </c>
      <c r="FH30" s="52"/>
      <c r="FI30" s="52"/>
      <c r="FJ30" s="52"/>
      <c r="FK30" s="52"/>
      <c r="FL30" s="52"/>
      <c r="FM30" s="100"/>
      <c r="FN30" s="11"/>
      <c r="FO30" s="16"/>
      <c r="FP30" s="127"/>
      <c r="FQ30" s="64" t="s">
        <v>127</v>
      </c>
      <c r="FR30" s="52"/>
      <c r="FS30" s="52"/>
      <c r="FT30" s="52"/>
      <c r="FU30" s="52"/>
      <c r="FV30" s="52"/>
      <c r="FW30" s="100"/>
      <c r="FX30" s="11"/>
      <c r="FY30" s="16"/>
      <c r="FZ30" s="127"/>
      <c r="GA30" s="64" t="s">
        <v>127</v>
      </c>
      <c r="GB30" s="52"/>
      <c r="GC30" s="52"/>
      <c r="GD30" s="52"/>
      <c r="GE30" s="52"/>
      <c r="GF30" s="52"/>
      <c r="GG30" s="100"/>
      <c r="GH30" s="11"/>
      <c r="GI30" s="16"/>
      <c r="GJ30" s="127"/>
      <c r="GK30" s="64" t="s">
        <v>127</v>
      </c>
      <c r="GL30" s="52"/>
      <c r="GM30" s="52"/>
      <c r="GN30" s="52"/>
      <c r="GO30" s="52"/>
      <c r="GP30" s="52"/>
      <c r="GQ30" s="100"/>
      <c r="GR30" s="11"/>
      <c r="GS30" s="16"/>
      <c r="GT30" s="127"/>
      <c r="GU30" s="64" t="s">
        <v>127</v>
      </c>
      <c r="GV30" s="52"/>
      <c r="GW30" s="52"/>
      <c r="GX30" s="52" t="s">
        <v>184</v>
      </c>
      <c r="GY30" s="52"/>
      <c r="GZ30" s="52"/>
      <c r="HA30" s="100"/>
      <c r="HB30" s="11"/>
      <c r="HC30" s="16"/>
      <c r="HD30" s="127"/>
      <c r="HE30" s="64" t="s">
        <v>127</v>
      </c>
      <c r="HF30" s="52"/>
      <c r="HG30" s="52"/>
      <c r="HH30" s="52"/>
      <c r="HI30" s="52"/>
      <c r="HJ30" s="52"/>
      <c r="HK30" s="100"/>
      <c r="HL30" s="11"/>
      <c r="HM30" s="16"/>
      <c r="HN30" s="127"/>
      <c r="HO30" s="64" t="s">
        <v>127</v>
      </c>
      <c r="HP30" s="52"/>
      <c r="HQ30" s="52"/>
      <c r="HR30" s="52"/>
      <c r="HS30" s="52"/>
      <c r="HT30" s="52"/>
      <c r="HU30" s="100"/>
      <c r="HV30" s="11"/>
      <c r="HW30" s="16"/>
      <c r="HX30" s="127"/>
      <c r="HY30" s="64" t="s">
        <v>127</v>
      </c>
      <c r="HZ30" s="52" t="s">
        <v>184</v>
      </c>
      <c r="IA30" s="52" t="s">
        <v>184</v>
      </c>
      <c r="IB30" s="52" t="s">
        <v>184</v>
      </c>
      <c r="IC30" s="52" t="s">
        <v>184</v>
      </c>
      <c r="ID30" s="52" t="s">
        <v>184</v>
      </c>
      <c r="IE30" s="100" t="s">
        <v>184</v>
      </c>
      <c r="IF30" s="11"/>
      <c r="IG30" s="16"/>
      <c r="IH30" s="127"/>
      <c r="II30" s="64" t="s">
        <v>127</v>
      </c>
      <c r="IJ30" s="52"/>
      <c r="IK30" s="52"/>
      <c r="IL30" s="52"/>
      <c r="IM30" s="52"/>
      <c r="IN30" s="52"/>
      <c r="IO30" s="100"/>
      <c r="IP30" s="11"/>
      <c r="IQ30" s="16"/>
      <c r="IR30" s="127"/>
      <c r="IS30" s="64" t="s">
        <v>127</v>
      </c>
      <c r="IT30" s="52" t="s">
        <v>184</v>
      </c>
      <c r="IU30" s="52"/>
      <c r="IV30" s="52"/>
      <c r="IW30" s="52"/>
      <c r="IX30" s="52"/>
      <c r="IY30" s="100"/>
      <c r="IZ30" s="11"/>
      <c r="JA30" s="16"/>
    </row>
    <row xmlns:x14ac="http://schemas.microsoft.com/office/spreadsheetml/2009/9/ac" r="31" ht="16.5" customHeight="true" x14ac:dyDescent="0.25">
      <c r="A31" s="428" t="str">
        <f ca="true">IF(ISBLANK('Data Summary'!A33),"",'Data Summary'!A33)</f>
        <v/>
      </c>
      <c r="B31" s="127"/>
      <c r="C31" s="64" t="s">
        <v>128</v>
      </c>
      <c r="D31" s="52"/>
      <c r="E31" s="52"/>
      <c r="F31" s="52"/>
      <c r="G31" s="52"/>
      <c r="H31" s="52"/>
      <c r="I31" s="100"/>
      <c r="J31" s="11"/>
      <c r="K31" s="16"/>
      <c r="L31" s="127"/>
      <c r="M31" s="64" t="s">
        <v>128</v>
      </c>
      <c r="N31" s="52"/>
      <c r="O31" s="52"/>
      <c r="P31" s="52"/>
      <c r="Q31" s="52"/>
      <c r="R31" s="52"/>
      <c r="S31" s="100"/>
      <c r="T31" s="11"/>
      <c r="U31" s="16"/>
      <c r="V31" s="127"/>
      <c r="W31" s="64" t="s">
        <v>128</v>
      </c>
      <c r="X31" s="52"/>
      <c r="Y31" s="52"/>
      <c r="Z31" s="52"/>
      <c r="AA31" s="52"/>
      <c r="AB31" s="52"/>
      <c r="AC31" s="100"/>
      <c r="AD31" s="11"/>
      <c r="AE31" s="16"/>
      <c r="AF31" s="127"/>
      <c r="AG31" s="64" t="s">
        <v>128</v>
      </c>
      <c r="AH31" s="52"/>
      <c r="AI31" s="52"/>
      <c r="AJ31" s="52"/>
      <c r="AK31" s="52"/>
      <c r="AL31" s="52"/>
      <c r="AM31" s="100"/>
      <c r="AN31" s="11"/>
      <c r="AO31" s="16"/>
      <c r="AP31" s="127"/>
      <c r="AQ31" s="64" t="s">
        <v>128</v>
      </c>
      <c r="AR31" s="52"/>
      <c r="AS31" s="52"/>
      <c r="AT31" s="52"/>
      <c r="AU31" s="52"/>
      <c r="AV31" s="52"/>
      <c r="AW31" s="100"/>
      <c r="AX31" s="11"/>
      <c r="AY31" s="16"/>
      <c r="AZ31" s="127"/>
      <c r="BA31" s="64" t="s">
        <v>128</v>
      </c>
      <c r="BB31" s="52"/>
      <c r="BC31" s="52"/>
      <c r="BD31" s="52"/>
      <c r="BE31" s="52"/>
      <c r="BF31" s="52"/>
      <c r="BG31" s="100"/>
      <c r="BH31" s="11"/>
      <c r="BI31" s="16"/>
      <c r="BJ31" s="127"/>
      <c r="BK31" s="64" t="s">
        <v>128</v>
      </c>
      <c r="BL31" s="52"/>
      <c r="BM31" s="52"/>
      <c r="BN31" s="52"/>
      <c r="BO31" s="52"/>
      <c r="BP31" s="52"/>
      <c r="BQ31" s="100"/>
      <c r="BR31" s="11"/>
      <c r="BS31" s="16"/>
      <c r="BT31" s="127"/>
      <c r="BU31" s="64" t="s">
        <v>128</v>
      </c>
      <c r="BV31" s="52"/>
      <c r="BW31" s="52"/>
      <c r="BX31" s="52"/>
      <c r="BY31" s="52"/>
      <c r="BZ31" s="52"/>
      <c r="CA31" s="100"/>
      <c r="CB31" s="11"/>
      <c r="CC31" s="16"/>
      <c r="CD31" s="127"/>
      <c r="CE31" s="64" t="s">
        <v>128</v>
      </c>
      <c r="CF31" s="52"/>
      <c r="CG31" s="52"/>
      <c r="CH31" s="52"/>
      <c r="CI31" s="52"/>
      <c r="CJ31" s="52"/>
      <c r="CK31" s="100"/>
      <c r="CL31" s="11"/>
      <c r="CM31" s="16"/>
      <c r="CN31" s="127"/>
      <c r="CO31" s="64" t="s">
        <v>128</v>
      </c>
      <c r="CP31" s="52"/>
      <c r="CQ31" s="52"/>
      <c r="CR31" s="52"/>
      <c r="CS31" s="52"/>
      <c r="CT31" s="52"/>
      <c r="CU31" s="100"/>
      <c r="CV31" s="11"/>
      <c r="CW31" s="16"/>
      <c r="CX31" s="127"/>
      <c r="CY31" s="64" t="s">
        <v>128</v>
      </c>
      <c r="CZ31" s="52"/>
      <c r="DA31" s="52"/>
      <c r="DB31" s="52"/>
      <c r="DC31" s="52"/>
      <c r="DD31" s="52"/>
      <c r="DE31" s="100"/>
      <c r="DF31" s="11"/>
      <c r="DG31" s="16"/>
      <c r="DH31" s="127"/>
      <c r="DI31" s="64" t="s">
        <v>128</v>
      </c>
      <c r="DJ31" s="52"/>
      <c r="DK31" s="52"/>
      <c r="DL31" s="52"/>
      <c r="DM31" s="52"/>
      <c r="DN31" s="52"/>
      <c r="DO31" s="100"/>
      <c r="DP31" s="11"/>
      <c r="DQ31" s="16"/>
      <c r="DR31" s="127"/>
      <c r="DS31" s="64" t="s">
        <v>128</v>
      </c>
      <c r="DT31" s="52"/>
      <c r="DU31" s="52"/>
      <c r="DV31" s="52"/>
      <c r="DW31" s="52"/>
      <c r="DX31" s="52"/>
      <c r="DY31" s="100"/>
      <c r="DZ31" s="11"/>
      <c r="EA31" s="16"/>
      <c r="EB31" s="127"/>
      <c r="EC31" s="64" t="s">
        <v>128</v>
      </c>
      <c r="ED31" s="52"/>
      <c r="EE31" s="52"/>
      <c r="EF31" s="52"/>
      <c r="EG31" s="52"/>
      <c r="EH31" s="52"/>
      <c r="EI31" s="100"/>
      <c r="EJ31" s="11"/>
      <c r="EK31" s="16"/>
      <c r="EL31" s="127"/>
      <c r="EM31" s="64" t="s">
        <v>128</v>
      </c>
      <c r="EN31" s="52"/>
      <c r="EO31" s="52"/>
      <c r="EP31" s="52"/>
      <c r="EQ31" s="52"/>
      <c r="ER31" s="52"/>
      <c r="ES31" s="100"/>
      <c r="ET31" s="11"/>
      <c r="EU31" s="16"/>
      <c r="EV31" s="127"/>
      <c r="EW31" s="64" t="s">
        <v>128</v>
      </c>
      <c r="EX31" s="52"/>
      <c r="EY31" s="52"/>
      <c r="EZ31" s="52"/>
      <c r="FA31" s="52"/>
      <c r="FB31" s="52"/>
      <c r="FC31" s="100"/>
      <c r="FD31" s="11"/>
      <c r="FE31" s="16"/>
      <c r="FF31" s="127"/>
      <c r="FG31" s="64" t="s">
        <v>128</v>
      </c>
      <c r="FH31" s="52"/>
      <c r="FI31" s="52"/>
      <c r="FJ31" s="52"/>
      <c r="FK31" s="52"/>
      <c r="FL31" s="52"/>
      <c r="FM31" s="100"/>
      <c r="FN31" s="11"/>
      <c r="FO31" s="16"/>
      <c r="FP31" s="127"/>
      <c r="FQ31" s="64" t="s">
        <v>128</v>
      </c>
      <c r="FR31" s="52"/>
      <c r="FS31" s="52"/>
      <c r="FT31" s="52"/>
      <c r="FU31" s="52"/>
      <c r="FV31" s="52"/>
      <c r="FW31" s="100"/>
      <c r="FX31" s="11"/>
      <c r="FY31" s="16"/>
      <c r="FZ31" s="127"/>
      <c r="GA31" s="64" t="s">
        <v>128</v>
      </c>
      <c r="GB31" s="52"/>
      <c r="GC31" s="52"/>
      <c r="GD31" s="52"/>
      <c r="GE31" s="52"/>
      <c r="GF31" s="52"/>
      <c r="GG31" s="100"/>
      <c r="GH31" s="11"/>
      <c r="GI31" s="16"/>
      <c r="GJ31" s="127"/>
      <c r="GK31" s="64" t="s">
        <v>128</v>
      </c>
      <c r="GL31" s="52"/>
      <c r="GM31" s="52"/>
      <c r="GN31" s="52"/>
      <c r="GO31" s="52"/>
      <c r="GP31" s="52"/>
      <c r="GQ31" s="100"/>
      <c r="GR31" s="11"/>
      <c r="GS31" s="16"/>
      <c r="GT31" s="127"/>
      <c r="GU31" s="64" t="s">
        <v>128</v>
      </c>
      <c r="GV31" s="52"/>
      <c r="GW31" s="52"/>
      <c r="GX31" s="52" t="s">
        <v>184</v>
      </c>
      <c r="GY31" s="52"/>
      <c r="GZ31" s="52"/>
      <c r="HA31" s="100"/>
      <c r="HB31" s="11"/>
      <c r="HC31" s="16"/>
      <c r="HD31" s="127"/>
      <c r="HE31" s="64" t="s">
        <v>128</v>
      </c>
      <c r="HF31" s="52"/>
      <c r="HG31" s="52"/>
      <c r="HH31" s="52"/>
      <c r="HI31" s="52"/>
      <c r="HJ31" s="52"/>
      <c r="HK31" s="100"/>
      <c r="HL31" s="11"/>
      <c r="HM31" s="16"/>
      <c r="HN31" s="127"/>
      <c r="HO31" s="64" t="s">
        <v>128</v>
      </c>
      <c r="HP31" s="52"/>
      <c r="HQ31" s="52"/>
      <c r="HR31" s="52"/>
      <c r="HS31" s="52"/>
      <c r="HT31" s="52"/>
      <c r="HU31" s="100"/>
      <c r="HV31" s="11"/>
      <c r="HW31" s="16"/>
      <c r="HX31" s="127"/>
      <c r="HY31" s="64" t="s">
        <v>128</v>
      </c>
      <c r="HZ31" s="52" t="s">
        <v>184</v>
      </c>
      <c r="IA31" s="52" t="s">
        <v>184</v>
      </c>
      <c r="IB31" s="52" t="s">
        <v>184</v>
      </c>
      <c r="IC31" s="52" t="s">
        <v>184</v>
      </c>
      <c r="ID31" s="52" t="s">
        <v>184</v>
      </c>
      <c r="IE31" s="100" t="s">
        <v>184</v>
      </c>
      <c r="IF31" s="11"/>
      <c r="IG31" s="16"/>
      <c r="IH31" s="127"/>
      <c r="II31" s="64" t="s">
        <v>128</v>
      </c>
      <c r="IJ31" s="52"/>
      <c r="IK31" s="52"/>
      <c r="IL31" s="52"/>
      <c r="IM31" s="52"/>
      <c r="IN31" s="52"/>
      <c r="IO31" s="100"/>
      <c r="IP31" s="11"/>
      <c r="IQ31" s="16"/>
      <c r="IR31" s="127"/>
      <c r="IS31" s="64" t="s">
        <v>128</v>
      </c>
      <c r="IT31" s="52" t="s">
        <v>184</v>
      </c>
      <c r="IU31" s="52"/>
      <c r="IV31" s="52"/>
      <c r="IW31" s="52"/>
      <c r="IX31" s="52"/>
      <c r="IY31" s="100"/>
      <c r="IZ31" s="11"/>
      <c r="JA31" s="16"/>
    </row>
    <row xmlns:x14ac="http://schemas.microsoft.com/office/spreadsheetml/2009/9/ac" r="32" ht="16.5" customHeight="true" x14ac:dyDescent="0.25">
      <c r="A32" s="428" t="str">
        <f ca="true">IF(ISBLANK('Data Summary'!A34),"",'Data Summary'!A34)</f>
        <v/>
      </c>
      <c r="B32" s="127"/>
      <c r="C32" s="64" t="s">
        <v>103</v>
      </c>
      <c r="D32" s="52"/>
      <c r="E32" s="52"/>
      <c r="F32" s="52"/>
      <c r="G32" s="52"/>
      <c r="H32" s="52"/>
      <c r="I32" s="100"/>
      <c r="J32" s="11"/>
      <c r="K32" s="16"/>
      <c r="L32" s="127"/>
      <c r="M32" s="64" t="s">
        <v>103</v>
      </c>
      <c r="N32" s="52"/>
      <c r="O32" s="52"/>
      <c r="P32" s="52"/>
      <c r="Q32" s="52"/>
      <c r="R32" s="52"/>
      <c r="S32" s="100"/>
      <c r="T32" s="11"/>
      <c r="U32" s="16"/>
      <c r="V32" s="127"/>
      <c r="W32" s="64" t="s">
        <v>103</v>
      </c>
      <c r="X32" s="52"/>
      <c r="Y32" s="52"/>
      <c r="Z32" s="52"/>
      <c r="AA32" s="52"/>
      <c r="AB32" s="52"/>
      <c r="AC32" s="100"/>
      <c r="AD32" s="11"/>
      <c r="AE32" s="16"/>
      <c r="AF32" s="127"/>
      <c r="AG32" s="64" t="s">
        <v>103</v>
      </c>
      <c r="AH32" s="52"/>
      <c r="AI32" s="52"/>
      <c r="AJ32" s="52"/>
      <c r="AK32" s="52"/>
      <c r="AL32" s="52"/>
      <c r="AM32" s="100"/>
      <c r="AN32" s="11"/>
      <c r="AO32" s="16"/>
      <c r="AP32" s="127"/>
      <c r="AQ32" s="64" t="s">
        <v>103</v>
      </c>
      <c r="AR32" s="52"/>
      <c r="AS32" s="52"/>
      <c r="AT32" s="52"/>
      <c r="AU32" s="52"/>
      <c r="AV32" s="52"/>
      <c r="AW32" s="100"/>
      <c r="AX32" s="11"/>
      <c r="AY32" s="16"/>
      <c r="AZ32" s="127"/>
      <c r="BA32" s="64" t="s">
        <v>103</v>
      </c>
      <c r="BB32" s="52"/>
      <c r="BC32" s="52"/>
      <c r="BD32" s="52"/>
      <c r="BE32" s="52"/>
      <c r="BF32" s="52"/>
      <c r="BG32" s="100"/>
      <c r="BH32" s="11"/>
      <c r="BI32" s="16"/>
      <c r="BJ32" s="127"/>
      <c r="BK32" s="64" t="s">
        <v>103</v>
      </c>
      <c r="BL32" s="52"/>
      <c r="BM32" s="52"/>
      <c r="BN32" s="52"/>
      <c r="BO32" s="52"/>
      <c r="BP32" s="52"/>
      <c r="BQ32" s="100"/>
      <c r="BR32" s="11"/>
      <c r="BS32" s="16"/>
      <c r="BT32" s="127"/>
      <c r="BU32" s="64" t="s">
        <v>103</v>
      </c>
      <c r="BV32" s="52"/>
      <c r="BW32" s="52"/>
      <c r="BX32" s="52"/>
      <c r="BY32" s="52"/>
      <c r="BZ32" s="52"/>
      <c r="CA32" s="100"/>
      <c r="CB32" s="11"/>
      <c r="CC32" s="16"/>
      <c r="CD32" s="127"/>
      <c r="CE32" s="64" t="s">
        <v>103</v>
      </c>
      <c r="CF32" s="52"/>
      <c r="CG32" s="52"/>
      <c r="CH32" s="52"/>
      <c r="CI32" s="52"/>
      <c r="CJ32" s="52"/>
      <c r="CK32" s="100"/>
      <c r="CL32" s="11"/>
      <c r="CM32" s="16"/>
      <c r="CN32" s="127"/>
      <c r="CO32" s="64" t="s">
        <v>103</v>
      </c>
      <c r="CP32" s="52"/>
      <c r="CQ32" s="52"/>
      <c r="CR32" s="52"/>
      <c r="CS32" s="52"/>
      <c r="CT32" s="52"/>
      <c r="CU32" s="100"/>
      <c r="CV32" s="11"/>
      <c r="CW32" s="16"/>
      <c r="CX32" s="127"/>
      <c r="CY32" s="64" t="s">
        <v>103</v>
      </c>
      <c r="CZ32" s="52"/>
      <c r="DA32" s="52"/>
      <c r="DB32" s="52"/>
      <c r="DC32" s="52"/>
      <c r="DD32" s="52"/>
      <c r="DE32" s="100"/>
      <c r="DF32" s="11"/>
      <c r="DG32" s="16"/>
      <c r="DH32" s="127"/>
      <c r="DI32" s="64" t="s">
        <v>103</v>
      </c>
      <c r="DJ32" s="52"/>
      <c r="DK32" s="52"/>
      <c r="DL32" s="52"/>
      <c r="DM32" s="52"/>
      <c r="DN32" s="52"/>
      <c r="DO32" s="100"/>
      <c r="DP32" s="11"/>
      <c r="DQ32" s="16"/>
      <c r="DR32" s="127"/>
      <c r="DS32" s="64" t="s">
        <v>103</v>
      </c>
      <c r="DT32" s="52"/>
      <c r="DU32" s="52"/>
      <c r="DV32" s="52"/>
      <c r="DW32" s="52"/>
      <c r="DX32" s="52"/>
      <c r="DY32" s="100"/>
      <c r="DZ32" s="11"/>
      <c r="EA32" s="16"/>
      <c r="EB32" s="127"/>
      <c r="EC32" s="64" t="s">
        <v>103</v>
      </c>
      <c r="ED32" s="52"/>
      <c r="EE32" s="52"/>
      <c r="EF32" s="52"/>
      <c r="EG32" s="52"/>
      <c r="EH32" s="52"/>
      <c r="EI32" s="100"/>
      <c r="EJ32" s="11"/>
      <c r="EK32" s="16"/>
      <c r="EL32" s="127"/>
      <c r="EM32" s="64" t="s">
        <v>103</v>
      </c>
      <c r="EN32" s="52"/>
      <c r="EO32" s="52"/>
      <c r="EP32" s="52"/>
      <c r="EQ32" s="52"/>
      <c r="ER32" s="52"/>
      <c r="ES32" s="100"/>
      <c r="ET32" s="11"/>
      <c r="EU32" s="16"/>
      <c r="EV32" s="127"/>
      <c r="EW32" s="64" t="s">
        <v>103</v>
      </c>
      <c r="EX32" s="52"/>
      <c r="EY32" s="52"/>
      <c r="EZ32" s="52"/>
      <c r="FA32" s="52"/>
      <c r="FB32" s="52"/>
      <c r="FC32" s="100"/>
      <c r="FD32" s="11"/>
      <c r="FE32" s="16"/>
      <c r="FF32" s="127"/>
      <c r="FG32" s="64" t="s">
        <v>103</v>
      </c>
      <c r="FH32" s="52"/>
      <c r="FI32" s="52"/>
      <c r="FJ32" s="52"/>
      <c r="FK32" s="52"/>
      <c r="FL32" s="52"/>
      <c r="FM32" s="100"/>
      <c r="FN32" s="11"/>
      <c r="FO32" s="16"/>
      <c r="FP32" s="127"/>
      <c r="FQ32" s="64" t="s">
        <v>103</v>
      </c>
      <c r="FR32" s="52"/>
      <c r="FS32" s="52"/>
      <c r="FT32" s="52"/>
      <c r="FU32" s="52"/>
      <c r="FV32" s="52"/>
      <c r="FW32" s="100"/>
      <c r="FX32" s="11"/>
      <c r="FY32" s="16"/>
      <c r="FZ32" s="127"/>
      <c r="GA32" s="64" t="s">
        <v>103</v>
      </c>
      <c r="GB32" s="52"/>
      <c r="GC32" s="52"/>
      <c r="GD32" s="52"/>
      <c r="GE32" s="52"/>
      <c r="GF32" s="52"/>
      <c r="GG32" s="100"/>
      <c r="GH32" s="11"/>
      <c r="GI32" s="16"/>
      <c r="GJ32" s="127"/>
      <c r="GK32" s="64" t="s">
        <v>103</v>
      </c>
      <c r="GL32" s="52" t="s">
        <v>185</v>
      </c>
      <c r="GM32" s="52"/>
      <c r="GN32" s="52"/>
      <c r="GO32" s="52"/>
      <c r="GP32" s="52" t="s">
        <v>185</v>
      </c>
      <c r="GQ32" s="100" t="s">
        <v>185</v>
      </c>
      <c r="GR32" s="11"/>
      <c r="GS32" s="16"/>
      <c r="GT32" s="127"/>
      <c r="GU32" s="64" t="s">
        <v>103</v>
      </c>
      <c r="GV32" s="52"/>
      <c r="GW32" s="52"/>
      <c r="GX32" s="52" t="s">
        <v>185</v>
      </c>
      <c r="GY32" s="52"/>
      <c r="GZ32" s="52"/>
      <c r="HA32" s="100"/>
      <c r="HB32" s="11"/>
      <c r="HC32" s="16"/>
      <c r="HD32" s="127"/>
      <c r="HE32" s="64" t="s">
        <v>103</v>
      </c>
      <c r="HF32" s="52"/>
      <c r="HG32" s="52"/>
      <c r="HH32" s="52"/>
      <c r="HI32" s="52"/>
      <c r="HJ32" s="52"/>
      <c r="HK32" s="100"/>
      <c r="HL32" s="11"/>
      <c r="HM32" s="16"/>
      <c r="HN32" s="127"/>
      <c r="HO32" s="64" t="s">
        <v>103</v>
      </c>
      <c r="HP32" s="52"/>
      <c r="HQ32" s="52"/>
      <c r="HR32" s="52"/>
      <c r="HS32" s="52"/>
      <c r="HT32" s="52"/>
      <c r="HU32" s="100"/>
      <c r="HV32" s="11"/>
      <c r="HW32" s="16"/>
      <c r="HX32" s="127"/>
      <c r="HY32" s="64" t="s">
        <v>103</v>
      </c>
      <c r="HZ32" s="52" t="s">
        <v>184</v>
      </c>
      <c r="IA32" s="52" t="s">
        <v>184</v>
      </c>
      <c r="IB32" s="52" t="s">
        <v>184</v>
      </c>
      <c r="IC32" s="52" t="s">
        <v>184</v>
      </c>
      <c r="ID32" s="52" t="s">
        <v>184</v>
      </c>
      <c r="IE32" s="100" t="s">
        <v>184</v>
      </c>
      <c r="IF32" s="11"/>
      <c r="IG32" s="16"/>
      <c r="IH32" s="127"/>
      <c r="II32" s="64" t="s">
        <v>103</v>
      </c>
      <c r="IJ32" s="52"/>
      <c r="IK32" s="52"/>
      <c r="IL32" s="52"/>
      <c r="IM32" s="52"/>
      <c r="IN32" s="52"/>
      <c r="IO32" s="100"/>
      <c r="IP32" s="11"/>
      <c r="IQ32" s="16"/>
      <c r="IR32" s="127"/>
      <c r="IS32" s="64" t="s">
        <v>103</v>
      </c>
      <c r="IT32" s="52" t="s">
        <v>184</v>
      </c>
      <c r="IU32" s="52"/>
      <c r="IV32" s="52"/>
      <c r="IW32" s="52"/>
      <c r="IX32" s="52"/>
      <c r="IY32" s="100"/>
      <c r="IZ32" s="11"/>
      <c r="JA32" s="16"/>
    </row>
    <row xmlns:x14ac="http://schemas.microsoft.com/office/spreadsheetml/2009/9/ac" r="33" ht="16.5" customHeight="true" x14ac:dyDescent="0.25">
      <c r="A33" s="428" t="str">
        <f ca="true">IF(ISBLANK('Data Summary'!A35),"",'Data Summary'!A35)</f>
        <v/>
      </c>
      <c r="B33" s="128"/>
      <c r="C33" s="12" t="s">
        <v>23</v>
      </c>
      <c r="D33" s="71">
        <f>25070+7431</f>
        <v>32501</v>
      </c>
      <c r="E33" s="71"/>
      <c r="F33" s="71"/>
      <c r="G33" s="72">
        <f>6321+3313</f>
        <v>9634</v>
      </c>
      <c r="H33" s="73">
        <f>12335+2950</f>
        <v>15285</v>
      </c>
      <c r="I33" s="74">
        <f>6414+1168</f>
        <v>7582</v>
      </c>
      <c r="J33" s="11"/>
      <c r="K33" s="16"/>
      <c r="L33" s="128"/>
      <c r="M33" s="12" t="s">
        <v>23</v>
      </c>
      <c r="N33" s="71">
        <f>25668+8092</f>
        <v>33760</v>
      </c>
      <c r="O33" s="10"/>
      <c r="P33" s="10"/>
      <c r="Q33" s="72">
        <f>6585+3592</f>
        <v>10177</v>
      </c>
      <c r="R33" s="73">
        <f>12510+3198</f>
        <v>15708</v>
      </c>
      <c r="S33" s="74">
        <f>6573+1302</f>
        <v>7875</v>
      </c>
      <c r="T33" s="11"/>
      <c r="U33" s="16"/>
      <c r="V33" s="128"/>
      <c r="W33" s="12" t="s">
        <v>23</v>
      </c>
      <c r="X33" s="71"/>
      <c r="Y33" s="71"/>
      <c r="Z33" s="71"/>
      <c r="AA33" s="72"/>
      <c r="AB33" s="73"/>
      <c r="AC33" s="74"/>
      <c r="AD33" s="11"/>
      <c r="AE33" s="16"/>
      <c r="AF33" s="128"/>
      <c r="AG33" s="12" t="s">
        <v>23</v>
      </c>
      <c r="AH33" s="71"/>
      <c r="AI33" s="10"/>
      <c r="AJ33" s="10"/>
      <c r="AK33" s="72"/>
      <c r="AL33" s="73"/>
      <c r="AM33" s="74"/>
      <c r="AN33" s="11"/>
      <c r="AO33" s="16"/>
      <c r="AP33" s="128"/>
      <c r="AQ33" s="12" t="s">
        <v>23</v>
      </c>
      <c r="AR33" s="71"/>
      <c r="AS33" s="10"/>
      <c r="AT33" s="10"/>
      <c r="AU33" s="72"/>
      <c r="AV33" s="73"/>
      <c r="AW33" s="74"/>
      <c r="AX33" s="11"/>
      <c r="AY33" s="16"/>
      <c r="AZ33" s="128"/>
      <c r="BA33" s="12" t="s">
        <v>23</v>
      </c>
      <c r="BB33" s="71"/>
      <c r="BC33" s="10"/>
      <c r="BD33" s="10"/>
      <c r="BE33" s="72"/>
      <c r="BF33" s="73"/>
      <c r="BG33" s="74"/>
      <c r="BH33" s="11"/>
      <c r="BI33" s="16"/>
      <c r="BJ33" s="128"/>
      <c r="BK33" s="12" t="s">
        <v>23</v>
      </c>
      <c r="BL33" s="71"/>
      <c r="BM33" s="10"/>
      <c r="BN33" s="10"/>
      <c r="BO33" s="72"/>
      <c r="BP33" s="73"/>
      <c r="BQ33" s="74"/>
      <c r="BR33" s="11"/>
      <c r="BS33" s="16"/>
      <c r="BT33" s="128"/>
      <c r="BU33" s="12" t="s">
        <v>23</v>
      </c>
      <c r="BV33" s="71"/>
      <c r="BW33" s="10"/>
      <c r="BX33" s="10"/>
      <c r="BY33" s="72"/>
      <c r="BZ33" s="73"/>
      <c r="CA33" s="74"/>
      <c r="CB33" s="11"/>
      <c r="CC33" s="16"/>
      <c r="CD33" s="128"/>
      <c r="CE33" s="12" t="s">
        <v>23</v>
      </c>
      <c r="CF33" s="71"/>
      <c r="CG33" s="10"/>
      <c r="CH33" s="10"/>
      <c r="CI33" s="72"/>
      <c r="CJ33" s="73"/>
      <c r="CK33" s="74"/>
      <c r="CL33" s="11"/>
      <c r="CM33" s="16"/>
      <c r="CN33" s="128"/>
      <c r="CO33" s="12" t="s">
        <v>23</v>
      </c>
      <c r="CP33" s="71"/>
      <c r="CQ33" s="10"/>
      <c r="CR33" s="10"/>
      <c r="CS33" s="72"/>
      <c r="CT33" s="73"/>
      <c r="CU33" s="74"/>
      <c r="CV33" s="11"/>
      <c r="CW33" s="16"/>
      <c r="CX33" s="128"/>
      <c r="CY33" s="12" t="s">
        <v>23</v>
      </c>
      <c r="CZ33" s="71"/>
      <c r="DA33" s="10"/>
      <c r="DB33" s="10"/>
      <c r="DC33" s="72"/>
      <c r="DD33" s="73"/>
      <c r="DE33" s="74"/>
      <c r="DF33" s="11"/>
      <c r="DG33" s="16"/>
      <c r="DH33" s="128"/>
      <c r="DI33" s="12" t="s">
        <v>23</v>
      </c>
      <c r="DJ33" s="71"/>
      <c r="DK33" s="10"/>
      <c r="DL33" s="10"/>
      <c r="DM33" s="72"/>
      <c r="DN33" s="73"/>
      <c r="DO33" s="74"/>
      <c r="DP33" s="11"/>
      <c r="DQ33" s="16"/>
      <c r="DR33" s="128"/>
      <c r="DS33" s="12" t="s">
        <v>23</v>
      </c>
      <c r="DT33" s="71"/>
      <c r="DU33" s="10"/>
      <c r="DV33" s="10"/>
      <c r="DW33" s="72"/>
      <c r="DX33" s="73"/>
      <c r="DY33" s="74"/>
      <c r="DZ33" s="11"/>
      <c r="EA33" s="16"/>
      <c r="EB33" s="128"/>
      <c r="EC33" s="12" t="s">
        <v>23</v>
      </c>
      <c r="ED33" s="71"/>
      <c r="EE33" s="10"/>
      <c r="EF33" s="10"/>
      <c r="EG33" s="72"/>
      <c r="EH33" s="73"/>
      <c r="EI33" s="74"/>
      <c r="EJ33" s="11"/>
      <c r="EK33" s="16"/>
      <c r="EL33" s="128"/>
      <c r="EM33" s="12" t="s">
        <v>23</v>
      </c>
      <c r="EN33" s="71"/>
      <c r="EO33" s="10"/>
      <c r="EP33" s="10"/>
      <c r="EQ33" s="72"/>
      <c r="ER33" s="73"/>
      <c r="ES33" s="74"/>
      <c r="ET33" s="11"/>
      <c r="EU33" s="16"/>
      <c r="EV33" s="128"/>
      <c r="EW33" s="12" t="s">
        <v>23</v>
      </c>
      <c r="EX33" s="71"/>
      <c r="EY33" s="10"/>
      <c r="EZ33" s="10"/>
      <c r="FA33" s="72"/>
      <c r="FB33" s="73"/>
      <c r="FC33" s="74"/>
      <c r="FD33" s="11"/>
      <c r="FE33" s="16"/>
      <c r="FF33" s="128"/>
      <c r="FG33" s="12" t="s">
        <v>23</v>
      </c>
      <c r="FH33" s="71"/>
      <c r="FI33" s="10"/>
      <c r="FJ33" s="10"/>
      <c r="FK33" s="72"/>
      <c r="FL33" s="73"/>
      <c r="FM33" s="74"/>
      <c r="FN33" s="11"/>
      <c r="FO33" s="16"/>
      <c r="FP33" s="128"/>
      <c r="FQ33" s="12" t="s">
        <v>23</v>
      </c>
      <c r="FR33" s="71"/>
      <c r="FS33" s="10"/>
      <c r="FT33" s="10"/>
      <c r="FU33" s="72"/>
      <c r="FV33" s="73"/>
      <c r="FW33" s="74"/>
      <c r="FX33" s="11"/>
      <c r="FY33" s="16"/>
      <c r="FZ33" s="128"/>
      <c r="GA33" s="12" t="s">
        <v>23</v>
      </c>
      <c r="GB33" s="199"/>
      <c r="GC33" s="202"/>
      <c r="GD33" s="202"/>
      <c r="GE33" s="200"/>
      <c r="GF33" s="201"/>
      <c r="GG33" s="74"/>
      <c r="GH33" s="11"/>
      <c r="GI33" s="16"/>
      <c r="GJ33" s="128"/>
      <c r="GK33" s="64" t="s">
        <v>23</v>
      </c>
      <c r="GL33" s="220"/>
      <c r="GM33" s="202"/>
      <c r="GN33" s="202"/>
      <c r="GO33" s="200"/>
      <c r="GP33" s="201"/>
      <c r="GQ33" s="74"/>
      <c r="GR33" s="11"/>
      <c r="GS33" s="16"/>
      <c r="GT33" s="128"/>
      <c r="GU33" s="12" t="s">
        <v>23</v>
      </c>
      <c r="GV33" s="199"/>
      <c r="GW33" s="202"/>
      <c r="GX33" s="202"/>
      <c r="GY33" s="200"/>
      <c r="GZ33" s="201"/>
      <c r="HA33" s="74"/>
      <c r="HB33" s="11"/>
      <c r="HC33" s="16"/>
      <c r="HD33" s="128"/>
      <c r="HE33" s="12" t="s">
        <v>23</v>
      </c>
      <c r="HF33" s="199"/>
      <c r="HG33" s="202"/>
      <c r="HH33" s="202"/>
      <c r="HI33" s="200"/>
      <c r="HJ33" s="201"/>
      <c r="HK33" s="74"/>
      <c r="HL33" s="11"/>
      <c r="HM33" s="16"/>
      <c r="HN33" s="128"/>
      <c r="HO33" s="12" t="s">
        <v>23</v>
      </c>
      <c r="HP33" s="71"/>
      <c r="HQ33" s="10"/>
      <c r="HR33" s="10"/>
      <c r="HS33" s="72"/>
      <c r="HT33" s="73"/>
      <c r="HU33" s="74"/>
      <c r="HV33" s="11"/>
      <c r="HW33" s="16"/>
      <c r="HX33" s="128"/>
      <c r="HY33" s="12" t="s">
        <v>23</v>
      </c>
      <c r="HZ33" s="71">
        <v>78811</v>
      </c>
      <c r="IA33" s="10">
        <v>34633</v>
      </c>
      <c r="IB33" s="10">
        <v>44161</v>
      </c>
      <c r="IC33" s="72">
        <v>34814</v>
      </c>
      <c r="ID33" s="73">
        <v>25486</v>
      </c>
      <c r="IE33" s="74">
        <v>18511</v>
      </c>
      <c r="IF33" s="11"/>
      <c r="IG33" s="16"/>
      <c r="IH33" s="128"/>
      <c r="II33" s="12" t="s">
        <v>23</v>
      </c>
      <c r="IJ33" s="199">
        <v>71714</v>
      </c>
      <c r="IK33" s="202" t="s">
        <v>357</v>
      </c>
      <c r="IL33" s="202" t="s">
        <v>357</v>
      </c>
      <c r="IM33" s="200">
        <v>26184</v>
      </c>
      <c r="IN33" s="201">
        <v>26274</v>
      </c>
      <c r="IO33" s="74">
        <v>19256</v>
      </c>
      <c r="IP33" s="11"/>
      <c r="IQ33" s="16"/>
      <c r="IR33" s="128"/>
      <c r="IS33" s="12" t="s">
        <v>23</v>
      </c>
      <c r="IT33" s="199"/>
      <c r="IU33" s="202"/>
      <c r="IV33" s="202"/>
      <c r="IW33" s="200"/>
      <c r="IX33" s="201"/>
      <c r="IY33" s="74"/>
      <c r="IZ33" s="11"/>
      <c r="JA33" s="16"/>
    </row>
    <row xmlns:x14ac="http://schemas.microsoft.com/office/spreadsheetml/2009/9/ac" r="34" s="3" customFormat="true" ht="16.5" customHeight="true" thickBot="true" x14ac:dyDescent="0.3">
      <c r="A34" s="428" t="str">
        <f ca="true">IF(ISBLANK('Data Summary'!A36),"",'Data Summary'!A36)</f>
        <v/>
      </c>
      <c r="B34" s="129"/>
      <c r="C34" s="28" t="s">
        <v>20</v>
      </c>
      <c r="D34" s="76">
        <f>24475+6375</f>
        <v>30850</v>
      </c>
      <c r="E34" s="76"/>
      <c r="F34" s="76"/>
      <c r="G34" s="76">
        <f>6098+2837</f>
        <v>8935</v>
      </c>
      <c r="H34" s="76">
        <f>12066+2510</f>
        <v>14576</v>
      </c>
      <c r="I34" s="77">
        <f>6311+1028</f>
        <v>7339</v>
      </c>
      <c r="J34" s="25"/>
      <c r="K34" s="18"/>
      <c r="L34" s="129"/>
      <c r="M34" s="28" t="s">
        <v>20</v>
      </c>
      <c r="N34" s="76">
        <f>24293+5954</f>
        <v>30247</v>
      </c>
      <c r="O34" s="81"/>
      <c r="P34" s="81"/>
      <c r="Q34" s="76">
        <f>6278+2707</f>
        <v>8985</v>
      </c>
      <c r="R34" s="76">
        <f>11749+2232</f>
        <v>13981</v>
      </c>
      <c r="S34" s="77">
        <f>6266+1015</f>
        <v>7281</v>
      </c>
      <c r="T34" s="25"/>
      <c r="U34" s="18"/>
      <c r="V34" s="129"/>
      <c r="W34" s="28" t="s">
        <v>20</v>
      </c>
      <c r="X34" s="76"/>
      <c r="Y34" s="76"/>
      <c r="Z34" s="76"/>
      <c r="AA34" s="76"/>
      <c r="AB34" s="76"/>
      <c r="AC34" s="77"/>
      <c r="AD34" s="25"/>
      <c r="AE34" s="18"/>
      <c r="AF34" s="129"/>
      <c r="AG34" s="28" t="s">
        <v>20</v>
      </c>
      <c r="AH34" s="76"/>
      <c r="AI34" s="81"/>
      <c r="AJ34" s="81"/>
      <c r="AK34" s="76"/>
      <c r="AL34" s="76"/>
      <c r="AM34" s="77"/>
      <c r="AN34" s="25"/>
      <c r="AO34" s="18"/>
      <c r="AP34" s="129"/>
      <c r="AQ34" s="28" t="s">
        <v>20</v>
      </c>
      <c r="AR34" s="76"/>
      <c r="AS34" s="81"/>
      <c r="AT34" s="81"/>
      <c r="AU34" s="76"/>
      <c r="AV34" s="76"/>
      <c r="AW34" s="77"/>
      <c r="AX34" s="25"/>
      <c r="AY34" s="18"/>
      <c r="AZ34" s="129"/>
      <c r="BA34" s="28" t="s">
        <v>20</v>
      </c>
      <c r="BB34" s="76"/>
      <c r="BC34" s="81"/>
      <c r="BD34" s="81"/>
      <c r="BE34" s="76"/>
      <c r="BF34" s="76"/>
      <c r="BG34" s="77"/>
      <c r="BH34" s="25"/>
      <c r="BI34" s="18"/>
      <c r="BJ34" s="129"/>
      <c r="BK34" s="28" t="s">
        <v>20</v>
      </c>
      <c r="BL34" s="76"/>
      <c r="BM34" s="81"/>
      <c r="BN34" s="81"/>
      <c r="BO34" s="76"/>
      <c r="BP34" s="76"/>
      <c r="BQ34" s="77"/>
      <c r="BR34" s="25"/>
      <c r="BS34" s="18"/>
      <c r="BT34" s="129"/>
      <c r="BU34" s="28" t="s">
        <v>20</v>
      </c>
      <c r="BV34" s="76"/>
      <c r="BW34" s="81"/>
      <c r="BX34" s="81"/>
      <c r="BY34" s="82"/>
      <c r="BZ34" s="81"/>
      <c r="CA34" s="83"/>
      <c r="CB34" s="25"/>
      <c r="CC34" s="18"/>
      <c r="CD34" s="129"/>
      <c r="CE34" s="28" t="s">
        <v>20</v>
      </c>
      <c r="CF34" s="76"/>
      <c r="CG34" s="81"/>
      <c r="CH34" s="81"/>
      <c r="CI34" s="82"/>
      <c r="CJ34" s="81"/>
      <c r="CK34" s="83"/>
      <c r="CL34" s="25"/>
      <c r="CM34" s="18"/>
      <c r="CN34" s="129"/>
      <c r="CO34" s="28" t="s">
        <v>20</v>
      </c>
      <c r="CP34" s="76">
        <f>36822+18380+511+209</f>
        <v>55922</v>
      </c>
      <c r="CQ34" s="81"/>
      <c r="CR34" s="81"/>
      <c r="CS34" s="82">
        <f>666+13263+4303+5538</f>
        <v>23770</v>
      </c>
      <c r="CT34" s="81">
        <f>14431+5292</f>
        <v>19723</v>
      </c>
      <c r="CU34" s="83">
        <f>511+209</f>
        <v>720</v>
      </c>
      <c r="CV34" s="25"/>
      <c r="CW34" s="18"/>
      <c r="CX34" s="129"/>
      <c r="CY34" s="28" t="s">
        <v>20</v>
      </c>
      <c r="CZ34" s="76"/>
      <c r="DA34" s="81"/>
      <c r="DB34" s="81"/>
      <c r="DC34" s="82"/>
      <c r="DD34" s="81"/>
      <c r="DE34" s="83"/>
      <c r="DF34" s="25"/>
      <c r="DG34" s="18"/>
      <c r="DH34" s="129"/>
      <c r="DI34" s="28" t="s">
        <v>20</v>
      </c>
      <c r="DJ34" s="76"/>
      <c r="DK34" s="81"/>
      <c r="DL34" s="81"/>
      <c r="DM34" s="82"/>
      <c r="DN34" s="81"/>
      <c r="DO34" s="83"/>
      <c r="DP34" s="25"/>
      <c r="DQ34" s="18"/>
      <c r="DR34" s="129"/>
      <c r="DS34" s="28" t="s">
        <v>20</v>
      </c>
      <c r="DT34" s="76"/>
      <c r="DU34" s="81"/>
      <c r="DV34" s="81"/>
      <c r="DW34" s="82"/>
      <c r="DX34" s="81"/>
      <c r="DY34" s="83"/>
      <c r="DZ34" s="25"/>
      <c r="EA34" s="18"/>
      <c r="EB34" s="129"/>
      <c r="EC34" s="28" t="s">
        <v>20</v>
      </c>
      <c r="ED34" s="76"/>
      <c r="EE34" s="81"/>
      <c r="EF34" s="81"/>
      <c r="EG34" s="82"/>
      <c r="EH34" s="81"/>
      <c r="EI34" s="83"/>
      <c r="EJ34" s="25"/>
      <c r="EK34" s="18"/>
      <c r="EL34" s="129"/>
      <c r="EM34" s="28" t="s">
        <v>20</v>
      </c>
      <c r="EN34" s="76"/>
      <c r="EO34" s="81"/>
      <c r="EP34" s="81"/>
      <c r="EQ34" s="82"/>
      <c r="ER34" s="81"/>
      <c r="ES34" s="83"/>
      <c r="ET34" s="25"/>
      <c r="EU34" s="18"/>
      <c r="EV34" s="129"/>
      <c r="EW34" s="28" t="s">
        <v>20</v>
      </c>
      <c r="EX34" s="76"/>
      <c r="EY34" s="81"/>
      <c r="EZ34" s="81"/>
      <c r="FA34" s="82"/>
      <c r="FB34" s="81"/>
      <c r="FC34" s="83"/>
      <c r="FD34" s="25"/>
      <c r="FE34" s="18"/>
      <c r="FF34" s="129"/>
      <c r="FG34" s="28" t="s">
        <v>20</v>
      </c>
      <c r="FH34" s="76"/>
      <c r="FI34" s="81"/>
      <c r="FJ34" s="81"/>
      <c r="FK34" s="82"/>
      <c r="FL34" s="81"/>
      <c r="FM34" s="83"/>
      <c r="FN34" s="25"/>
      <c r="FO34" s="18"/>
      <c r="FP34" s="129"/>
      <c r="FQ34" s="28" t="s">
        <v>20</v>
      </c>
      <c r="FR34" s="76">
        <v>29227</v>
      </c>
      <c r="FS34" s="81"/>
      <c r="FT34" s="81"/>
      <c r="FU34" s="76"/>
      <c r="FV34" s="76"/>
      <c r="FW34" s="77"/>
      <c r="FX34" s="25"/>
      <c r="FY34" s="18"/>
      <c r="FZ34" s="129"/>
      <c r="GA34" s="28" t="s">
        <v>20</v>
      </c>
      <c r="GB34" s="76">
        <f>28098+863</f>
        <v>28961</v>
      </c>
      <c r="GC34" s="81"/>
      <c r="GD34" s="81"/>
      <c r="GE34" s="76"/>
      <c r="GF34" s="76"/>
      <c r="GG34" s="77"/>
      <c r="GH34" s="25"/>
      <c r="GI34" s="18"/>
      <c r="GJ34" s="129"/>
      <c r="GK34" s="221" t="s">
        <v>20</v>
      </c>
      <c r="GL34" s="222"/>
      <c r="GM34" s="81"/>
      <c r="GN34" s="81"/>
      <c r="GO34" s="222"/>
      <c r="GP34" s="222"/>
      <c r="GQ34" s="223"/>
      <c r="GR34" s="25"/>
      <c r="GS34" s="18"/>
      <c r="GT34" s="129"/>
      <c r="GU34" s="28" t="s">
        <v>20</v>
      </c>
      <c r="GV34" s="76"/>
      <c r="GW34" s="81"/>
      <c r="GX34" s="81">
        <v>71</v>
      </c>
      <c r="GY34" s="76"/>
      <c r="GZ34" s="76"/>
      <c r="HA34" s="77"/>
      <c r="HB34" s="25"/>
      <c r="HC34" s="18"/>
      <c r="HD34" s="129"/>
      <c r="HE34" s="28" t="s">
        <v>20</v>
      </c>
      <c r="HF34" s="76">
        <v>31786</v>
      </c>
      <c r="HG34" s="81"/>
      <c r="HH34" s="81"/>
      <c r="HI34" s="76"/>
      <c r="HJ34" s="76"/>
      <c r="HK34" s="77"/>
      <c r="HL34" s="25"/>
      <c r="HM34" s="18"/>
      <c r="HN34" s="129"/>
      <c r="HO34" s="28" t="s">
        <v>20</v>
      </c>
      <c r="HP34" s="76"/>
      <c r="HQ34" s="81"/>
      <c r="HR34" s="81"/>
      <c r="HS34" s="76"/>
      <c r="HT34" s="76"/>
      <c r="HU34" s="77"/>
      <c r="HV34" s="25"/>
      <c r="HW34" s="18"/>
      <c r="HX34" s="129"/>
      <c r="HY34" s="28" t="s">
        <v>20</v>
      </c>
      <c r="HZ34" s="206">
        <v>64535</v>
      </c>
      <c r="IA34" s="211">
        <v>28240</v>
      </c>
      <c r="IB34" s="211">
        <v>36286</v>
      </c>
      <c r="IC34" s="206">
        <v>28536</v>
      </c>
      <c r="ID34" s="206">
        <v>20797</v>
      </c>
      <c r="IE34" s="207">
        <v>15202</v>
      </c>
      <c r="IF34" s="25"/>
      <c r="IG34" s="18"/>
      <c r="IH34" s="129"/>
      <c r="II34" s="28" t="s">
        <v>20</v>
      </c>
      <c r="IJ34" s="76">
        <v>34457</v>
      </c>
      <c r="IK34" s="81" t="s">
        <v>357</v>
      </c>
      <c r="IL34" s="81" t="s">
        <v>357</v>
      </c>
      <c r="IM34" s="76" t="s">
        <v>357</v>
      </c>
      <c r="IN34" s="76" t="s">
        <v>357</v>
      </c>
      <c r="IO34" s="77" t="s">
        <v>357</v>
      </c>
      <c r="IP34" s="25"/>
      <c r="IQ34" s="18"/>
      <c r="IR34" s="129"/>
      <c r="IS34" s="28" t="s">
        <v>20</v>
      </c>
      <c r="IT34" s="76">
        <v>39090</v>
      </c>
      <c r="IU34" s="81">
        <v>8190</v>
      </c>
      <c r="IV34" s="81">
        <v>5695</v>
      </c>
      <c r="IW34" s="76">
        <v>6685</v>
      </c>
      <c r="IX34" s="76">
        <v>11566</v>
      </c>
      <c r="IY34" s="77">
        <v>9347</v>
      </c>
      <c r="IZ34" s="25"/>
      <c r="JA34" s="18"/>
    </row>
    <row xmlns:x14ac="http://schemas.microsoft.com/office/spreadsheetml/2009/9/ac" r="35" s="3" customFormat="true" x14ac:dyDescent="0.25">
      <c r="A35" s="428" t="str">
        <f ca="true">IF(ISBLANK('Data Summary'!A37),"",'Data Summary'!A37)</f>
        <v/>
      </c>
      <c r="B35" s="130"/>
      <c r="L35" s="130"/>
      <c r="V35" s="130"/>
      <c r="AF35" s="130"/>
      <c r="AP35" s="130"/>
      <c r="AZ35" s="130"/>
      <c r="BA35" s="130"/>
      <c r="BB35" s="130"/>
      <c r="BC35" s="130"/>
      <c r="BD35" s="130"/>
      <c r="BE35" s="130"/>
      <c r="BF35" s="130"/>
      <c r="BG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428" t="str">
        <f ca="true">IF(ISBLANK('Data Summary'!A38),"",'Data Summary'!A38)</f>
        <v/>
      </c>
      <c r="B36" s="130"/>
      <c r="L36" s="130"/>
      <c r="V36" s="130"/>
      <c r="AF36" s="130"/>
      <c r="AP36" s="130"/>
      <c r="AZ36" s="130"/>
      <c r="BA36" s="130"/>
      <c r="BB36" s="130"/>
      <c r="BC36" s="130"/>
      <c r="BD36" s="130"/>
      <c r="BE36" s="130"/>
      <c r="BF36" s="130"/>
      <c r="BG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ht="15.6" customHeight="true" x14ac:dyDescent="0.25">
      <c r="A37" s="428" t="str">
        <f ca="true">IF(ISBLANK('Data Summary'!A39),"",'Data Summary'!A39)</f>
        <v/>
      </c>
      <c r="B37" s="130"/>
      <c r="L37" s="130"/>
      <c r="V37" s="130"/>
      <c r="AF37" s="130"/>
      <c r="AP37" s="130"/>
      <c r="AZ37" s="130"/>
      <c r="BA37" s="130"/>
      <c r="BB37" s="130"/>
      <c r="BC37" s="130"/>
      <c r="BD37" s="130"/>
      <c r="BE37" s="130"/>
      <c r="BF37" s="130"/>
      <c r="BG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428" t="str">
        <f ca="true">IF(ISBLANK('Data Summary'!A40),"",'Data Summary'!A40)</f>
        <v/>
      </c>
      <c r="B38" s="130"/>
      <c r="L38" s="130"/>
      <c r="V38" s="130"/>
      <c r="AF38" s="130"/>
      <c r="AP38" s="130"/>
      <c r="AZ38" s="130"/>
      <c r="BA38" s="130"/>
      <c r="BB38" s="130"/>
      <c r="BC38" s="130"/>
      <c r="BD38" s="130"/>
      <c r="BE38" s="130"/>
      <c r="BF38" s="130"/>
      <c r="BG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428" t="str">
        <f ca="true">IF(ISBLANK('Data Summary'!A41),"",'Data Summary'!A41)</f>
        <v/>
      </c>
      <c r="B39" s="130"/>
      <c r="L39" s="130"/>
      <c r="V39" s="130"/>
      <c r="AF39" s="130"/>
      <c r="AP39" s="130"/>
      <c r="AZ39" s="130"/>
      <c r="BA39" s="130"/>
      <c r="BB39" s="130"/>
      <c r="BC39" s="130"/>
      <c r="BD39" s="130"/>
      <c r="BE39" s="130"/>
      <c r="BF39" s="130"/>
      <c r="BG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428" t="str">
        <f ca="true">IF(ISBLANK('Data Summary'!A42),"",'Data Summary'!A42)</f>
        <v/>
      </c>
      <c r="B40" s="130"/>
      <c r="L40" s="130"/>
      <c r="V40" s="130"/>
      <c r="AF40" s="130"/>
      <c r="AP40" s="130"/>
      <c r="AZ40" s="130"/>
      <c r="BA40" s="130"/>
      <c r="BB40" s="130"/>
      <c r="BC40" s="130"/>
      <c r="BD40" s="130"/>
      <c r="BE40" s="130"/>
      <c r="BF40" s="130"/>
      <c r="BG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428" t="str">
        <f ca="true">IF(ISBLANK('Data Summary'!A43),"",'Data Summary'!A43)</f>
        <v/>
      </c>
      <c r="B41" s="130"/>
      <c r="L41" s="130"/>
      <c r="V41" s="130"/>
      <c r="AF41" s="130"/>
      <c r="AP41" s="130"/>
      <c r="AZ41" s="130"/>
      <c r="BA41" s="130"/>
      <c r="BB41" s="130"/>
      <c r="BC41" s="130"/>
      <c r="BD41" s="130"/>
      <c r="BE41" s="130"/>
      <c r="BF41" s="130"/>
      <c r="BG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428" t="str">
        <f ca="true">IF(ISBLANK('Data Summary'!A44),"",'Data Summary'!A44)</f>
        <v/>
      </c>
      <c r="B42" s="130"/>
      <c r="L42" s="130"/>
      <c r="V42" s="130"/>
      <c r="AF42" s="130"/>
      <c r="AP42" s="130"/>
      <c r="AZ42" s="130"/>
      <c r="BA42" s="130"/>
      <c r="BB42" s="130"/>
      <c r="BC42" s="130"/>
      <c r="BD42" s="130"/>
      <c r="BE42" s="130"/>
      <c r="BF42" s="130"/>
      <c r="BG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428" t="str">
        <f ca="true">IF(ISBLANK('Data Summary'!A45),"",'Data Summary'!A45)</f>
        <v/>
      </c>
      <c r="B43" s="130"/>
      <c r="L43" s="130"/>
      <c r="V43" s="130"/>
      <c r="AF43" s="130"/>
      <c r="AP43" s="130"/>
      <c r="AZ43" s="130"/>
      <c r="BA43" s="130"/>
      <c r="BB43" s="130"/>
      <c r="BC43" s="130"/>
      <c r="BD43" s="130"/>
      <c r="BE43" s="130"/>
      <c r="BF43" s="130"/>
      <c r="BG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428" t="str">
        <f ca="true">IF(ISBLANK('Data Summary'!A46),"",'Data Summary'!A46)</f>
        <v/>
      </c>
      <c r="B44" s="130"/>
      <c r="L44" s="130"/>
      <c r="V44" s="130"/>
      <c r="AF44" s="130"/>
      <c r="AP44" s="130"/>
      <c r="AZ44" s="130"/>
      <c r="BA44" s="130"/>
      <c r="BB44" s="130"/>
      <c r="BC44" s="130"/>
      <c r="BD44" s="130"/>
      <c r="BE44" s="130"/>
      <c r="BF44" s="130"/>
      <c r="BG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428" t="str">
        <f ca="true">IF(ISBLANK('Data Summary'!A47),"",'Data Summary'!A47)</f>
        <v/>
      </c>
      <c r="B45" s="130"/>
      <c r="L45" s="130"/>
      <c r="V45" s="130"/>
      <c r="AF45" s="130"/>
      <c r="AP45" s="130"/>
      <c r="AZ45" s="130"/>
      <c r="BA45" s="130"/>
      <c r="BB45" s="130"/>
      <c r="BC45" s="130"/>
      <c r="BD45" s="130"/>
      <c r="BE45" s="130"/>
      <c r="BF45" s="130"/>
      <c r="BG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428" t="str">
        <f ca="true">IF(ISBLANK('Data Summary'!A48),"",'Data Summary'!A48)</f>
        <v/>
      </c>
      <c r="B46" s="130"/>
      <c r="L46" s="130"/>
      <c r="V46" s="130"/>
      <c r="AF46" s="130"/>
      <c r="AP46" s="130"/>
      <c r="AZ46" s="130"/>
      <c r="BA46" s="130"/>
      <c r="BB46" s="130"/>
      <c r="BC46" s="130"/>
      <c r="BD46" s="130"/>
      <c r="BE46" s="130"/>
      <c r="BF46" s="130"/>
      <c r="BG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428" t="str">
        <f ca="true">IF(ISBLANK('Data Summary'!A49),"",'Data Summary'!A49)</f>
        <v/>
      </c>
      <c r="B47" s="130"/>
      <c r="L47" s="130"/>
      <c r="V47" s="130"/>
      <c r="AF47" s="130"/>
      <c r="AP47" s="130"/>
      <c r="AZ47" s="130"/>
      <c r="BA47" s="130"/>
      <c r="BB47" s="130"/>
      <c r="BC47" s="130"/>
      <c r="BD47" s="130"/>
      <c r="BE47" s="130"/>
      <c r="BF47" s="130"/>
      <c r="BG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428" t="str">
        <f ca="true">IF(ISBLANK('Data Summary'!A50),"",'Data Summary'!A50)</f>
        <v/>
      </c>
      <c r="B48" s="130"/>
      <c r="L48" s="130"/>
      <c r="V48" s="130"/>
      <c r="AF48" s="130"/>
      <c r="AP48" s="130"/>
      <c r="AZ48" s="130"/>
      <c r="BA48" s="130"/>
      <c r="BB48" s="130"/>
      <c r="BC48" s="130"/>
      <c r="BD48" s="130"/>
      <c r="BE48" s="130"/>
      <c r="BF48" s="130"/>
      <c r="BG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428" t="str">
        <f ca="true">IF(ISBLANK('Data Summary'!A51),"",'Data Summary'!A51)</f>
        <v/>
      </c>
      <c r="B49" s="130"/>
      <c r="L49" s="130"/>
      <c r="V49" s="130"/>
      <c r="AF49" s="130"/>
      <c r="AP49" s="130"/>
      <c r="AZ49" s="130"/>
      <c r="BA49" s="130"/>
      <c r="BB49" s="130"/>
      <c r="BC49" s="130"/>
      <c r="BD49" s="130"/>
      <c r="BE49" s="130"/>
      <c r="BF49" s="130"/>
      <c r="BG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428" t="str">
        <f ca="true">IF(ISBLANK('Data Summary'!A52),"",'Data Summary'!A52)</f>
        <v/>
      </c>
      <c r="B50" s="130"/>
      <c r="L50" s="130"/>
      <c r="V50" s="130"/>
      <c r="AF50" s="130"/>
      <c r="AP50" s="130"/>
      <c r="AZ50" s="130"/>
      <c r="BA50" s="130"/>
      <c r="BB50" s="130"/>
      <c r="BC50" s="130"/>
      <c r="BD50" s="130"/>
      <c r="BE50" s="130"/>
      <c r="BF50" s="130"/>
      <c r="BG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428" t="str">
        <f ca="true">IF(ISBLANK('Data Summary'!A53),"",'Data Summary'!A53)</f>
        <v/>
      </c>
      <c r="B51" s="130"/>
      <c r="L51" s="130"/>
      <c r="V51" s="130"/>
      <c r="AF51" s="130"/>
      <c r="AP51" s="130"/>
      <c r="AZ51" s="130"/>
      <c r="BA51" s="130"/>
      <c r="BB51" s="130"/>
      <c r="BC51" s="130"/>
      <c r="BD51" s="130"/>
      <c r="BE51" s="130"/>
      <c r="BF51" s="130"/>
      <c r="BG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428" t="str">
        <f ca="true">IF(ISBLANK('Data Summary'!A54),"",'Data Summary'!A54)</f>
        <v/>
      </c>
      <c r="B52" s="130"/>
      <c r="L52" s="130"/>
      <c r="V52" s="130"/>
      <c r="AF52" s="130"/>
      <c r="AP52" s="130"/>
      <c r="AZ52" s="130"/>
      <c r="BA52" s="130"/>
      <c r="BB52" s="130"/>
      <c r="BC52" s="130"/>
      <c r="BD52" s="130"/>
      <c r="BE52" s="130"/>
      <c r="BF52" s="130"/>
      <c r="BG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428" t="str">
        <f ca="true">IF(ISBLANK('Data Summary'!A55),"",'Data Summary'!A55)</f>
        <v/>
      </c>
      <c r="B53" s="130"/>
      <c r="L53" s="130"/>
      <c r="V53" s="130"/>
      <c r="AF53" s="130"/>
      <c r="AP53" s="130"/>
      <c r="AZ53" s="130"/>
      <c r="BA53" s="130"/>
      <c r="BB53" s="130"/>
      <c r="BC53" s="130"/>
      <c r="BD53" s="130"/>
      <c r="BE53" s="130"/>
      <c r="BF53" s="130"/>
      <c r="BG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428" t="str">
        <f ca="true">IF(ISBLANK('Data Summary'!A56),"",'Data Summary'!A56)</f>
        <v/>
      </c>
      <c r="B54" s="130"/>
      <c r="L54" s="130"/>
      <c r="V54" s="130"/>
      <c r="AF54" s="130"/>
      <c r="AP54" s="130"/>
      <c r="AZ54" s="130"/>
      <c r="BA54" s="130"/>
      <c r="BB54" s="130"/>
      <c r="BC54" s="130"/>
      <c r="BD54" s="130"/>
      <c r="BE54" s="130"/>
      <c r="BF54" s="130"/>
      <c r="BG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428" t="str">
        <f ca="true">IF(ISBLANK('Data Summary'!A57),"",'Data Summary'!A57)</f>
        <v/>
      </c>
      <c r="B55" s="130"/>
      <c r="L55" s="130"/>
      <c r="V55" s="130"/>
      <c r="AF55" s="130"/>
      <c r="AP55" s="130"/>
      <c r="AZ55" s="130"/>
      <c r="BA55" s="130"/>
      <c r="BB55" s="130"/>
      <c r="BC55" s="130"/>
      <c r="BD55" s="130"/>
      <c r="BE55" s="130"/>
      <c r="BF55" s="130"/>
      <c r="BG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428" t="str">
        <f ca="true">IF(ISBLANK('Data Summary'!A58),"",'Data Summary'!A58)</f>
        <v/>
      </c>
      <c r="B56" s="130"/>
      <c r="L56" s="130"/>
      <c r="V56" s="130"/>
      <c r="AF56" s="130"/>
      <c r="AP56" s="130"/>
      <c r="AZ56" s="130"/>
      <c r="BA56" s="130"/>
      <c r="BB56" s="130"/>
      <c r="BC56" s="130"/>
      <c r="BD56" s="130"/>
      <c r="BE56" s="130"/>
      <c r="BF56" s="130"/>
      <c r="BG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428" t="str">
        <f ca="true">IF(ISBLANK('Data Summary'!A59),"",'Data Summary'!A59)</f>
        <v/>
      </c>
      <c r="B57" s="130"/>
      <c r="L57" s="130"/>
      <c r="V57" s="130"/>
      <c r="AF57" s="130"/>
      <c r="AP57" s="130"/>
      <c r="AZ57" s="130"/>
      <c r="BA57" s="130"/>
      <c r="BB57" s="130"/>
      <c r="BC57" s="130"/>
      <c r="BD57" s="130"/>
      <c r="BE57" s="130"/>
      <c r="BF57" s="130"/>
      <c r="BG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428" t="str">
        <f ca="true">IF(ISBLANK('Data Summary'!A60),"",'Data Summary'!A60)</f>
        <v/>
      </c>
      <c r="B58" s="130"/>
      <c r="L58" s="130"/>
      <c r="V58" s="130"/>
      <c r="AF58" s="130"/>
      <c r="AP58" s="130"/>
      <c r="AZ58" s="130"/>
      <c r="BA58" s="130"/>
      <c r="BB58" s="130"/>
      <c r="BC58" s="130"/>
      <c r="BD58" s="130"/>
      <c r="BE58" s="130"/>
      <c r="BF58" s="130"/>
      <c r="BG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428" t="str">
        <f ca="true">IF(ISBLANK('Data Summary'!A61),"",'Data Summary'!A61)</f>
        <v/>
      </c>
      <c r="B59" s="130"/>
      <c r="L59" s="130"/>
      <c r="V59" s="130"/>
      <c r="AF59" s="130"/>
      <c r="AP59" s="130"/>
      <c r="AZ59" s="130"/>
      <c r="BA59" s="130"/>
      <c r="BB59" s="130"/>
      <c r="BC59" s="130"/>
      <c r="BD59" s="130"/>
      <c r="BE59" s="130"/>
      <c r="BF59" s="130"/>
      <c r="BG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428" t="str">
        <f ca="true">IF(ISBLANK('Data Summary'!A62),"",'Data Summary'!A62)</f>
        <v/>
      </c>
      <c r="B60" s="130"/>
      <c r="L60" s="130"/>
      <c r="V60" s="130"/>
      <c r="AF60" s="130"/>
      <c r="AP60" s="130"/>
      <c r="AZ60" s="130"/>
      <c r="BA60" s="130"/>
      <c r="BB60" s="130"/>
      <c r="BC60" s="130"/>
      <c r="BD60" s="130"/>
      <c r="BE60" s="130"/>
      <c r="BF60" s="130"/>
      <c r="BG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428" t="str">
        <f ca="true">IF(ISBLANK('Data Summary'!A63),"",'Data Summary'!A63)</f>
        <v/>
      </c>
      <c r="B61" s="130"/>
      <c r="L61" s="130"/>
      <c r="V61" s="130"/>
      <c r="AF61" s="130"/>
      <c r="AP61" s="130"/>
      <c r="AZ61" s="130"/>
      <c r="BA61" s="130"/>
      <c r="BB61" s="130"/>
      <c r="BC61" s="130"/>
      <c r="BD61" s="130"/>
      <c r="BE61" s="130"/>
      <c r="BF61" s="130"/>
      <c r="BG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428" t="str">
        <f ca="true">IF(ISBLANK('Data Summary'!A64),"",'Data Summary'!A64)</f>
        <v/>
      </c>
      <c r="B62" s="130"/>
      <c r="L62" s="130"/>
      <c r="V62" s="130"/>
      <c r="AF62" s="130"/>
      <c r="AP62" s="130"/>
      <c r="AZ62" s="130"/>
      <c r="BA62" s="130"/>
      <c r="BB62" s="130"/>
      <c r="BC62" s="130"/>
      <c r="BD62" s="130"/>
      <c r="BE62" s="130"/>
      <c r="BF62" s="130"/>
      <c r="BG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428" t="str">
        <f ca="true">IF(ISBLANK('Data Summary'!A65),"",'Data Summary'!A65)</f>
        <v/>
      </c>
      <c r="B63" s="130"/>
      <c r="L63" s="130"/>
      <c r="V63" s="130"/>
      <c r="AF63" s="130"/>
      <c r="AP63" s="130"/>
      <c r="AZ63" s="130"/>
      <c r="BA63" s="130"/>
      <c r="BB63" s="130"/>
      <c r="BC63" s="130"/>
      <c r="BD63" s="130"/>
      <c r="BE63" s="130"/>
      <c r="BF63" s="130"/>
      <c r="BG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428" t="str">
        <f ca="true">IF(ISBLANK('Data Summary'!A66),"",'Data Summary'!A66)</f>
        <v/>
      </c>
      <c r="B64" s="130"/>
      <c r="L64" s="130"/>
      <c r="V64" s="130"/>
      <c r="AF64" s="130"/>
      <c r="AP64" s="130"/>
      <c r="AZ64" s="130"/>
      <c r="BA64" s="130"/>
      <c r="BB64" s="130"/>
      <c r="BC64" s="130"/>
      <c r="BD64" s="130"/>
      <c r="BE64" s="130"/>
      <c r="BF64" s="130"/>
      <c r="BG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428" t="str">
        <f ca="true">IF(ISBLANK('Data Summary'!A67),"",'Data Summary'!A67)</f>
        <v/>
      </c>
      <c r="B65" s="130"/>
      <c r="L65" s="130"/>
      <c r="V65" s="130"/>
      <c r="AF65" s="130"/>
      <c r="AP65" s="130"/>
      <c r="AZ65" s="130"/>
      <c r="BA65" s="130"/>
      <c r="BB65" s="130"/>
      <c r="BC65" s="130"/>
      <c r="BD65" s="130"/>
      <c r="BE65" s="130"/>
      <c r="BF65" s="130"/>
      <c r="BG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428" t="str">
        <f ca="true">IF(ISBLANK('Data Summary'!A68),"",'Data Summary'!A68)</f>
        <v/>
      </c>
      <c r="B66" s="130"/>
      <c r="L66" s="130"/>
      <c r="V66" s="130"/>
      <c r="AF66" s="130"/>
      <c r="AP66" s="130"/>
      <c r="AZ66" s="130"/>
      <c r="BA66" s="130"/>
      <c r="BB66" s="130"/>
      <c r="BC66" s="130"/>
      <c r="BD66" s="130"/>
      <c r="BE66" s="130"/>
      <c r="BF66" s="130"/>
      <c r="BG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428" t="str">
        <f ca="true">IF(ISBLANK('Data Summary'!A69),"",'Data Summary'!A69)</f>
        <v/>
      </c>
      <c r="B67" s="130"/>
      <c r="L67" s="130"/>
      <c r="V67" s="130"/>
      <c r="AF67" s="130"/>
      <c r="AP67" s="130"/>
      <c r="AZ67" s="130"/>
      <c r="BA67" s="130"/>
      <c r="BB67" s="130"/>
      <c r="BC67" s="130"/>
      <c r="BD67" s="130"/>
      <c r="BE67" s="130"/>
      <c r="BF67" s="130"/>
      <c r="BG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428" t="str">
        <f ca="true">IF(ISBLANK('Data Summary'!A70),"",'Data Summary'!A70)</f>
        <v/>
      </c>
      <c r="B68" s="130"/>
      <c r="L68" s="130"/>
      <c r="V68" s="130"/>
      <c r="AF68" s="130"/>
      <c r="AP68" s="130"/>
      <c r="AZ68" s="130"/>
      <c r="BA68" s="130"/>
      <c r="BB68" s="130"/>
      <c r="BC68" s="130"/>
      <c r="BD68" s="130"/>
      <c r="BE68" s="130"/>
      <c r="BF68" s="130"/>
      <c r="BG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428" t="str">
        <f ca="true">IF(ISBLANK('Data Summary'!A71),"",'Data Summary'!A71)</f>
        <v/>
      </c>
      <c r="B69" s="130"/>
      <c r="L69" s="130"/>
      <c r="V69" s="130"/>
      <c r="AF69" s="130"/>
      <c r="AP69" s="130"/>
      <c r="AZ69" s="130"/>
      <c r="BA69" s="130"/>
      <c r="BB69" s="130"/>
      <c r="BC69" s="130"/>
      <c r="BD69" s="130"/>
      <c r="BE69" s="130"/>
      <c r="BF69" s="130"/>
      <c r="BG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428" t="str">
        <f ca="true">IF(ISBLANK('Data Summary'!A72),"",'Data Summary'!A72)</f>
        <v/>
      </c>
      <c r="B70" s="130"/>
      <c r="L70" s="130"/>
      <c r="V70" s="130"/>
      <c r="AF70" s="130"/>
      <c r="AP70" s="130"/>
      <c r="AZ70" s="130"/>
      <c r="BA70" s="130"/>
      <c r="BB70" s="130"/>
      <c r="BC70" s="130"/>
      <c r="BD70" s="130"/>
      <c r="BE70" s="130"/>
      <c r="BF70" s="130"/>
      <c r="BG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428" t="str">
        <f ca="true">IF(ISBLANK('Data Summary'!A73),"",'Data Summary'!A73)</f>
        <v/>
      </c>
      <c r="B71" s="130"/>
      <c r="L71" s="130"/>
      <c r="V71" s="130"/>
      <c r="AF71" s="130"/>
      <c r="AP71" s="130"/>
      <c r="AZ71" s="130"/>
      <c r="BA71" s="130"/>
      <c r="BB71" s="130"/>
      <c r="BC71" s="130"/>
      <c r="BD71" s="130"/>
      <c r="BE71" s="130"/>
      <c r="BF71" s="130"/>
      <c r="BG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428" t="str">
        <f ca="true">IF(ISBLANK('Data Summary'!A74),"",'Data Summary'!A74)</f>
        <v/>
      </c>
      <c r="B72" s="130"/>
      <c r="L72" s="130"/>
      <c r="V72" s="130"/>
      <c r="AF72" s="130"/>
      <c r="AP72" s="130"/>
      <c r="AZ72" s="130"/>
      <c r="BA72" s="130"/>
      <c r="BB72" s="130"/>
      <c r="BC72" s="130"/>
      <c r="BD72" s="130"/>
      <c r="BE72" s="130"/>
      <c r="BF72" s="130"/>
      <c r="BG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428" t="str">
        <f ca="true">IF(ISBLANK('Data Summary'!A75),"",'Data Summary'!A75)</f>
        <v/>
      </c>
      <c r="B73" s="130"/>
      <c r="L73" s="130"/>
      <c r="V73" s="130"/>
      <c r="AF73" s="130"/>
      <c r="AP73" s="130"/>
      <c r="AZ73" s="130"/>
      <c r="BA73" s="130"/>
      <c r="BB73" s="130"/>
      <c r="BC73" s="130"/>
      <c r="BD73" s="130"/>
      <c r="BE73" s="130"/>
      <c r="BF73" s="130"/>
      <c r="BG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428" t="str">
        <f ca="true">IF(ISBLANK('Data Summary'!A76),"",'Data Summary'!A76)</f>
        <v/>
      </c>
      <c r="B74" s="130"/>
      <c r="L74" s="130"/>
      <c r="V74" s="130"/>
      <c r="AF74" s="130"/>
      <c r="AP74" s="130"/>
      <c r="AZ74" s="130"/>
      <c r="BA74" s="130"/>
      <c r="BB74" s="130"/>
      <c r="BC74" s="130"/>
      <c r="BD74" s="130"/>
      <c r="BE74" s="130"/>
      <c r="BF74" s="130"/>
      <c r="BG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428" t="str">
        <f ca="true">IF(ISBLANK('Data Summary'!A77),"",'Data Summary'!A77)</f>
        <v/>
      </c>
      <c r="B75" s="130"/>
      <c r="L75" s="130"/>
      <c r="V75" s="130"/>
      <c r="AF75" s="130"/>
      <c r="AP75" s="130"/>
      <c r="AZ75" s="130"/>
      <c r="BA75" s="130"/>
      <c r="BB75" s="130"/>
      <c r="BC75" s="130"/>
      <c r="BD75" s="130"/>
      <c r="BE75" s="130"/>
      <c r="BF75" s="130"/>
      <c r="BG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428" t="str">
        <f ca="true">IF(ISBLANK('Data Summary'!A78),"",'Data Summary'!A78)</f>
        <v/>
      </c>
      <c r="B76" s="130"/>
      <c r="L76" s="130"/>
      <c r="V76" s="130"/>
      <c r="AF76" s="130"/>
      <c r="AP76" s="130"/>
      <c r="AZ76" s="130"/>
      <c r="BA76" s="130"/>
      <c r="BB76" s="130"/>
      <c r="BC76" s="130"/>
      <c r="BD76" s="130"/>
      <c r="BE76" s="130"/>
      <c r="BF76" s="130"/>
      <c r="BG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428" t="str">
        <f ca="true">IF(ISBLANK('Data Summary'!A79),"",'Data Summary'!A79)</f>
        <v/>
      </c>
      <c r="B77" s="130"/>
      <c r="L77" s="130"/>
      <c r="V77" s="130"/>
      <c r="AF77" s="130"/>
      <c r="AP77" s="130"/>
      <c r="AZ77" s="130"/>
      <c r="BA77" s="130"/>
      <c r="BB77" s="130"/>
      <c r="BC77" s="130"/>
      <c r="BD77" s="130"/>
      <c r="BE77" s="130"/>
      <c r="BF77" s="130"/>
      <c r="BG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428" t="str">
        <f ca="true">IF(ISBLANK('Data Summary'!A80),"",'Data Summary'!A80)</f>
        <v/>
      </c>
      <c r="B78" s="130"/>
      <c r="L78" s="130"/>
      <c r="V78" s="130"/>
      <c r="AF78" s="130"/>
      <c r="AP78" s="130"/>
      <c r="AZ78" s="130"/>
      <c r="BA78" s="130"/>
      <c r="BB78" s="130"/>
      <c r="BC78" s="130"/>
      <c r="BD78" s="130"/>
      <c r="BE78" s="130"/>
      <c r="BF78" s="130"/>
      <c r="BG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428" t="str">
        <f ca="true">IF(ISBLANK('Data Summary'!A81),"",'Data Summary'!A81)</f>
        <v/>
      </c>
      <c r="B79" s="130"/>
      <c r="L79" s="130"/>
      <c r="V79" s="130"/>
      <c r="AF79" s="130"/>
      <c r="AP79" s="130"/>
      <c r="AZ79" s="130"/>
      <c r="BA79" s="130"/>
      <c r="BB79" s="130"/>
      <c r="BC79" s="130"/>
      <c r="BD79" s="130"/>
      <c r="BE79" s="130"/>
      <c r="BF79" s="130"/>
      <c r="BG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428" t="str">
        <f ca="true">IF(ISBLANK('Data Summary'!A82),"",'Data Summary'!A82)</f>
        <v/>
      </c>
      <c r="B80" s="130"/>
      <c r="L80" s="130"/>
      <c r="V80" s="130"/>
      <c r="AF80" s="130"/>
      <c r="AP80" s="130"/>
      <c r="AZ80" s="130"/>
      <c r="BA80" s="130"/>
      <c r="BB80" s="130"/>
      <c r="BC80" s="130"/>
      <c r="BD80" s="130"/>
      <c r="BE80" s="130"/>
      <c r="BF80" s="130"/>
      <c r="BG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428" t="str">
        <f ca="true">IF(ISBLANK('Data Summary'!A83),"",'Data Summary'!A83)</f>
        <v/>
      </c>
      <c r="B81" s="130"/>
      <c r="L81" s="130"/>
      <c r="V81" s="130"/>
      <c r="AF81" s="130"/>
      <c r="AP81" s="130"/>
      <c r="AZ81" s="130"/>
      <c r="BA81" s="130"/>
      <c r="BB81" s="130"/>
      <c r="BC81" s="130"/>
      <c r="BD81" s="130"/>
      <c r="BE81" s="130"/>
      <c r="BF81" s="130"/>
      <c r="BG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428" t="str">
        <f ca="true">IF(ISBLANK('Data Summary'!A84),"",'Data Summary'!A84)</f>
        <v/>
      </c>
      <c r="B82" s="130"/>
      <c r="L82" s="130"/>
      <c r="V82" s="130"/>
      <c r="AF82" s="130"/>
      <c r="AP82" s="130"/>
      <c r="AZ82" s="130"/>
      <c r="BA82" s="130"/>
      <c r="BB82" s="130"/>
      <c r="BC82" s="130"/>
      <c r="BD82" s="130"/>
      <c r="BE82" s="130"/>
      <c r="BF82" s="130"/>
      <c r="BG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428" t="str">
        <f ca="true">IF(ISBLANK('Data Summary'!A85),"",'Data Summary'!A85)</f>
        <v/>
      </c>
      <c r="B83" s="130"/>
      <c r="L83" s="130"/>
      <c r="V83" s="130"/>
      <c r="AF83" s="130"/>
      <c r="AP83" s="130"/>
      <c r="AZ83" s="130"/>
      <c r="BA83" s="130"/>
      <c r="BB83" s="130"/>
      <c r="BC83" s="130"/>
      <c r="BD83" s="130"/>
      <c r="BE83" s="130"/>
      <c r="BF83" s="130"/>
      <c r="BG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428" t="str">
        <f ca="true">IF(ISBLANK('Data Summary'!A86),"",'Data Summary'!A86)</f>
        <v/>
      </c>
      <c r="B84" s="130"/>
      <c r="L84" s="130"/>
      <c r="V84" s="130"/>
      <c r="AF84" s="130"/>
      <c r="AP84" s="130"/>
      <c r="AZ84" s="130"/>
      <c r="BA84" s="130"/>
      <c r="BB84" s="130"/>
      <c r="BC84" s="130"/>
      <c r="BD84" s="130"/>
      <c r="BE84" s="130"/>
      <c r="BF84" s="130"/>
      <c r="BG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428" t="str">
        <f ca="true">IF(ISBLANK('Data Summary'!A87),"",'Data Summary'!A87)</f>
        <v/>
      </c>
      <c r="B85" s="130"/>
      <c r="L85" s="130"/>
      <c r="V85" s="130"/>
      <c r="AF85" s="130"/>
      <c r="AP85" s="130"/>
      <c r="AZ85" s="130"/>
      <c r="BA85" s="130"/>
      <c r="BB85" s="130"/>
      <c r="BC85" s="130"/>
      <c r="BD85" s="130"/>
      <c r="BE85" s="130"/>
      <c r="BF85" s="130"/>
      <c r="BG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428" t="str">
        <f ca="true">IF(ISBLANK('Data Summary'!A88),"",'Data Summary'!A88)</f>
        <v/>
      </c>
      <c r="B86" s="130"/>
      <c r="L86" s="130"/>
      <c r="V86" s="130"/>
      <c r="AF86" s="130"/>
      <c r="AP86" s="130"/>
      <c r="AZ86" s="130"/>
      <c r="BA86" s="130"/>
      <c r="BB86" s="130"/>
      <c r="BC86" s="130"/>
      <c r="BD86" s="130"/>
      <c r="BE86" s="130"/>
      <c r="BF86" s="130"/>
      <c r="BG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428" t="str">
        <f ca="true">IF(ISBLANK('Data Summary'!A89),"",'Data Summary'!A89)</f>
        <v/>
      </c>
      <c r="B87" s="130"/>
      <c r="L87" s="130"/>
      <c r="V87" s="130"/>
      <c r="AF87" s="130"/>
      <c r="AP87" s="130"/>
      <c r="AZ87" s="130"/>
      <c r="BA87" s="130"/>
      <c r="BB87" s="130"/>
      <c r="BC87" s="130"/>
      <c r="BD87" s="130"/>
      <c r="BE87" s="130"/>
      <c r="BF87" s="130"/>
      <c r="BG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428" t="str">
        <f ca="true">IF(ISBLANK('Data Summary'!A90),"",'Data Summary'!A90)</f>
        <v/>
      </c>
      <c r="B88" s="130"/>
      <c r="L88" s="130"/>
      <c r="V88" s="130"/>
      <c r="AF88" s="130"/>
      <c r="AP88" s="130"/>
      <c r="AZ88" s="130"/>
      <c r="BA88" s="130"/>
      <c r="BB88" s="130"/>
      <c r="BC88" s="130"/>
      <c r="BD88" s="130"/>
      <c r="BE88" s="130"/>
      <c r="BF88" s="130"/>
      <c r="BG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428" t="str">
        <f ca="true">IF(ISBLANK('Data Summary'!A91),"",'Data Summary'!A91)</f>
        <v/>
      </c>
      <c r="B89" s="130"/>
      <c r="L89" s="130"/>
      <c r="V89" s="130"/>
      <c r="AF89" s="130"/>
      <c r="AP89" s="130"/>
      <c r="AZ89" s="130"/>
      <c r="BA89" s="130"/>
      <c r="BB89" s="130"/>
      <c r="BC89" s="130"/>
      <c r="BD89" s="130"/>
      <c r="BE89" s="130"/>
      <c r="BF89" s="130"/>
      <c r="BG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428" t="str">
        <f ca="true">IF(ISBLANK('Data Summary'!A92),"",'Data Summary'!A92)</f>
        <v/>
      </c>
      <c r="B90" s="130"/>
      <c r="L90" s="130"/>
      <c r="V90" s="130"/>
      <c r="AF90" s="130"/>
      <c r="AP90" s="130"/>
      <c r="AZ90" s="130"/>
      <c r="BA90" s="130"/>
      <c r="BB90" s="130"/>
      <c r="BC90" s="130"/>
      <c r="BD90" s="130"/>
      <c r="BE90" s="130"/>
      <c r="BF90" s="130"/>
      <c r="BG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428" t="str">
        <f ca="true">IF(ISBLANK('Data Summary'!A93),"",'Data Summary'!A93)</f>
        <v/>
      </c>
      <c r="B91" s="130"/>
      <c r="L91" s="130"/>
      <c r="V91" s="130"/>
      <c r="AF91" s="130"/>
      <c r="AP91" s="130"/>
      <c r="AZ91" s="130"/>
      <c r="BA91" s="130"/>
      <c r="BB91" s="130"/>
      <c r="BC91" s="130"/>
      <c r="BD91" s="130"/>
      <c r="BE91" s="130"/>
      <c r="BF91" s="130"/>
      <c r="BG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428" t="str">
        <f ca="true">IF(ISBLANK('Data Summary'!A94),"",'Data Summary'!A94)</f>
        <v/>
      </c>
      <c r="B92" s="130"/>
      <c r="L92" s="130"/>
      <c r="V92" s="130"/>
      <c r="AF92" s="130"/>
      <c r="AP92" s="130"/>
      <c r="AZ92" s="130"/>
      <c r="BA92" s="130"/>
      <c r="BB92" s="130"/>
      <c r="BC92" s="130"/>
      <c r="BD92" s="130"/>
      <c r="BE92" s="130"/>
      <c r="BF92" s="130"/>
      <c r="BG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428" t="str">
        <f ca="true">IF(ISBLANK('Data Summary'!A95),"",'Data Summary'!A95)</f>
        <v/>
      </c>
      <c r="B93" s="130"/>
      <c r="L93" s="130"/>
      <c r="V93" s="130"/>
      <c r="AF93" s="130"/>
      <c r="AP93" s="130"/>
      <c r="AZ93" s="130"/>
      <c r="BA93" s="130"/>
      <c r="BB93" s="130"/>
      <c r="BC93" s="130"/>
      <c r="BD93" s="130"/>
      <c r="BE93" s="130"/>
      <c r="BF93" s="130"/>
      <c r="BG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428" t="str">
        <f ca="true">IF(ISBLANK('Data Summary'!A96),"",'Data Summary'!A96)</f>
        <v/>
      </c>
      <c r="B94" s="130"/>
      <c r="L94" s="130"/>
      <c r="V94" s="130"/>
      <c r="AF94" s="130"/>
      <c r="AP94" s="130"/>
      <c r="AZ94" s="130"/>
      <c r="BA94" s="130"/>
      <c r="BB94" s="130"/>
      <c r="BC94" s="130"/>
      <c r="BD94" s="130"/>
      <c r="BE94" s="130"/>
      <c r="BF94" s="130"/>
      <c r="BG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428" t="str">
        <f ca="true">IF(ISBLANK('Data Summary'!A97),"",'Data Summary'!A97)</f>
        <v/>
      </c>
      <c r="B95" s="130"/>
      <c r="L95" s="130"/>
      <c r="V95" s="130"/>
      <c r="AF95" s="130"/>
      <c r="AP95" s="130"/>
      <c r="AZ95" s="130"/>
      <c r="BA95" s="130"/>
      <c r="BB95" s="130"/>
      <c r="BC95" s="130"/>
      <c r="BD95" s="130"/>
      <c r="BE95" s="130"/>
      <c r="BF95" s="130"/>
      <c r="BG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428" t="str">
        <f ca="true">IF(ISBLANK('Data Summary'!A98),"",'Data Summary'!A98)</f>
        <v/>
      </c>
      <c r="B96" s="130"/>
      <c r="L96" s="130"/>
      <c r="V96" s="130"/>
      <c r="AF96" s="130"/>
      <c r="AP96" s="130"/>
      <c r="AZ96" s="130"/>
      <c r="BA96" s="130"/>
      <c r="BB96" s="130"/>
      <c r="BC96" s="130"/>
      <c r="BD96" s="130"/>
      <c r="BE96" s="130"/>
      <c r="BF96" s="130"/>
      <c r="BG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428" t="str">
        <f ca="true">IF(ISBLANK('Data Summary'!A99),"",'Data Summary'!A99)</f>
        <v/>
      </c>
      <c r="B97" s="130"/>
      <c r="L97" s="130"/>
      <c r="V97" s="130"/>
      <c r="AF97" s="130"/>
      <c r="AP97" s="130"/>
      <c r="AZ97" s="130"/>
      <c r="BA97" s="130"/>
      <c r="BB97" s="130"/>
      <c r="BC97" s="130"/>
      <c r="BD97" s="130"/>
      <c r="BE97" s="130"/>
      <c r="BF97" s="130"/>
      <c r="BG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428" t="str">
        <f ca="true">IF(ISBLANK('Data Summary'!A100),"",'Data Summary'!A100)</f>
        <v/>
      </c>
      <c r="B98" s="130"/>
      <c r="L98" s="130"/>
      <c r="V98" s="130"/>
      <c r="AF98" s="130"/>
      <c r="AP98" s="130"/>
      <c r="AZ98" s="130"/>
      <c r="BA98" s="130"/>
      <c r="BB98" s="130"/>
      <c r="BC98" s="130"/>
      <c r="BD98" s="130"/>
      <c r="BE98" s="130"/>
      <c r="BF98" s="130"/>
      <c r="BG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428" t="str">
        <f ca="true">IF(ISBLANK('Data Summary'!A101),"",'Data Summary'!A101)</f>
        <v/>
      </c>
      <c r="B99" s="130"/>
      <c r="L99" s="130"/>
      <c r="V99" s="130"/>
      <c r="AF99" s="130"/>
      <c r="AP99" s="130"/>
      <c r="AZ99" s="130"/>
      <c r="BA99" s="130"/>
      <c r="BB99" s="130"/>
      <c r="BC99" s="130"/>
      <c r="BD99" s="130"/>
      <c r="BE99" s="130"/>
      <c r="BF99" s="130"/>
      <c r="BG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428" t="str">
        <f ca="true">IF(ISBLANK('Data Summary'!A102),"",'Data Summary'!A102)</f>
        <v/>
      </c>
      <c r="B100" s="130"/>
      <c r="L100" s="130"/>
      <c r="V100" s="130"/>
      <c r="AF100" s="130"/>
      <c r="AP100" s="130"/>
      <c r="AZ100" s="130"/>
      <c r="BA100" s="130"/>
      <c r="BB100" s="130"/>
      <c r="BC100" s="130"/>
      <c r="BD100" s="130"/>
      <c r="BE100" s="130"/>
      <c r="BF100" s="130"/>
      <c r="BG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428" t="str">
        <f ca="true">IF(ISBLANK('Data Summary'!A103),"",'Data Summary'!A103)</f>
        <v/>
      </c>
      <c r="B101" s="130"/>
      <c r="L101" s="130"/>
      <c r="V101" s="130"/>
      <c r="AF101" s="130"/>
      <c r="AP101" s="130"/>
      <c r="AZ101" s="130"/>
      <c r="BA101" s="130"/>
      <c r="BB101" s="130"/>
      <c r="BC101" s="130"/>
      <c r="BD101" s="130"/>
      <c r="BE101" s="130"/>
      <c r="BF101" s="130"/>
      <c r="BG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428" t="str">
        <f ca="true">IF(ISBLANK('Data Summary'!A104),"",'Data Summary'!A104)</f>
        <v/>
      </c>
      <c r="B102" s="130"/>
      <c r="L102" s="130"/>
      <c r="V102" s="130"/>
      <c r="AF102" s="130"/>
      <c r="AP102" s="130"/>
      <c r="AZ102" s="130"/>
      <c r="BA102" s="130"/>
      <c r="BB102" s="130"/>
      <c r="BC102" s="130"/>
      <c r="BD102" s="130"/>
      <c r="BE102" s="130"/>
      <c r="BF102" s="130"/>
      <c r="BG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428" t="str">
        <f ca="true">IF(ISBLANK('Data Summary'!A105),"",'Data Summary'!A105)</f>
        <v/>
      </c>
      <c r="B103" s="130"/>
      <c r="L103" s="130"/>
      <c r="V103" s="130"/>
      <c r="AF103" s="130"/>
      <c r="AP103" s="130"/>
      <c r="AZ103" s="130"/>
      <c r="BA103" s="130"/>
      <c r="BB103" s="130"/>
      <c r="BC103" s="130"/>
      <c r="BD103" s="130"/>
      <c r="BE103" s="130"/>
      <c r="BF103" s="130"/>
      <c r="BG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428" t="str">
        <f ca="true">IF(ISBLANK('Data Summary'!A106),"",'Data Summary'!A106)</f>
        <v/>
      </c>
      <c r="B104" s="130"/>
      <c r="L104" s="130"/>
      <c r="V104" s="130"/>
      <c r="AF104" s="130"/>
      <c r="AP104" s="130"/>
      <c r="AZ104" s="130"/>
      <c r="BA104" s="130"/>
      <c r="BB104" s="130"/>
      <c r="BC104" s="130"/>
      <c r="BD104" s="130"/>
      <c r="BE104" s="130"/>
      <c r="BF104" s="130"/>
      <c r="BG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428" t="str">
        <f ca="true">IF(ISBLANK('Data Summary'!A107),"",'Data Summary'!A107)</f>
        <v/>
      </c>
      <c r="B105" s="130"/>
      <c r="L105" s="130"/>
      <c r="V105" s="130"/>
      <c r="AF105" s="130"/>
      <c r="AP105" s="130"/>
      <c r="AZ105" s="130"/>
      <c r="BA105" s="130"/>
      <c r="BB105" s="130"/>
      <c r="BC105" s="130"/>
      <c r="BD105" s="130"/>
      <c r="BE105" s="130"/>
      <c r="BF105" s="130"/>
      <c r="BG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428" t="str">
        <f ca="true">IF(ISBLANK('Data Summary'!A108),"",'Data Summary'!A108)</f>
        <v/>
      </c>
      <c r="B106" s="130"/>
      <c r="L106" s="130"/>
      <c r="V106" s="130"/>
      <c r="AF106" s="130"/>
      <c r="AP106" s="130"/>
      <c r="AZ106" s="130"/>
      <c r="BA106" s="130"/>
      <c r="BB106" s="130"/>
      <c r="BC106" s="130"/>
      <c r="BD106" s="130"/>
      <c r="BE106" s="130"/>
      <c r="BF106" s="130"/>
      <c r="BG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428" t="str">
        <f ca="true">IF(ISBLANK('Data Summary'!A109),"",'Data Summary'!A109)</f>
        <v/>
      </c>
      <c r="B107" s="130"/>
      <c r="L107" s="130"/>
      <c r="V107" s="130"/>
      <c r="AF107" s="130"/>
      <c r="AP107" s="130"/>
      <c r="AZ107" s="130"/>
      <c r="BA107" s="130"/>
      <c r="BB107" s="130"/>
      <c r="BC107" s="130"/>
      <c r="BD107" s="130"/>
      <c r="BE107" s="130"/>
      <c r="BF107" s="130"/>
      <c r="BG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428" t="str">
        <f ca="true">IF(ISBLANK('Data Summary'!A110),"",'Data Summary'!A110)</f>
        <v/>
      </c>
      <c r="B108" s="130"/>
      <c r="L108" s="130"/>
      <c r="V108" s="130"/>
      <c r="AF108" s="130"/>
      <c r="AP108" s="130"/>
      <c r="AZ108" s="130"/>
      <c r="BA108" s="130"/>
      <c r="BB108" s="130"/>
      <c r="BC108" s="130"/>
      <c r="BD108" s="130"/>
      <c r="BE108" s="130"/>
      <c r="BF108" s="130"/>
      <c r="BG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428" t="str">
        <f ca="true">IF(ISBLANK('Data Summary'!A111),"",'Data Summary'!A111)</f>
        <v/>
      </c>
      <c r="B109" s="130"/>
      <c r="L109" s="130"/>
      <c r="V109" s="130"/>
      <c r="AF109" s="130"/>
      <c r="AP109" s="130"/>
      <c r="AZ109" s="130"/>
      <c r="BA109" s="130"/>
      <c r="BB109" s="130"/>
      <c r="BC109" s="130"/>
      <c r="BD109" s="130"/>
      <c r="BE109" s="130"/>
      <c r="BF109" s="130"/>
      <c r="BG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428" t="str">
        <f ca="true">IF(ISBLANK('Data Summary'!A112),"",'Data Summary'!A112)</f>
        <v/>
      </c>
      <c r="B110" s="130"/>
      <c r="L110" s="130"/>
      <c r="V110" s="130"/>
      <c r="AF110" s="130"/>
      <c r="AP110" s="130"/>
      <c r="AZ110" s="130"/>
      <c r="BA110" s="130"/>
      <c r="BB110" s="130"/>
      <c r="BC110" s="130"/>
      <c r="BD110" s="130"/>
      <c r="BE110" s="130"/>
      <c r="BF110" s="130"/>
      <c r="BG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428" t="str">
        <f ca="true">IF(ISBLANK('Data Summary'!A113),"",'Data Summary'!A113)</f>
        <v/>
      </c>
      <c r="B111" s="130"/>
      <c r="L111" s="130"/>
      <c r="V111" s="130"/>
      <c r="AF111" s="130"/>
      <c r="AP111" s="130"/>
      <c r="AZ111" s="130"/>
      <c r="BA111" s="130"/>
      <c r="BB111" s="130"/>
      <c r="BC111" s="130"/>
      <c r="BD111" s="130"/>
      <c r="BE111" s="130"/>
      <c r="BF111" s="130"/>
      <c r="BG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428" t="str">
        <f ca="true">IF(ISBLANK('Data Summary'!A114),"",'Data Summary'!A114)</f>
        <v/>
      </c>
      <c r="B112" s="130"/>
      <c r="L112" s="130"/>
      <c r="V112" s="130"/>
      <c r="AF112" s="130"/>
      <c r="AP112" s="130"/>
      <c r="AZ112" s="130"/>
      <c r="BA112" s="130"/>
      <c r="BB112" s="130"/>
      <c r="BC112" s="130"/>
      <c r="BD112" s="130"/>
      <c r="BE112" s="130"/>
      <c r="BF112" s="130"/>
      <c r="BG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428" t="str">
        <f ca="true">IF(ISBLANK('Data Summary'!A115),"",'Data Summary'!A115)</f>
        <v/>
      </c>
      <c r="B113" s="130"/>
      <c r="L113" s="130"/>
      <c r="V113" s="130"/>
      <c r="AF113" s="130"/>
      <c r="AP113" s="130"/>
      <c r="AZ113" s="130"/>
      <c r="BA113" s="130"/>
      <c r="BB113" s="130"/>
      <c r="BC113" s="130"/>
      <c r="BD113" s="130"/>
      <c r="BE113" s="130"/>
      <c r="BF113" s="130"/>
      <c r="BG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428" t="str">
        <f ca="true">IF(ISBLANK('Data Summary'!A116),"",'Data Summary'!A116)</f>
        <v/>
      </c>
      <c r="B114" s="130"/>
      <c r="L114" s="130"/>
      <c r="V114" s="130"/>
      <c r="AF114" s="130"/>
      <c r="AP114" s="130"/>
      <c r="AZ114" s="130"/>
      <c r="BA114" s="130"/>
      <c r="BB114" s="130"/>
      <c r="BC114" s="130"/>
      <c r="BD114" s="130"/>
      <c r="BE114" s="130"/>
      <c r="BF114" s="130"/>
      <c r="BG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428" t="str">
        <f ca="true">IF(ISBLANK('Data Summary'!A117),"",'Data Summary'!A117)</f>
        <v/>
      </c>
      <c r="B115" s="130"/>
      <c r="L115" s="130"/>
      <c r="V115" s="130"/>
      <c r="AF115" s="130"/>
      <c r="AP115" s="130"/>
      <c r="AZ115" s="130"/>
      <c r="BA115" s="130"/>
      <c r="BB115" s="130"/>
      <c r="BC115" s="130"/>
      <c r="BD115" s="130"/>
      <c r="BE115" s="130"/>
      <c r="BF115" s="130"/>
      <c r="BG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428" t="str">
        <f ca="true">IF(ISBLANK('Data Summary'!A118),"",'Data Summary'!A118)</f>
        <v/>
      </c>
      <c r="B116" s="130"/>
      <c r="L116" s="130"/>
      <c r="V116" s="130"/>
      <c r="AF116" s="130"/>
      <c r="AP116" s="130"/>
      <c r="AZ116" s="130"/>
      <c r="BA116" s="130"/>
      <c r="BB116" s="130"/>
      <c r="BC116" s="130"/>
      <c r="BD116" s="130"/>
      <c r="BE116" s="130"/>
      <c r="BF116" s="130"/>
      <c r="BG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428" t="str">
        <f ca="true">IF(ISBLANK('Data Summary'!A119),"",'Data Summary'!A119)</f>
        <v/>
      </c>
      <c r="B117" s="130"/>
      <c r="L117" s="130"/>
      <c r="V117" s="130"/>
      <c r="AF117" s="130"/>
      <c r="AP117" s="130"/>
      <c r="AZ117" s="130"/>
      <c r="BA117" s="130"/>
      <c r="BB117" s="130"/>
      <c r="BC117" s="130"/>
      <c r="BD117" s="130"/>
      <c r="BE117" s="130"/>
      <c r="BF117" s="130"/>
      <c r="BG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428" t="str">
        <f ca="true">IF(ISBLANK('Data Summary'!A120),"",'Data Summary'!A120)</f>
        <v/>
      </c>
      <c r="B118" s="130"/>
      <c r="L118" s="130"/>
      <c r="V118" s="130"/>
      <c r="AF118" s="130"/>
      <c r="AP118" s="130"/>
      <c r="AZ118" s="130"/>
      <c r="BA118" s="130"/>
      <c r="BB118" s="130"/>
      <c r="BC118" s="130"/>
      <c r="BD118" s="130"/>
      <c r="BE118" s="130"/>
      <c r="BF118" s="130"/>
      <c r="BG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428" t="str">
        <f ca="true">IF(ISBLANK('Data Summary'!A121),"",'Data Summary'!A121)</f>
        <v/>
      </c>
      <c r="B119" s="130"/>
      <c r="L119" s="130"/>
      <c r="V119" s="130"/>
      <c r="AF119" s="130"/>
      <c r="AP119" s="130"/>
      <c r="AZ119" s="130"/>
      <c r="BA119" s="130"/>
      <c r="BB119" s="130"/>
      <c r="BC119" s="130"/>
      <c r="BD119" s="130"/>
      <c r="BE119" s="130"/>
      <c r="BF119" s="130"/>
      <c r="BG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428" t="str">
        <f ca="true">IF(ISBLANK('Data Summary'!A122),"",'Data Summary'!A122)</f>
        <v/>
      </c>
      <c r="B120" s="130"/>
      <c r="L120" s="130"/>
      <c r="V120" s="130"/>
      <c r="AF120" s="130"/>
      <c r="AP120" s="130"/>
      <c r="AZ120" s="130"/>
      <c r="BA120" s="130"/>
      <c r="BB120" s="130"/>
      <c r="BC120" s="130"/>
      <c r="BD120" s="130"/>
      <c r="BE120" s="130"/>
      <c r="BF120" s="130"/>
      <c r="BG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428" t="str">
        <f ca="true">IF(ISBLANK('Data Summary'!A123),"",'Data Summary'!A123)</f>
        <v/>
      </c>
      <c r="B121" s="130"/>
      <c r="L121" s="130"/>
      <c r="V121" s="130"/>
      <c r="AF121" s="130"/>
      <c r="AP121" s="130"/>
      <c r="AZ121" s="130"/>
      <c r="BA121" s="130"/>
      <c r="BB121" s="130"/>
      <c r="BC121" s="130"/>
      <c r="BD121" s="130"/>
      <c r="BE121" s="130"/>
      <c r="BF121" s="130"/>
      <c r="BG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428" t="str">
        <f ca="true">IF(ISBLANK('Data Summary'!A124),"",'Data Summary'!A124)</f>
        <v/>
      </c>
      <c r="B122" s="130"/>
      <c r="L122" s="130"/>
      <c r="V122" s="130"/>
      <c r="AF122" s="130"/>
      <c r="AP122" s="130"/>
      <c r="AZ122" s="130"/>
      <c r="BA122" s="130"/>
      <c r="BB122" s="130"/>
      <c r="BC122" s="130"/>
      <c r="BD122" s="130"/>
      <c r="BE122" s="130"/>
      <c r="BF122" s="130"/>
      <c r="BG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428" t="str">
        <f ca="true">IF(ISBLANK('Data Summary'!A125),"",'Data Summary'!A125)</f>
        <v/>
      </c>
      <c r="B123" s="130"/>
      <c r="L123" s="130"/>
      <c r="V123" s="130"/>
      <c r="AF123" s="130"/>
      <c r="AP123" s="130"/>
      <c r="AZ123" s="130"/>
      <c r="BA123" s="130"/>
      <c r="BB123" s="130"/>
      <c r="BC123" s="130"/>
      <c r="BD123" s="130"/>
      <c r="BE123" s="130"/>
      <c r="BF123" s="130"/>
      <c r="BG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428" t="str">
        <f ca="true">IF(ISBLANK('Data Summary'!A126),"",'Data Summary'!A126)</f>
        <v/>
      </c>
      <c r="B124" s="130"/>
      <c r="L124" s="130"/>
      <c r="V124" s="130"/>
      <c r="AF124" s="130"/>
      <c r="AP124" s="130"/>
      <c r="AZ124" s="130"/>
      <c r="BA124" s="130"/>
      <c r="BB124" s="130"/>
      <c r="BC124" s="130"/>
      <c r="BD124" s="130"/>
      <c r="BE124" s="130"/>
      <c r="BF124" s="130"/>
      <c r="BG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428" t="str">
        <f ca="true">IF(ISBLANK('Data Summary'!A127),"",'Data Summary'!A127)</f>
        <v/>
      </c>
      <c r="B125" s="130"/>
      <c r="L125" s="130"/>
      <c r="V125" s="130"/>
      <c r="AF125" s="130"/>
      <c r="AP125" s="130"/>
      <c r="AZ125" s="130"/>
      <c r="BA125" s="130"/>
      <c r="BB125" s="130"/>
      <c r="BC125" s="130"/>
      <c r="BD125" s="130"/>
      <c r="BE125" s="130"/>
      <c r="BF125" s="130"/>
      <c r="BG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428" t="str">
        <f ca="true">IF(ISBLANK('Data Summary'!A128),"",'Data Summary'!A128)</f>
        <v/>
      </c>
      <c r="B126" s="130"/>
      <c r="L126" s="130"/>
      <c r="V126" s="130"/>
      <c r="AF126" s="130"/>
      <c r="AP126" s="130"/>
      <c r="AZ126" s="130"/>
      <c r="BA126" s="130"/>
      <c r="BB126" s="130"/>
      <c r="BC126" s="130"/>
      <c r="BD126" s="130"/>
      <c r="BE126" s="130"/>
      <c r="BF126" s="130"/>
      <c r="BG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428" t="str">
        <f ca="true">IF(ISBLANK('Data Summary'!A129),"",'Data Summary'!A129)</f>
        <v/>
      </c>
      <c r="B127" s="130"/>
      <c r="L127" s="130"/>
      <c r="V127" s="130"/>
      <c r="AF127" s="130"/>
      <c r="AP127" s="130"/>
      <c r="AZ127" s="130"/>
      <c r="BA127" s="130"/>
      <c r="BB127" s="130"/>
      <c r="BC127" s="130"/>
      <c r="BD127" s="130"/>
      <c r="BE127" s="130"/>
      <c r="BF127" s="130"/>
      <c r="BG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428" t="str">
        <f ca="true">IF(ISBLANK('Data Summary'!A130),"",'Data Summary'!A130)</f>
        <v/>
      </c>
      <c r="B128" s="130"/>
      <c r="L128" s="130"/>
      <c r="V128" s="130"/>
      <c r="AF128" s="130"/>
      <c r="AP128" s="130"/>
      <c r="AZ128" s="130"/>
      <c r="BA128" s="130"/>
      <c r="BB128" s="130"/>
      <c r="BC128" s="130"/>
      <c r="BD128" s="130"/>
      <c r="BE128" s="130"/>
      <c r="BF128" s="130"/>
      <c r="BG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428" t="str">
        <f ca="true">IF(ISBLANK('Data Summary'!A131),"",'Data Summary'!A131)</f>
        <v/>
      </c>
      <c r="B129" s="130"/>
      <c r="L129" s="130"/>
      <c r="V129" s="130"/>
      <c r="AF129" s="130"/>
      <c r="AP129" s="130"/>
      <c r="AZ129" s="130"/>
      <c r="BA129" s="130"/>
      <c r="BB129" s="130"/>
      <c r="BC129" s="130"/>
      <c r="BD129" s="130"/>
      <c r="BE129" s="130"/>
      <c r="BF129" s="130"/>
      <c r="BG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428" t="str">
        <f ca="true">IF(ISBLANK('Data Summary'!A132),"",'Data Summary'!A132)</f>
        <v/>
      </c>
      <c r="B130" s="130"/>
      <c r="L130" s="130"/>
      <c r="V130" s="130"/>
      <c r="AF130" s="130"/>
      <c r="AP130" s="130"/>
      <c r="AZ130" s="130"/>
      <c r="BA130" s="130"/>
      <c r="BB130" s="130"/>
      <c r="BC130" s="130"/>
      <c r="BD130" s="130"/>
      <c r="BE130" s="130"/>
      <c r="BF130" s="130"/>
      <c r="BG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428" t="str">
        <f ca="true">IF(ISBLANK('Data Summary'!A133),"",'Data Summary'!A133)</f>
        <v/>
      </c>
      <c r="B131" s="130"/>
      <c r="L131" s="130"/>
      <c r="V131" s="130"/>
      <c r="AF131" s="130"/>
      <c r="AP131" s="130"/>
      <c r="AZ131" s="130"/>
      <c r="BA131" s="130"/>
      <c r="BB131" s="130"/>
      <c r="BC131" s="130"/>
      <c r="BD131" s="130"/>
      <c r="BE131" s="130"/>
      <c r="BF131" s="130"/>
      <c r="BG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428" t="str">
        <f ca="true">IF(ISBLANK('Data Summary'!A134),"",'Data Summary'!A134)</f>
        <v/>
      </c>
      <c r="B132" s="130"/>
      <c r="L132" s="130"/>
      <c r="V132" s="130"/>
      <c r="AF132" s="130"/>
      <c r="AP132" s="130"/>
      <c r="AZ132" s="130"/>
      <c r="BA132" s="130"/>
      <c r="BB132" s="130"/>
      <c r="BC132" s="130"/>
      <c r="BD132" s="130"/>
      <c r="BE132" s="130"/>
      <c r="BF132" s="130"/>
      <c r="BG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428" t="str">
        <f ca="true">IF(ISBLANK('Data Summary'!A135),"",'Data Summary'!A135)</f>
        <v/>
      </c>
      <c r="B133" s="130"/>
      <c r="L133" s="130"/>
      <c r="V133" s="130"/>
      <c r="AF133" s="130"/>
      <c r="AP133" s="130"/>
      <c r="AZ133" s="130"/>
      <c r="BA133" s="130"/>
      <c r="BB133" s="130"/>
      <c r="BC133" s="130"/>
      <c r="BD133" s="130"/>
      <c r="BE133" s="130"/>
      <c r="BF133" s="130"/>
      <c r="BG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428" t="str">
        <f ca="true">IF(ISBLANK('Data Summary'!A136),"",'Data Summary'!A136)</f>
        <v/>
      </c>
      <c r="B134" s="130"/>
      <c r="L134" s="130"/>
      <c r="V134" s="130"/>
      <c r="AF134" s="130"/>
      <c r="AP134" s="130"/>
      <c r="AZ134" s="130"/>
      <c r="BA134" s="130"/>
      <c r="BB134" s="130"/>
      <c r="BC134" s="130"/>
      <c r="BD134" s="130"/>
      <c r="BE134" s="130"/>
      <c r="BF134" s="130"/>
      <c r="BG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428" t="str">
        <f ca="true">IF(ISBLANK('Data Summary'!A137),"",'Data Summary'!A137)</f>
        <v/>
      </c>
      <c r="B135" s="130"/>
      <c r="L135" s="130"/>
      <c r="V135" s="130"/>
      <c r="AF135" s="130"/>
      <c r="AP135" s="130"/>
      <c r="AZ135" s="130"/>
      <c r="BA135" s="130"/>
      <c r="BB135" s="130"/>
      <c r="BC135" s="130"/>
      <c r="BD135" s="130"/>
      <c r="BE135" s="130"/>
      <c r="BF135" s="130"/>
      <c r="BG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428" t="str">
        <f ca="true">IF(ISBLANK('Data Summary'!A138),"",'Data Summary'!A138)</f>
        <v/>
      </c>
      <c r="B136" s="130"/>
      <c r="L136" s="130"/>
      <c r="V136" s="130"/>
      <c r="AF136" s="130"/>
      <c r="AP136" s="130"/>
      <c r="AZ136" s="130"/>
      <c r="BA136" s="130"/>
      <c r="BB136" s="130"/>
      <c r="BC136" s="130"/>
      <c r="BD136" s="130"/>
      <c r="BE136" s="130"/>
      <c r="BF136" s="130"/>
      <c r="BG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428" t="str">
        <f ca="true">IF(ISBLANK('Data Summary'!A139),"",'Data Summary'!A139)</f>
        <v/>
      </c>
      <c r="B137" s="130"/>
      <c r="L137" s="130"/>
      <c r="V137" s="130"/>
      <c r="AF137" s="130"/>
      <c r="AP137" s="130"/>
      <c r="AZ137" s="130"/>
      <c r="BA137" s="130"/>
      <c r="BB137" s="130"/>
      <c r="BC137" s="130"/>
      <c r="BD137" s="130"/>
      <c r="BE137" s="130"/>
      <c r="BF137" s="130"/>
      <c r="BG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428" t="str">
        <f ca="true">IF(ISBLANK('Data Summary'!A140),"",'Data Summary'!A140)</f>
        <v/>
      </c>
      <c r="B138" s="130"/>
      <c r="L138" s="130"/>
      <c r="V138" s="130"/>
      <c r="AF138" s="130"/>
      <c r="AP138" s="130"/>
      <c r="AZ138" s="130"/>
      <c r="BA138" s="130"/>
      <c r="BB138" s="130"/>
      <c r="BC138" s="130"/>
      <c r="BD138" s="130"/>
      <c r="BE138" s="130"/>
      <c r="BF138" s="130"/>
      <c r="BG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428" t="str">
        <f ca="true">IF(ISBLANK('Data Summary'!A141),"",'Data Summary'!A141)</f>
        <v/>
      </c>
      <c r="B139" s="130"/>
      <c r="L139" s="130"/>
      <c r="V139" s="130"/>
      <c r="AF139" s="130"/>
      <c r="AP139" s="130"/>
      <c r="AZ139" s="130"/>
      <c r="BA139" s="130"/>
      <c r="BB139" s="130"/>
      <c r="BC139" s="130"/>
      <c r="BD139" s="130"/>
      <c r="BE139" s="130"/>
      <c r="BF139" s="130"/>
      <c r="BG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428" t="str">
        <f ca="true">IF(ISBLANK('Data Summary'!A142),"",'Data Summary'!A142)</f>
        <v/>
      </c>
      <c r="B140" s="130"/>
      <c r="L140" s="130"/>
      <c r="V140" s="130"/>
      <c r="AF140" s="130"/>
      <c r="AP140" s="130"/>
      <c r="AZ140" s="130"/>
      <c r="BA140" s="130"/>
      <c r="BB140" s="130"/>
      <c r="BC140" s="130"/>
      <c r="BD140" s="130"/>
      <c r="BE140" s="130"/>
      <c r="BF140" s="130"/>
      <c r="BG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428" t="str">
        <f ca="true">IF(ISBLANK('Data Summary'!A143),"",'Data Summary'!A143)</f>
        <v/>
      </c>
      <c r="B141" s="130"/>
      <c r="L141" s="130"/>
      <c r="V141" s="130"/>
      <c r="AF141" s="130"/>
      <c r="AP141" s="130"/>
      <c r="AZ141" s="130"/>
      <c r="BA141" s="130"/>
      <c r="BB141" s="130"/>
      <c r="BC141" s="130"/>
      <c r="BD141" s="130"/>
      <c r="BE141" s="130"/>
      <c r="BF141" s="130"/>
      <c r="BG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428" t="str">
        <f ca="true">IF(ISBLANK('Data Summary'!A144),"",'Data Summary'!A144)</f>
        <v/>
      </c>
      <c r="B142" s="130"/>
      <c r="L142" s="130"/>
      <c r="V142" s="130"/>
      <c r="AF142" s="130"/>
      <c r="AP142" s="130"/>
      <c r="AZ142" s="130"/>
      <c r="BA142" s="130"/>
      <c r="BB142" s="130"/>
      <c r="BC142" s="130"/>
      <c r="BD142" s="130"/>
      <c r="BE142" s="130"/>
      <c r="BF142" s="130"/>
      <c r="BG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428" t="str">
        <f ca="true">IF(ISBLANK('Data Summary'!A145),"",'Data Summary'!A145)</f>
        <v/>
      </c>
      <c r="B143" s="130"/>
      <c r="L143" s="130"/>
      <c r="V143" s="130"/>
      <c r="AF143" s="130"/>
      <c r="AP143" s="130"/>
      <c r="AZ143" s="130"/>
      <c r="BA143" s="130"/>
      <c r="BB143" s="130"/>
      <c r="BC143" s="130"/>
      <c r="BD143" s="130"/>
      <c r="BE143" s="130"/>
      <c r="BF143" s="130"/>
      <c r="BG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428" t="str">
        <f ca="true">IF(ISBLANK('Data Summary'!A146),"",'Data Summary'!A146)</f>
        <v/>
      </c>
      <c r="B144" s="130"/>
      <c r="L144" s="130"/>
      <c r="V144" s="130"/>
      <c r="AF144" s="130"/>
      <c r="AP144" s="130"/>
      <c r="AZ144" s="130"/>
      <c r="BA144" s="130"/>
      <c r="BB144" s="130"/>
      <c r="BC144" s="130"/>
      <c r="BD144" s="130"/>
      <c r="BE144" s="130"/>
      <c r="BF144" s="130"/>
      <c r="BG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428" t="str">
        <f ca="true">IF(ISBLANK('Data Summary'!A147),"",'Data Summary'!A147)</f>
        <v/>
      </c>
      <c r="B145" s="130"/>
      <c r="L145" s="130"/>
      <c r="V145" s="130"/>
      <c r="AF145" s="130"/>
      <c r="AP145" s="130"/>
      <c r="AZ145" s="130"/>
      <c r="BA145" s="130"/>
      <c r="BB145" s="130"/>
      <c r="BC145" s="130"/>
      <c r="BD145" s="130"/>
      <c r="BE145" s="130"/>
      <c r="BF145" s="130"/>
      <c r="BG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428" t="str">
        <f ca="true">IF(ISBLANK('Data Summary'!A148),"",'Data Summary'!A148)</f>
        <v/>
      </c>
      <c r="B146" s="130"/>
      <c r="L146" s="130"/>
      <c r="V146" s="130"/>
      <c r="AF146" s="130"/>
      <c r="AP146" s="130"/>
      <c r="AZ146" s="130"/>
      <c r="BA146" s="130"/>
      <c r="BB146" s="130"/>
      <c r="BC146" s="130"/>
      <c r="BD146" s="130"/>
      <c r="BE146" s="130"/>
      <c r="BF146" s="130"/>
      <c r="BG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428" t="str">
        <f ca="true">IF(ISBLANK('Data Summary'!A149),"",'Data Summary'!A149)</f>
        <v/>
      </c>
      <c r="B147" s="130"/>
      <c r="L147" s="130"/>
      <c r="V147" s="130"/>
      <c r="AF147" s="130"/>
      <c r="AP147" s="130"/>
      <c r="AZ147" s="130"/>
      <c r="BA147" s="130"/>
      <c r="BB147" s="130"/>
      <c r="BC147" s="130"/>
      <c r="BD147" s="130"/>
      <c r="BE147" s="130"/>
      <c r="BF147" s="130"/>
      <c r="BG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428" t="str">
        <f ca="true">IF(ISBLANK('Data Summary'!A150),"",'Data Summary'!A150)</f>
        <v/>
      </c>
      <c r="B148" s="130"/>
      <c r="L148" s="130"/>
      <c r="V148" s="130"/>
      <c r="AF148" s="130"/>
      <c r="AP148" s="130"/>
      <c r="AZ148" s="130"/>
      <c r="BA148" s="130"/>
      <c r="BB148" s="130"/>
      <c r="BC148" s="130"/>
      <c r="BD148" s="130"/>
      <c r="BE148" s="130"/>
      <c r="BF148" s="130"/>
      <c r="BG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428" t="str">
        <f ca="true">IF(ISBLANK('Data Summary'!A151),"",'Data Summary'!A151)</f>
        <v/>
      </c>
      <c r="B149" s="130"/>
      <c r="L149" s="130"/>
      <c r="V149" s="130"/>
      <c r="AF149" s="130"/>
      <c r="AP149" s="130"/>
      <c r="AZ149" s="130"/>
      <c r="BA149" s="130"/>
      <c r="BB149" s="130"/>
      <c r="BC149" s="130"/>
      <c r="BD149" s="130"/>
      <c r="BE149" s="130"/>
      <c r="BF149" s="130"/>
      <c r="BG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428" t="str">
        <f ca="true">IF(ISBLANK('Data Summary'!A152),"",'Data Summary'!A152)</f>
        <v/>
      </c>
      <c r="B150" s="130"/>
      <c r="L150" s="130"/>
      <c r="V150" s="130"/>
      <c r="AF150" s="130"/>
      <c r="AP150" s="130"/>
      <c r="AZ150" s="130"/>
      <c r="BA150" s="130"/>
      <c r="BB150" s="130"/>
      <c r="BC150" s="130"/>
      <c r="BD150" s="130"/>
      <c r="BE150" s="130"/>
      <c r="BF150" s="130"/>
      <c r="BG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428" t="str">
        <f ca="true">IF(ISBLANK('Data Summary'!A153),"",'Data Summary'!A153)</f>
        <v/>
      </c>
      <c r="B151" s="130"/>
      <c r="L151" s="130"/>
      <c r="V151" s="130"/>
      <c r="AF151" s="130"/>
      <c r="AP151" s="130"/>
      <c r="AZ151" s="130"/>
      <c r="BA151" s="130"/>
      <c r="BB151" s="130"/>
      <c r="BC151" s="130"/>
      <c r="BD151" s="130"/>
      <c r="BE151" s="130"/>
      <c r="BF151" s="130"/>
      <c r="BG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424"/>
      <c r="B152" s="130"/>
      <c r="L152" s="130"/>
      <c r="V152" s="130"/>
      <c r="AF152" s="130"/>
      <c r="AP152" s="130"/>
      <c r="AZ152" s="130"/>
      <c r="BA152" s="130"/>
      <c r="BB152" s="130"/>
      <c r="BC152" s="130"/>
      <c r="BD152" s="130"/>
      <c r="BE152" s="130"/>
      <c r="BF152" s="130"/>
      <c r="BG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424"/>
      <c r="B153" s="130"/>
      <c r="L153" s="130"/>
      <c r="V153" s="130"/>
      <c r="AF153" s="130"/>
      <c r="AP153" s="130"/>
      <c r="AZ153" s="130"/>
      <c r="BA153" s="130"/>
      <c r="BB153" s="130"/>
      <c r="BC153" s="130"/>
      <c r="BD153" s="130"/>
      <c r="BE153" s="130"/>
      <c r="BF153" s="130"/>
      <c r="BG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424"/>
      <c r="B154" s="130"/>
      <c r="L154" s="130"/>
      <c r="V154" s="130"/>
      <c r="AF154" s="130"/>
      <c r="AP154" s="130"/>
      <c r="AZ154" s="130"/>
      <c r="BA154" s="130"/>
      <c r="BB154" s="130"/>
      <c r="BC154" s="130"/>
      <c r="BD154" s="130"/>
      <c r="BE154" s="130"/>
      <c r="BF154" s="130"/>
      <c r="BG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424"/>
      <c r="B155" s="130"/>
      <c r="L155" s="130"/>
      <c r="V155" s="130"/>
      <c r="AF155" s="130"/>
      <c r="AP155" s="130"/>
      <c r="AZ155" s="130"/>
      <c r="BA155" s="130"/>
      <c r="BB155" s="130"/>
      <c r="BC155" s="130"/>
      <c r="BD155" s="130"/>
      <c r="BE155" s="130"/>
      <c r="BF155" s="130"/>
      <c r="BG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424"/>
      <c r="B156" s="130"/>
      <c r="L156" s="130"/>
      <c r="V156" s="130"/>
      <c r="AF156" s="130"/>
      <c r="AP156" s="130"/>
      <c r="AZ156" s="130"/>
      <c r="BA156" s="130"/>
      <c r="BB156" s="130"/>
      <c r="BC156" s="130"/>
      <c r="BD156" s="130"/>
      <c r="BE156" s="130"/>
      <c r="BF156" s="130"/>
      <c r="BG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424"/>
      <c r="B157" s="130"/>
      <c r="L157" s="130"/>
      <c r="V157" s="130"/>
      <c r="AF157" s="130"/>
      <c r="AP157" s="130"/>
      <c r="AZ157" s="130"/>
      <c r="BA157" s="130"/>
      <c r="BB157" s="130"/>
      <c r="BC157" s="130"/>
      <c r="BD157" s="130"/>
      <c r="BE157" s="130"/>
      <c r="BF157" s="130"/>
      <c r="BG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424"/>
      <c r="B158" s="130"/>
      <c r="L158" s="130"/>
      <c r="V158" s="130"/>
      <c r="AF158" s="130"/>
      <c r="AP158" s="130"/>
      <c r="AZ158" s="130"/>
      <c r="BA158" s="130"/>
      <c r="BB158" s="130"/>
      <c r="BC158" s="130"/>
      <c r="BD158" s="130"/>
      <c r="BE158" s="130"/>
      <c r="BF158" s="130"/>
      <c r="BG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424"/>
      <c r="B159" s="130"/>
      <c r="L159" s="130"/>
      <c r="V159" s="130"/>
      <c r="AF159" s="130"/>
      <c r="AP159" s="130"/>
      <c r="AZ159" s="130"/>
      <c r="BA159" s="130"/>
      <c r="BB159" s="130"/>
      <c r="BC159" s="130"/>
      <c r="BD159" s="130"/>
      <c r="BE159" s="130"/>
      <c r="BF159" s="130"/>
      <c r="BG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424"/>
      <c r="B160" s="130"/>
      <c r="L160" s="130"/>
      <c r="V160" s="130"/>
      <c r="AF160" s="130"/>
      <c r="AP160" s="130"/>
      <c r="AZ160" s="130"/>
      <c r="BA160" s="130"/>
      <c r="BB160" s="130"/>
      <c r="BC160" s="130"/>
      <c r="BD160" s="130"/>
      <c r="BE160" s="130"/>
      <c r="BF160" s="130"/>
      <c r="BG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424"/>
      <c r="B161" s="130"/>
      <c r="L161" s="130"/>
      <c r="V161" s="130"/>
      <c r="AF161" s="130"/>
      <c r="AP161" s="130"/>
      <c r="AZ161" s="130"/>
      <c r="BA161" s="130"/>
      <c r="BB161" s="130"/>
      <c r="BC161" s="130"/>
      <c r="BD161" s="130"/>
      <c r="BE161" s="130"/>
      <c r="BF161" s="130"/>
      <c r="BG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424"/>
      <c r="B162" s="130"/>
      <c r="L162" s="130"/>
      <c r="V162" s="130"/>
      <c r="AF162" s="130"/>
      <c r="AP162" s="130"/>
      <c r="AZ162" s="130"/>
      <c r="BA162" s="130"/>
      <c r="BB162" s="130"/>
      <c r="BC162" s="130"/>
      <c r="BD162" s="130"/>
      <c r="BE162" s="130"/>
      <c r="BF162" s="130"/>
      <c r="BG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424"/>
      <c r="B163" s="130"/>
      <c r="L163" s="130"/>
      <c r="V163" s="130"/>
      <c r="AF163" s="130"/>
      <c r="AP163" s="130"/>
      <c r="AZ163" s="130"/>
      <c r="BA163" s="130"/>
      <c r="BB163" s="130"/>
      <c r="BC163" s="130"/>
      <c r="BD163" s="130"/>
      <c r="BE163" s="130"/>
      <c r="BF163" s="130"/>
      <c r="BG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424"/>
      <c r="B164" s="130"/>
      <c r="L164" s="130"/>
      <c r="V164" s="130"/>
      <c r="AF164" s="130"/>
      <c r="AP164" s="130"/>
      <c r="AZ164" s="130"/>
      <c r="BA164" s="130"/>
      <c r="BB164" s="130"/>
      <c r="BC164" s="130"/>
      <c r="BD164" s="130"/>
      <c r="BE164" s="130"/>
      <c r="BF164" s="130"/>
      <c r="BG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424"/>
      <c r="B165" s="130"/>
      <c r="L165" s="130"/>
      <c r="V165" s="130"/>
      <c r="AF165" s="130"/>
      <c r="AP165" s="130"/>
      <c r="AZ165" s="130"/>
      <c r="BA165" s="130"/>
      <c r="BB165" s="130"/>
      <c r="BC165" s="130"/>
      <c r="BD165" s="130"/>
      <c r="BE165" s="130"/>
      <c r="BF165" s="130"/>
      <c r="BG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424"/>
      <c r="B166" s="130"/>
      <c r="L166" s="130"/>
      <c r="V166" s="130"/>
      <c r="AF166" s="130"/>
      <c r="AP166" s="130"/>
      <c r="AZ166" s="130"/>
      <c r="BA166" s="130"/>
      <c r="BB166" s="130"/>
      <c r="BC166" s="130"/>
      <c r="BD166" s="130"/>
      <c r="BE166" s="130"/>
      <c r="BF166" s="130"/>
      <c r="BG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424"/>
      <c r="B167" s="130"/>
      <c r="L167" s="130"/>
      <c r="V167" s="130"/>
      <c r="AF167" s="130"/>
      <c r="AP167" s="130"/>
      <c r="AZ167" s="130"/>
      <c r="BA167" s="130"/>
      <c r="BB167" s="130"/>
      <c r="BC167" s="130"/>
      <c r="BD167" s="130"/>
      <c r="BE167" s="130"/>
      <c r="BF167" s="130"/>
      <c r="BG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424"/>
      <c r="B168" s="130"/>
      <c r="L168" s="130"/>
      <c r="V168" s="130"/>
      <c r="AF168" s="130"/>
      <c r="AP168" s="130"/>
      <c r="AZ168" s="130"/>
      <c r="BA168" s="130"/>
      <c r="BB168" s="130"/>
      <c r="BC168" s="130"/>
      <c r="BD168" s="130"/>
      <c r="BE168" s="130"/>
      <c r="BF168" s="130"/>
      <c r="BG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424"/>
      <c r="B169" s="130"/>
      <c r="L169" s="130"/>
      <c r="V169" s="130"/>
      <c r="AF169" s="130"/>
      <c r="AP169" s="130"/>
      <c r="AZ169" s="130"/>
      <c r="BA169" s="130"/>
      <c r="BB169" s="130"/>
      <c r="BC169" s="130"/>
      <c r="BD169" s="130"/>
      <c r="BE169" s="130"/>
      <c r="BF169" s="130"/>
      <c r="BG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424"/>
      <c r="B170" s="130"/>
      <c r="L170" s="130"/>
      <c r="V170" s="130"/>
      <c r="AF170" s="130"/>
      <c r="AP170" s="130"/>
      <c r="AZ170" s="130"/>
      <c r="BA170" s="130"/>
      <c r="BB170" s="130"/>
      <c r="BC170" s="130"/>
      <c r="BD170" s="130"/>
      <c r="BE170" s="130"/>
      <c r="BF170" s="130"/>
      <c r="BG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424"/>
      <c r="B171" s="130"/>
      <c r="L171" s="130"/>
      <c r="V171" s="130"/>
      <c r="AF171" s="130"/>
      <c r="AP171" s="130"/>
      <c r="AZ171" s="130"/>
      <c r="BA171" s="130"/>
      <c r="BB171" s="130"/>
      <c r="BC171" s="130"/>
      <c r="BD171" s="130"/>
      <c r="BE171" s="130"/>
      <c r="BF171" s="130"/>
      <c r="BG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424"/>
      <c r="B172" s="130"/>
      <c r="L172" s="130"/>
      <c r="V172" s="130"/>
      <c r="AF172" s="130"/>
      <c r="AP172" s="130"/>
      <c r="AZ172" s="130"/>
      <c r="BA172" s="130"/>
      <c r="BB172" s="130"/>
      <c r="BC172" s="130"/>
      <c r="BD172" s="130"/>
      <c r="BE172" s="130"/>
      <c r="BF172" s="130"/>
      <c r="BG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424"/>
      <c r="B173" s="130"/>
      <c r="L173" s="130"/>
      <c r="V173" s="130"/>
      <c r="AF173" s="130"/>
      <c r="AP173" s="130"/>
      <c r="AZ173" s="130"/>
      <c r="BA173" s="130"/>
      <c r="BB173" s="130"/>
      <c r="BC173" s="130"/>
      <c r="BD173" s="130"/>
      <c r="BE173" s="130"/>
      <c r="BF173" s="130"/>
      <c r="BG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424"/>
      <c r="B174" s="130"/>
      <c r="L174" s="130"/>
      <c r="V174" s="130"/>
      <c r="AF174" s="130"/>
      <c r="AP174" s="130"/>
      <c r="AZ174" s="130"/>
      <c r="BA174" s="130"/>
      <c r="BB174" s="130"/>
      <c r="BC174" s="130"/>
      <c r="BD174" s="130"/>
      <c r="BE174" s="130"/>
      <c r="BF174" s="130"/>
      <c r="BG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424"/>
      <c r="B175" s="130"/>
      <c r="L175" s="130"/>
      <c r="V175" s="130"/>
      <c r="AF175" s="130"/>
      <c r="AP175" s="130"/>
      <c r="AZ175" s="130"/>
      <c r="BA175" s="130"/>
      <c r="BB175" s="130"/>
      <c r="BC175" s="130"/>
      <c r="BD175" s="130"/>
      <c r="BE175" s="130"/>
      <c r="BF175" s="130"/>
      <c r="BG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424"/>
      <c r="B176" s="130"/>
      <c r="L176" s="130"/>
      <c r="V176" s="130"/>
      <c r="AF176" s="130"/>
      <c r="AP176" s="130"/>
      <c r="AZ176" s="130"/>
      <c r="BA176" s="130"/>
      <c r="BB176" s="130"/>
      <c r="BC176" s="130"/>
      <c r="BD176" s="130"/>
      <c r="BE176" s="130"/>
      <c r="BF176" s="130"/>
      <c r="BG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424"/>
      <c r="B177" s="130"/>
      <c r="L177" s="130"/>
      <c r="V177" s="130"/>
      <c r="AF177" s="130"/>
      <c r="AP177" s="130"/>
      <c r="AZ177" s="130"/>
      <c r="BA177" s="130"/>
      <c r="BB177" s="130"/>
      <c r="BC177" s="130"/>
      <c r="BD177" s="130"/>
      <c r="BE177" s="130"/>
      <c r="BF177" s="130"/>
      <c r="BG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424"/>
      <c r="B178" s="130"/>
      <c r="L178" s="130"/>
      <c r="V178" s="130"/>
      <c r="AF178" s="130"/>
      <c r="AP178" s="130"/>
      <c r="AZ178" s="130"/>
      <c r="BA178" s="130"/>
      <c r="BB178" s="130"/>
      <c r="BC178" s="130"/>
      <c r="BD178" s="130"/>
      <c r="BE178" s="130"/>
      <c r="BF178" s="130"/>
      <c r="BG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424"/>
      <c r="B179" s="130"/>
      <c r="L179" s="130"/>
      <c r="V179" s="130"/>
      <c r="AF179" s="130"/>
      <c r="AP179" s="130"/>
      <c r="AZ179" s="130"/>
      <c r="BA179" s="130"/>
      <c r="BB179" s="130"/>
      <c r="BC179" s="130"/>
      <c r="BD179" s="130"/>
      <c r="BE179" s="130"/>
      <c r="BF179" s="130"/>
      <c r="BG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424"/>
      <c r="B180" s="130"/>
      <c r="L180" s="130"/>
      <c r="V180" s="130"/>
      <c r="AF180" s="130"/>
      <c r="AP180" s="130"/>
      <c r="AZ180" s="130"/>
      <c r="BA180" s="130"/>
      <c r="BB180" s="130"/>
      <c r="BC180" s="130"/>
      <c r="BD180" s="130"/>
      <c r="BE180" s="130"/>
      <c r="BF180" s="130"/>
      <c r="BG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424"/>
      <c r="B181" s="130"/>
      <c r="L181" s="130"/>
      <c r="V181" s="130"/>
      <c r="AF181" s="130"/>
      <c r="AP181" s="130"/>
      <c r="AZ181" s="130"/>
      <c r="BA181" s="130"/>
      <c r="BB181" s="130"/>
      <c r="BC181" s="130"/>
      <c r="BD181" s="130"/>
      <c r="BE181" s="130"/>
      <c r="BF181" s="130"/>
      <c r="BG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424"/>
      <c r="B182" s="130"/>
      <c r="L182" s="130"/>
      <c r="V182" s="130"/>
      <c r="AF182" s="130"/>
      <c r="AP182" s="130"/>
      <c r="AZ182" s="130"/>
      <c r="BA182" s="130"/>
      <c r="BB182" s="130"/>
      <c r="BC182" s="130"/>
      <c r="BD182" s="130"/>
      <c r="BE182" s="130"/>
      <c r="BF182" s="130"/>
      <c r="BG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424"/>
      <c r="B183" s="130"/>
      <c r="L183" s="130"/>
      <c r="V183" s="130"/>
      <c r="AF183" s="130"/>
      <c r="AP183" s="130"/>
      <c r="AZ183" s="130"/>
      <c r="BA183" s="130"/>
      <c r="BB183" s="130"/>
      <c r="BC183" s="130"/>
      <c r="BD183" s="130"/>
      <c r="BE183" s="130"/>
      <c r="BF183" s="130"/>
      <c r="BG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424"/>
      <c r="B184" s="130"/>
      <c r="L184" s="130"/>
      <c r="V184" s="130"/>
      <c r="AF184" s="130"/>
      <c r="AP184" s="130"/>
      <c r="AZ184" s="130"/>
      <c r="BA184" s="130"/>
      <c r="BB184" s="130"/>
      <c r="BC184" s="130"/>
      <c r="BD184" s="130"/>
      <c r="BE184" s="130"/>
      <c r="BF184" s="130"/>
      <c r="BG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424"/>
      <c r="B185" s="130"/>
      <c r="L185" s="130"/>
      <c r="V185" s="130"/>
      <c r="AF185" s="130"/>
      <c r="AP185" s="130"/>
      <c r="AZ185" s="130"/>
      <c r="BA185" s="130"/>
      <c r="BB185" s="130"/>
      <c r="BC185" s="130"/>
      <c r="BD185" s="130"/>
      <c r="BE185" s="130"/>
      <c r="BF185" s="130"/>
      <c r="BG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424"/>
      <c r="B186" s="130"/>
      <c r="L186" s="130"/>
      <c r="V186" s="130"/>
      <c r="AF186" s="130"/>
      <c r="AP186" s="130"/>
      <c r="AZ186" s="130"/>
      <c r="BA186" s="130"/>
      <c r="BB186" s="130"/>
      <c r="BC186" s="130"/>
      <c r="BD186" s="130"/>
      <c r="BE186" s="130"/>
      <c r="BF186" s="130"/>
      <c r="BG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424"/>
      <c r="B187" s="130"/>
      <c r="L187" s="130"/>
      <c r="V187" s="130"/>
      <c r="AF187" s="130"/>
      <c r="AP187" s="130"/>
      <c r="AZ187" s="130"/>
      <c r="BA187" s="130"/>
      <c r="BB187" s="130"/>
      <c r="BC187" s="130"/>
      <c r="BD187" s="130"/>
      <c r="BE187" s="130"/>
      <c r="BF187" s="130"/>
      <c r="BG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424"/>
      <c r="B188" s="130"/>
      <c r="L188" s="130"/>
      <c r="V188" s="130"/>
      <c r="AF188" s="130"/>
      <c r="AP188" s="130"/>
      <c r="AZ188" s="130"/>
      <c r="BA188" s="130"/>
      <c r="BB188" s="130"/>
      <c r="BC188" s="130"/>
      <c r="BD188" s="130"/>
      <c r="BE188" s="130"/>
      <c r="BF188" s="130"/>
      <c r="BG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424"/>
      <c r="B189" s="130"/>
      <c r="L189" s="130"/>
      <c r="V189" s="130"/>
      <c r="AF189" s="130"/>
      <c r="AP189" s="130"/>
      <c r="AZ189" s="130"/>
      <c r="BA189" s="130"/>
      <c r="BB189" s="130"/>
      <c r="BC189" s="130"/>
      <c r="BD189" s="130"/>
      <c r="BE189" s="130"/>
      <c r="BF189" s="130"/>
      <c r="BG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424"/>
      <c r="B190" s="130"/>
      <c r="L190" s="130"/>
      <c r="V190" s="130"/>
      <c r="AF190" s="130"/>
      <c r="AP190" s="130"/>
      <c r="AZ190" s="130"/>
      <c r="BA190" s="130"/>
      <c r="BB190" s="130"/>
      <c r="BC190" s="130"/>
      <c r="BD190" s="130"/>
      <c r="BE190" s="130"/>
      <c r="BF190" s="130"/>
      <c r="BG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424"/>
      <c r="B191" s="130"/>
      <c r="L191" s="130"/>
      <c r="V191" s="130"/>
      <c r="AF191" s="130"/>
      <c r="AP191" s="130"/>
      <c r="AZ191" s="130"/>
      <c r="BA191" s="130"/>
      <c r="BB191" s="130"/>
      <c r="BC191" s="130"/>
      <c r="BD191" s="130"/>
      <c r="BE191" s="130"/>
      <c r="BF191" s="130"/>
      <c r="BG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424"/>
      <c r="B192" s="130"/>
      <c r="L192" s="130"/>
      <c r="V192" s="130"/>
      <c r="AF192" s="130"/>
      <c r="AP192" s="130"/>
      <c r="AZ192" s="130"/>
      <c r="BA192" s="130"/>
      <c r="BB192" s="130"/>
      <c r="BC192" s="130"/>
      <c r="BD192" s="130"/>
      <c r="BE192" s="130"/>
      <c r="BF192" s="130"/>
      <c r="BG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424"/>
      <c r="B193" s="130"/>
      <c r="L193" s="130"/>
      <c r="V193" s="130"/>
      <c r="AF193" s="130"/>
      <c r="AP193" s="130"/>
      <c r="AZ193" s="130"/>
      <c r="BA193" s="130"/>
      <c r="BB193" s="130"/>
      <c r="BC193" s="130"/>
      <c r="BD193" s="130"/>
      <c r="BE193" s="130"/>
      <c r="BF193" s="130"/>
      <c r="BG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424"/>
      <c r="B194" s="130"/>
      <c r="L194" s="130"/>
      <c r="V194" s="130"/>
      <c r="AF194" s="130"/>
      <c r="AP194" s="130"/>
      <c r="AZ194" s="130"/>
      <c r="BA194" s="130"/>
      <c r="BB194" s="130"/>
      <c r="BC194" s="130"/>
      <c r="BD194" s="130"/>
      <c r="BE194" s="130"/>
      <c r="BF194" s="130"/>
      <c r="BG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424"/>
      <c r="B195" s="130"/>
      <c r="L195" s="130"/>
      <c r="V195" s="130"/>
      <c r="AF195" s="130"/>
      <c r="AP195" s="130"/>
      <c r="AZ195" s="130"/>
      <c r="BA195" s="130"/>
      <c r="BB195" s="130"/>
      <c r="BC195" s="130"/>
      <c r="BD195" s="130"/>
      <c r="BE195" s="130"/>
      <c r="BF195" s="130"/>
      <c r="BG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424"/>
      <c r="B196" s="130"/>
      <c r="L196" s="130"/>
      <c r="V196" s="130"/>
      <c r="AF196" s="130"/>
      <c r="AP196" s="130"/>
      <c r="AZ196" s="130"/>
      <c r="BA196" s="130"/>
      <c r="BB196" s="130"/>
      <c r="BC196" s="130"/>
      <c r="BD196" s="130"/>
      <c r="BE196" s="130"/>
      <c r="BF196" s="130"/>
      <c r="BG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424"/>
      <c r="B197" s="130"/>
      <c r="L197" s="130"/>
      <c r="V197" s="130"/>
      <c r="AF197" s="130"/>
      <c r="AP197" s="130"/>
      <c r="AZ197" s="130"/>
      <c r="BA197" s="130"/>
      <c r="BB197" s="130"/>
      <c r="BC197" s="130"/>
      <c r="BD197" s="130"/>
      <c r="BE197" s="130"/>
      <c r="BF197" s="130"/>
      <c r="BG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424"/>
      <c r="B198" s="130"/>
      <c r="L198" s="130"/>
      <c r="V198" s="130"/>
      <c r="AF198" s="130"/>
      <c r="AP198" s="130"/>
      <c r="AZ198" s="130"/>
      <c r="BA198" s="130"/>
      <c r="BB198" s="130"/>
      <c r="BC198" s="130"/>
      <c r="BD198" s="130"/>
      <c r="BE198" s="130"/>
      <c r="BF198" s="130"/>
      <c r="BG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424"/>
      <c r="B199" s="130"/>
      <c r="L199" s="130"/>
      <c r="V199" s="130"/>
      <c r="AF199" s="130"/>
      <c r="AP199" s="130"/>
      <c r="AZ199" s="130"/>
      <c r="BA199" s="130"/>
      <c r="BB199" s="130"/>
      <c r="BC199" s="130"/>
      <c r="BD199" s="130"/>
      <c r="BE199" s="130"/>
      <c r="BF199" s="130"/>
      <c r="BG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424"/>
      <c r="B200" s="130"/>
      <c r="L200" s="130"/>
      <c r="V200" s="130"/>
      <c r="AF200" s="130"/>
      <c r="AP200" s="130"/>
      <c r="AZ200" s="130"/>
      <c r="BA200" s="130"/>
      <c r="BB200" s="130"/>
      <c r="BC200" s="130"/>
      <c r="BD200" s="130"/>
      <c r="BE200" s="130"/>
      <c r="BF200" s="130"/>
      <c r="BG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424"/>
      <c r="B201" s="130"/>
      <c r="L201" s="130"/>
      <c r="V201" s="130"/>
      <c r="AF201" s="130"/>
      <c r="AP201" s="130"/>
      <c r="AZ201" s="130"/>
      <c r="BA201" s="130"/>
      <c r="BB201" s="130"/>
      <c r="BC201" s="130"/>
      <c r="BD201" s="130"/>
      <c r="BE201" s="130"/>
      <c r="BF201" s="130"/>
      <c r="BG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424"/>
      <c r="B202" s="130"/>
      <c r="L202" s="130"/>
      <c r="V202" s="130"/>
      <c r="AF202" s="130"/>
      <c r="AP202" s="130"/>
      <c r="AZ202" s="130"/>
      <c r="BA202" s="130"/>
      <c r="BB202" s="130"/>
      <c r="BC202" s="130"/>
      <c r="BD202" s="130"/>
      <c r="BE202" s="130"/>
      <c r="BF202" s="130"/>
      <c r="BG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424"/>
      <c r="B203" s="130"/>
      <c r="L203" s="130"/>
      <c r="V203" s="130"/>
      <c r="AF203" s="130"/>
      <c r="AP203" s="130"/>
      <c r="AZ203" s="130"/>
      <c r="BA203" s="130"/>
      <c r="BB203" s="130"/>
      <c r="BC203" s="130"/>
      <c r="BD203" s="130"/>
      <c r="BE203" s="130"/>
      <c r="BF203" s="130"/>
      <c r="BG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424"/>
      <c r="B204" s="130"/>
      <c r="L204" s="130"/>
      <c r="V204" s="130"/>
      <c r="AF204" s="130"/>
      <c r="AP204" s="130"/>
      <c r="AZ204" s="130"/>
      <c r="BA204" s="130"/>
      <c r="BB204" s="130"/>
      <c r="BC204" s="130"/>
      <c r="BD204" s="130"/>
      <c r="BE204" s="130"/>
      <c r="BF204" s="130"/>
      <c r="BG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424"/>
      <c r="B205" s="130"/>
      <c r="L205" s="130"/>
      <c r="V205" s="130"/>
      <c r="AF205" s="130"/>
      <c r="AP205" s="130"/>
      <c r="AZ205" s="130"/>
      <c r="BA205" s="130"/>
      <c r="BB205" s="130"/>
      <c r="BC205" s="130"/>
      <c r="BD205" s="130"/>
      <c r="BE205" s="130"/>
      <c r="BF205" s="130"/>
      <c r="BG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424"/>
      <c r="B206" s="130"/>
      <c r="L206" s="130"/>
      <c r="V206" s="130"/>
      <c r="AF206" s="130"/>
      <c r="AP206" s="130"/>
      <c r="AZ206" s="130"/>
      <c r="BA206" s="130"/>
      <c r="BB206" s="130"/>
      <c r="BC206" s="130"/>
      <c r="BD206" s="130"/>
      <c r="BE206" s="130"/>
      <c r="BF206" s="130"/>
      <c r="BG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424"/>
      <c r="B207" s="130"/>
      <c r="L207" s="130"/>
      <c r="V207" s="130"/>
      <c r="AF207" s="130"/>
      <c r="AP207" s="130"/>
      <c r="AZ207" s="130"/>
      <c r="BA207" s="130"/>
      <c r="BB207" s="130"/>
      <c r="BC207" s="130"/>
      <c r="BD207" s="130"/>
      <c r="BE207" s="130"/>
      <c r="BF207" s="130"/>
      <c r="BG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424"/>
      <c r="B208" s="130"/>
      <c r="L208" s="130"/>
      <c r="V208" s="130"/>
      <c r="AF208" s="130"/>
      <c r="AP208" s="130"/>
      <c r="AZ208" s="130"/>
      <c r="BA208" s="130"/>
      <c r="BB208" s="130"/>
      <c r="BC208" s="130"/>
      <c r="BD208" s="130"/>
      <c r="BE208" s="130"/>
      <c r="BF208" s="130"/>
      <c r="BG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424"/>
      <c r="B209" s="130"/>
      <c r="L209" s="130"/>
      <c r="V209" s="130"/>
      <c r="AF209" s="130"/>
      <c r="AP209" s="130"/>
      <c r="AZ209" s="130"/>
      <c r="BA209" s="130"/>
      <c r="BB209" s="130"/>
      <c r="BC209" s="130"/>
      <c r="BD209" s="130"/>
      <c r="BE209" s="130"/>
      <c r="BF209" s="130"/>
      <c r="BG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424"/>
      <c r="B210" s="130"/>
      <c r="L210" s="130"/>
      <c r="V210" s="130"/>
      <c r="AF210" s="130"/>
      <c r="AP210" s="130"/>
      <c r="AZ210" s="130"/>
      <c r="BA210" s="130"/>
      <c r="BB210" s="130"/>
      <c r="BC210" s="130"/>
      <c r="BD210" s="130"/>
      <c r="BE210" s="130"/>
      <c r="BF210" s="130"/>
      <c r="BG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424"/>
      <c r="B211" s="130"/>
      <c r="L211" s="130"/>
      <c r="V211" s="130"/>
      <c r="AF211" s="130"/>
      <c r="AP211" s="130"/>
      <c r="AZ211" s="130"/>
      <c r="BA211" s="130"/>
      <c r="BB211" s="130"/>
      <c r="BC211" s="130"/>
      <c r="BD211" s="130"/>
      <c r="BE211" s="130"/>
      <c r="BF211" s="130"/>
      <c r="BG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424"/>
      <c r="B212" s="130"/>
      <c r="L212" s="130"/>
      <c r="V212" s="130"/>
      <c r="AF212" s="130"/>
      <c r="AP212" s="130"/>
      <c r="AZ212" s="130"/>
      <c r="BA212" s="130"/>
      <c r="BB212" s="130"/>
      <c r="BC212" s="130"/>
      <c r="BD212" s="130"/>
      <c r="BE212" s="130"/>
      <c r="BF212" s="130"/>
      <c r="BG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424"/>
      <c r="B213" s="130"/>
      <c r="L213" s="130"/>
      <c r="V213" s="130"/>
      <c r="AF213" s="130"/>
      <c r="AP213" s="130"/>
      <c r="AZ213" s="130"/>
      <c r="BA213" s="130"/>
      <c r="BB213" s="130"/>
      <c r="BC213" s="130"/>
      <c r="BD213" s="130"/>
      <c r="BE213" s="130"/>
      <c r="BF213" s="130"/>
      <c r="BG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424"/>
      <c r="B214" s="130"/>
      <c r="L214" s="130"/>
      <c r="V214" s="130"/>
      <c r="AF214" s="130"/>
      <c r="AP214" s="130"/>
      <c r="AZ214" s="130"/>
      <c r="BA214" s="130"/>
      <c r="BB214" s="130"/>
      <c r="BC214" s="130"/>
      <c r="BD214" s="130"/>
      <c r="BE214" s="130"/>
      <c r="BF214" s="130"/>
      <c r="BG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424"/>
      <c r="B215" s="130"/>
      <c r="L215" s="130"/>
      <c r="V215" s="130"/>
      <c r="AF215" s="130"/>
      <c r="AP215" s="130"/>
      <c r="AZ215" s="130"/>
      <c r="BA215" s="130"/>
      <c r="BB215" s="130"/>
      <c r="BC215" s="130"/>
      <c r="BD215" s="130"/>
      <c r="BE215" s="130"/>
      <c r="BF215" s="130"/>
      <c r="BG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424"/>
      <c r="B216" s="130"/>
      <c r="L216" s="130"/>
      <c r="V216" s="130"/>
      <c r="AF216" s="130"/>
      <c r="AP216" s="130"/>
      <c r="AZ216" s="130"/>
      <c r="BA216" s="130"/>
      <c r="BB216" s="130"/>
      <c r="BC216" s="130"/>
      <c r="BD216" s="130"/>
      <c r="BE216" s="130"/>
      <c r="BF216" s="130"/>
      <c r="BG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424"/>
      <c r="B217" s="130"/>
      <c r="L217" s="130"/>
      <c r="V217" s="130"/>
      <c r="AF217" s="130"/>
      <c r="AP217" s="130"/>
      <c r="AZ217" s="130"/>
      <c r="BA217" s="130"/>
      <c r="BB217" s="130"/>
      <c r="BC217" s="130"/>
      <c r="BD217" s="130"/>
      <c r="BE217" s="130"/>
      <c r="BF217" s="130"/>
      <c r="BG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424"/>
      <c r="B218" s="130"/>
      <c r="L218" s="130"/>
      <c r="V218" s="130"/>
      <c r="AF218" s="130"/>
      <c r="AP218" s="130"/>
      <c r="AZ218" s="130"/>
      <c r="BA218" s="130"/>
      <c r="BB218" s="130"/>
      <c r="BC218" s="130"/>
      <c r="BD218" s="130"/>
      <c r="BE218" s="130"/>
      <c r="BF218" s="130"/>
      <c r="BG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424"/>
      <c r="B219" s="130"/>
      <c r="L219" s="130"/>
      <c r="V219" s="130"/>
      <c r="AF219" s="130"/>
      <c r="AP219" s="130"/>
      <c r="AZ219" s="130"/>
      <c r="BA219" s="130"/>
      <c r="BB219" s="130"/>
      <c r="BC219" s="130"/>
      <c r="BD219" s="130"/>
      <c r="BE219" s="130"/>
      <c r="BF219" s="130"/>
      <c r="BG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424"/>
      <c r="B220" s="130"/>
      <c r="L220" s="130"/>
      <c r="V220" s="130"/>
      <c r="AF220" s="130"/>
      <c r="AP220" s="130"/>
      <c r="AZ220" s="130"/>
      <c r="BA220" s="130"/>
      <c r="BB220" s="130"/>
      <c r="BC220" s="130"/>
      <c r="BD220" s="130"/>
      <c r="BE220" s="130"/>
      <c r="BF220" s="130"/>
      <c r="BG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424"/>
      <c r="B221" s="130"/>
      <c r="L221" s="130"/>
      <c r="V221" s="130"/>
      <c r="AF221" s="130"/>
      <c r="AP221" s="130"/>
      <c r="AZ221" s="130"/>
      <c r="BA221" s="130"/>
      <c r="BB221" s="130"/>
      <c r="BC221" s="130"/>
      <c r="BD221" s="130"/>
      <c r="BE221" s="130"/>
      <c r="BF221" s="130"/>
      <c r="BG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424"/>
      <c r="B222" s="130"/>
      <c r="L222" s="130"/>
      <c r="V222" s="130"/>
      <c r="AF222" s="130"/>
      <c r="AP222" s="130"/>
      <c r="AZ222" s="130"/>
      <c r="BA222" s="130"/>
      <c r="BB222" s="130"/>
      <c r="BC222" s="130"/>
      <c r="BD222" s="130"/>
      <c r="BE222" s="130"/>
      <c r="BF222" s="130"/>
      <c r="BG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424"/>
      <c r="B223" s="130"/>
      <c r="L223" s="130"/>
      <c r="V223" s="130"/>
      <c r="AF223" s="130"/>
      <c r="AP223" s="130"/>
      <c r="AZ223" s="130"/>
      <c r="BA223" s="130"/>
      <c r="BB223" s="130"/>
      <c r="BC223" s="130"/>
      <c r="BD223" s="130"/>
      <c r="BE223" s="130"/>
      <c r="BF223" s="130"/>
      <c r="BG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424"/>
      <c r="B224" s="130"/>
      <c r="L224" s="130"/>
      <c r="V224" s="130"/>
      <c r="AF224" s="130"/>
      <c r="AP224" s="130"/>
      <c r="AZ224" s="130"/>
      <c r="BA224" s="130"/>
      <c r="BB224" s="130"/>
      <c r="BC224" s="130"/>
      <c r="BD224" s="130"/>
      <c r="BE224" s="130"/>
      <c r="BF224" s="130"/>
      <c r="BG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424"/>
      <c r="B225" s="130"/>
      <c r="L225" s="130"/>
      <c r="V225" s="130"/>
      <c r="AF225" s="130"/>
      <c r="AP225" s="130"/>
      <c r="AZ225" s="130"/>
      <c r="BA225" s="130"/>
      <c r="BB225" s="130"/>
      <c r="BC225" s="130"/>
      <c r="BD225" s="130"/>
      <c r="BE225" s="130"/>
      <c r="BF225" s="130"/>
      <c r="BG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424"/>
      <c r="B226" s="130"/>
      <c r="L226" s="130"/>
      <c r="V226" s="130"/>
      <c r="AF226" s="130"/>
      <c r="AP226" s="130"/>
      <c r="AZ226" s="130"/>
      <c r="BA226" s="130"/>
      <c r="BB226" s="130"/>
      <c r="BC226" s="130"/>
      <c r="BD226" s="130"/>
      <c r="BE226" s="130"/>
      <c r="BF226" s="130"/>
      <c r="BG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424"/>
      <c r="B227" s="130"/>
      <c r="L227" s="130"/>
      <c r="V227" s="130"/>
      <c r="AF227" s="130"/>
      <c r="AP227" s="130"/>
      <c r="AZ227" s="130"/>
      <c r="BA227" s="130"/>
      <c r="BB227" s="130"/>
      <c r="BC227" s="130"/>
      <c r="BD227" s="130"/>
      <c r="BE227" s="130"/>
      <c r="BF227" s="130"/>
      <c r="BG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424"/>
      <c r="B228" s="130"/>
      <c r="L228" s="130"/>
      <c r="V228" s="130"/>
      <c r="AF228" s="130"/>
      <c r="AP228" s="130"/>
      <c r="AZ228" s="130"/>
      <c r="BA228" s="130"/>
      <c r="BB228" s="130"/>
      <c r="BC228" s="130"/>
      <c r="BD228" s="130"/>
      <c r="BE228" s="130"/>
      <c r="BF228" s="130"/>
      <c r="BG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424"/>
      <c r="B229" s="130"/>
      <c r="L229" s="130"/>
      <c r="V229" s="130"/>
      <c r="AF229" s="130"/>
      <c r="AP229" s="130"/>
      <c r="AZ229" s="130"/>
      <c r="BA229" s="130"/>
      <c r="BB229" s="130"/>
      <c r="BC229" s="130"/>
      <c r="BD229" s="130"/>
      <c r="BE229" s="130"/>
      <c r="BF229" s="130"/>
      <c r="BG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424"/>
      <c r="B230" s="130"/>
      <c r="L230" s="130"/>
      <c r="V230" s="130"/>
      <c r="AF230" s="130"/>
      <c r="AP230" s="130"/>
      <c r="AZ230" s="130"/>
      <c r="BA230" s="130"/>
      <c r="BB230" s="130"/>
      <c r="BC230" s="130"/>
      <c r="BD230" s="130"/>
      <c r="BE230" s="130"/>
      <c r="BF230" s="130"/>
      <c r="BG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424"/>
      <c r="B231" s="130"/>
      <c r="L231" s="130"/>
      <c r="V231" s="130"/>
      <c r="AF231" s="130"/>
      <c r="AP231" s="130"/>
      <c r="AZ231" s="130"/>
      <c r="BA231" s="130"/>
      <c r="BB231" s="130"/>
      <c r="BC231" s="130"/>
      <c r="BD231" s="130"/>
      <c r="BE231" s="130"/>
      <c r="BF231" s="130"/>
      <c r="BG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424"/>
      <c r="B232" s="130"/>
      <c r="L232" s="130"/>
      <c r="V232" s="130"/>
      <c r="AF232" s="130"/>
      <c r="AP232" s="130"/>
      <c r="AZ232" s="130"/>
      <c r="BA232" s="130"/>
      <c r="BB232" s="130"/>
      <c r="BC232" s="130"/>
      <c r="BD232" s="130"/>
      <c r="BE232" s="130"/>
      <c r="BF232" s="130"/>
      <c r="BG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424"/>
      <c r="B233" s="130"/>
      <c r="L233" s="130"/>
      <c r="V233" s="130"/>
      <c r="AF233" s="130"/>
      <c r="AP233" s="130"/>
      <c r="AZ233" s="130"/>
      <c r="BA233" s="130"/>
      <c r="BB233" s="130"/>
      <c r="BC233" s="130"/>
      <c r="BD233" s="130"/>
      <c r="BE233" s="130"/>
      <c r="BF233" s="130"/>
      <c r="BG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424"/>
      <c r="B234" s="130"/>
      <c r="L234" s="130"/>
      <c r="V234" s="130"/>
      <c r="AF234" s="130"/>
      <c r="AP234" s="130"/>
      <c r="AZ234" s="130"/>
      <c r="BA234" s="130"/>
      <c r="BB234" s="130"/>
      <c r="BC234" s="130"/>
      <c r="BD234" s="130"/>
      <c r="BE234" s="130"/>
      <c r="BF234" s="130"/>
      <c r="BG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424"/>
      <c r="B235" s="130"/>
      <c r="L235" s="130"/>
      <c r="V235" s="130"/>
      <c r="AF235" s="130"/>
      <c r="AP235" s="130"/>
      <c r="AZ235" s="130"/>
      <c r="BA235" s="130"/>
      <c r="BB235" s="130"/>
      <c r="BC235" s="130"/>
      <c r="BD235" s="130"/>
      <c r="BE235" s="130"/>
      <c r="BF235" s="130"/>
      <c r="BG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424"/>
      <c r="B236" s="130"/>
      <c r="L236" s="130"/>
      <c r="V236" s="130"/>
      <c r="AF236" s="130"/>
      <c r="AP236" s="130"/>
      <c r="AZ236" s="130"/>
      <c r="BA236" s="130"/>
      <c r="BB236" s="130"/>
      <c r="BC236" s="130"/>
      <c r="BD236" s="130"/>
      <c r="BE236" s="130"/>
      <c r="BF236" s="130"/>
      <c r="BG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424"/>
      <c r="B237" s="130"/>
      <c r="L237" s="130"/>
      <c r="V237" s="130"/>
      <c r="AF237" s="130"/>
      <c r="AP237" s="130"/>
      <c r="AZ237" s="130"/>
      <c r="BA237" s="130"/>
      <c r="BB237" s="130"/>
      <c r="BC237" s="130"/>
      <c r="BD237" s="130"/>
      <c r="BE237" s="130"/>
      <c r="BF237" s="130"/>
      <c r="BG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424"/>
      <c r="B238" s="130"/>
      <c r="L238" s="130"/>
      <c r="V238" s="130"/>
      <c r="AF238" s="130"/>
      <c r="AP238" s="130"/>
      <c r="AZ238" s="130"/>
      <c r="BA238" s="130"/>
      <c r="BB238" s="130"/>
      <c r="BC238" s="130"/>
      <c r="BD238" s="130"/>
      <c r="BE238" s="130"/>
      <c r="BF238" s="130"/>
      <c r="BG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424"/>
      <c r="B239" s="130"/>
      <c r="L239" s="130"/>
      <c r="V239" s="130"/>
      <c r="AF239" s="130"/>
      <c r="AP239" s="130"/>
      <c r="AZ239" s="130"/>
      <c r="BA239" s="130"/>
      <c r="BB239" s="130"/>
      <c r="BC239" s="130"/>
      <c r="BD239" s="130"/>
      <c r="BE239" s="130"/>
      <c r="BF239" s="130"/>
      <c r="BG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424"/>
      <c r="B240" s="130"/>
      <c r="L240" s="130"/>
      <c r="V240" s="130"/>
      <c r="AF240" s="130"/>
      <c r="AP240" s="130"/>
      <c r="AZ240" s="130"/>
      <c r="BA240" s="130"/>
      <c r="BB240" s="130"/>
      <c r="BC240" s="130"/>
      <c r="BD240" s="130"/>
      <c r="BE240" s="130"/>
      <c r="BF240" s="130"/>
      <c r="BG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424"/>
      <c r="B241" s="130"/>
      <c r="L241" s="130"/>
      <c r="V241" s="130"/>
      <c r="AF241" s="130"/>
      <c r="AP241" s="130"/>
      <c r="AZ241" s="130"/>
      <c r="BA241" s="130"/>
      <c r="BB241" s="130"/>
      <c r="BC241" s="130"/>
      <c r="BD241" s="130"/>
      <c r="BE241" s="130"/>
      <c r="BF241" s="130"/>
      <c r="BG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424"/>
      <c r="B242" s="130"/>
      <c r="L242" s="130"/>
      <c r="V242" s="130"/>
      <c r="AF242" s="130"/>
      <c r="AP242" s="130"/>
      <c r="AZ242" s="130"/>
      <c r="BA242" s="130"/>
      <c r="BB242" s="130"/>
      <c r="BC242" s="130"/>
      <c r="BD242" s="130"/>
      <c r="BE242" s="130"/>
      <c r="BF242" s="130"/>
      <c r="BG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424"/>
      <c r="B243" s="130"/>
      <c r="L243" s="130"/>
      <c r="V243" s="130"/>
      <c r="AF243" s="130"/>
      <c r="AP243" s="130"/>
      <c r="AZ243" s="130"/>
      <c r="BA243" s="130"/>
      <c r="BB243" s="130"/>
      <c r="BC243" s="130"/>
      <c r="BD243" s="130"/>
      <c r="BE243" s="130"/>
      <c r="BF243" s="130"/>
      <c r="BG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424"/>
      <c r="B244" s="130"/>
      <c r="L244" s="130"/>
      <c r="V244" s="130"/>
      <c r="AF244" s="130"/>
      <c r="AP244" s="130"/>
      <c r="AZ244" s="130"/>
      <c r="BA244" s="130"/>
      <c r="BB244" s="130"/>
      <c r="BC244" s="130"/>
      <c r="BD244" s="130"/>
      <c r="BE244" s="130"/>
      <c r="BF244" s="130"/>
      <c r="BG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424"/>
      <c r="B245" s="130"/>
      <c r="L245" s="130"/>
      <c r="V245" s="130"/>
      <c r="AF245" s="130"/>
      <c r="AP245" s="130"/>
      <c r="AZ245" s="130"/>
      <c r="BA245" s="130"/>
      <c r="BB245" s="130"/>
      <c r="BC245" s="130"/>
      <c r="BD245" s="130"/>
      <c r="BE245" s="130"/>
      <c r="BF245" s="130"/>
      <c r="BG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424"/>
      <c r="B246" s="130"/>
      <c r="L246" s="130"/>
      <c r="V246" s="130"/>
      <c r="AF246" s="130"/>
      <c r="AP246" s="130"/>
      <c r="AZ246" s="130"/>
      <c r="BA246" s="130"/>
      <c r="BB246" s="130"/>
      <c r="BC246" s="130"/>
      <c r="BD246" s="130"/>
      <c r="BE246" s="130"/>
      <c r="BF246" s="130"/>
      <c r="BG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424"/>
      <c r="B247" s="130"/>
      <c r="L247" s="130"/>
      <c r="V247" s="130"/>
      <c r="AF247" s="130"/>
      <c r="AP247" s="130"/>
      <c r="AZ247" s="130"/>
      <c r="BA247" s="130"/>
      <c r="BB247" s="130"/>
      <c r="BC247" s="130"/>
      <c r="BD247" s="130"/>
      <c r="BE247" s="130"/>
      <c r="BF247" s="130"/>
      <c r="BG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424"/>
      <c r="B248" s="130"/>
      <c r="L248" s="130"/>
      <c r="V248" s="130"/>
      <c r="AF248" s="130"/>
      <c r="AP248" s="130"/>
      <c r="AZ248" s="130"/>
      <c r="BA248" s="130"/>
      <c r="BB248" s="130"/>
      <c r="BC248" s="130"/>
      <c r="BD248" s="130"/>
      <c r="BE248" s="130"/>
      <c r="BF248" s="130"/>
      <c r="BG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424"/>
      <c r="B249" s="130"/>
      <c r="L249" s="130"/>
      <c r="V249" s="130"/>
      <c r="AF249" s="130"/>
      <c r="AP249" s="130"/>
      <c r="AZ249" s="130"/>
      <c r="BA249" s="130"/>
      <c r="BB249" s="130"/>
      <c r="BC249" s="130"/>
      <c r="BD249" s="130"/>
      <c r="BE249" s="130"/>
      <c r="BF249" s="130"/>
      <c r="BG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424"/>
      <c r="B250" s="130"/>
      <c r="L250" s="130"/>
      <c r="V250" s="130"/>
      <c r="AF250" s="130"/>
      <c r="AP250" s="130"/>
      <c r="AZ250" s="130"/>
      <c r="BA250" s="130"/>
      <c r="BB250" s="130"/>
      <c r="BC250" s="130"/>
      <c r="BD250" s="130"/>
      <c r="BE250" s="130"/>
      <c r="BF250" s="130"/>
      <c r="BG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424"/>
      <c r="B251" s="130"/>
      <c r="L251" s="130"/>
      <c r="V251" s="130"/>
      <c r="AF251" s="130"/>
      <c r="AP251" s="130"/>
      <c r="AZ251" s="130"/>
      <c r="BA251" s="130"/>
      <c r="BB251" s="130"/>
      <c r="BC251" s="130"/>
      <c r="BD251" s="130"/>
      <c r="BE251" s="130"/>
      <c r="BF251" s="130"/>
      <c r="BG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424"/>
      <c r="B252" s="130"/>
      <c r="L252" s="130"/>
      <c r="V252" s="130"/>
      <c r="AF252" s="130"/>
      <c r="AP252" s="130"/>
      <c r="AZ252" s="130"/>
      <c r="BA252" s="130"/>
      <c r="BB252" s="130"/>
      <c r="BC252" s="130"/>
      <c r="BD252" s="130"/>
      <c r="BE252" s="130"/>
      <c r="BF252" s="130"/>
      <c r="BG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424"/>
      <c r="B253" s="130"/>
      <c r="L253" s="130"/>
      <c r="V253" s="130"/>
      <c r="AF253" s="130"/>
      <c r="AP253" s="130"/>
      <c r="AZ253" s="130"/>
      <c r="BA253" s="130"/>
      <c r="BB253" s="130"/>
      <c r="BC253" s="130"/>
      <c r="BD253" s="130"/>
      <c r="BE253" s="130"/>
      <c r="BF253" s="130"/>
      <c r="BG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424"/>
      <c r="B254" s="130"/>
      <c r="L254" s="130"/>
      <c r="V254" s="130"/>
      <c r="AF254" s="130"/>
      <c r="AP254" s="130"/>
      <c r="AZ254" s="130"/>
      <c r="BA254" s="130"/>
      <c r="BB254" s="130"/>
      <c r="BC254" s="130"/>
      <c r="BD254" s="130"/>
      <c r="BE254" s="130"/>
      <c r="BF254" s="130"/>
      <c r="BG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424"/>
      <c r="B255" s="130"/>
      <c r="L255" s="130"/>
      <c r="V255" s="130"/>
      <c r="AF255" s="130"/>
      <c r="AP255" s="130"/>
      <c r="AZ255" s="130"/>
      <c r="BA255" s="130"/>
      <c r="BB255" s="130"/>
      <c r="BC255" s="130"/>
      <c r="BD255" s="130"/>
      <c r="BE255" s="130"/>
      <c r="BF255" s="130"/>
      <c r="BG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424"/>
      <c r="B256" s="130"/>
      <c r="L256" s="130"/>
      <c r="V256" s="130"/>
      <c r="AF256" s="130"/>
      <c r="AP256" s="130"/>
      <c r="AZ256" s="130"/>
      <c r="BA256" s="130"/>
      <c r="BB256" s="130"/>
      <c r="BC256" s="130"/>
      <c r="BD256" s="130"/>
      <c r="BE256" s="130"/>
      <c r="BF256" s="130"/>
      <c r="BG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424"/>
      <c r="B257" s="130"/>
      <c r="L257" s="130"/>
      <c r="V257" s="130"/>
      <c r="AF257" s="130"/>
      <c r="AP257" s="130"/>
      <c r="AZ257" s="130"/>
      <c r="BA257" s="130"/>
      <c r="BB257" s="130"/>
      <c r="BC257" s="130"/>
      <c r="BD257" s="130"/>
      <c r="BE257" s="130"/>
      <c r="BF257" s="130"/>
      <c r="BG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424"/>
      <c r="B258" s="130"/>
      <c r="L258" s="130"/>
      <c r="V258" s="130"/>
      <c r="AF258" s="130"/>
      <c r="AP258" s="130"/>
      <c r="AZ258" s="130"/>
      <c r="BA258" s="130"/>
      <c r="BB258" s="130"/>
      <c r="BC258" s="130"/>
      <c r="BD258" s="130"/>
      <c r="BE258" s="130"/>
      <c r="BF258" s="130"/>
      <c r="BG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424"/>
      <c r="B259" s="130"/>
      <c r="L259" s="130"/>
      <c r="V259" s="130"/>
      <c r="AF259" s="130"/>
      <c r="AP259" s="130"/>
      <c r="AZ259" s="130"/>
      <c r="BA259" s="130"/>
      <c r="BB259" s="130"/>
      <c r="BC259" s="130"/>
      <c r="BD259" s="130"/>
      <c r="BE259" s="130"/>
      <c r="BF259" s="130"/>
      <c r="BG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424"/>
      <c r="B260" s="130"/>
      <c r="L260" s="130"/>
      <c r="V260" s="130"/>
      <c r="AF260" s="130"/>
      <c r="AP260" s="130"/>
      <c r="AZ260" s="130"/>
      <c r="BA260" s="130"/>
      <c r="BB260" s="130"/>
      <c r="BC260" s="130"/>
      <c r="BD260" s="130"/>
      <c r="BE260" s="130"/>
      <c r="BF260" s="130"/>
      <c r="BG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424"/>
      <c r="B261" s="130"/>
      <c r="L261" s="130"/>
      <c r="V261" s="130"/>
      <c r="AF261" s="130"/>
      <c r="AP261" s="130"/>
      <c r="AZ261" s="130"/>
      <c r="BA261" s="130"/>
      <c r="BB261" s="130"/>
      <c r="BC261" s="130"/>
      <c r="BD261" s="130"/>
      <c r="BE261" s="130"/>
      <c r="BF261" s="130"/>
      <c r="BG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424"/>
      <c r="B262" s="130"/>
      <c r="L262" s="130"/>
      <c r="V262" s="130"/>
      <c r="AF262" s="130"/>
      <c r="AP262" s="130"/>
      <c r="AZ262" s="130"/>
      <c r="BA262" s="130"/>
      <c r="BB262" s="130"/>
      <c r="BC262" s="130"/>
      <c r="BD262" s="130"/>
      <c r="BE262" s="130"/>
      <c r="BF262" s="130"/>
      <c r="BG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424"/>
      <c r="B263" s="130"/>
      <c r="L263" s="130"/>
      <c r="V263" s="130"/>
      <c r="AF263" s="130"/>
      <c r="AP263" s="130"/>
      <c r="AZ263" s="130"/>
      <c r="BA263" s="130"/>
      <c r="BB263" s="130"/>
      <c r="BC263" s="130"/>
      <c r="BD263" s="130"/>
      <c r="BE263" s="130"/>
      <c r="BF263" s="130"/>
      <c r="BG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424"/>
      <c r="B264" s="130"/>
      <c r="L264" s="130"/>
      <c r="V264" s="130"/>
      <c r="AF264" s="130"/>
      <c r="AP264" s="130"/>
      <c r="AZ264" s="130"/>
      <c r="BA264" s="130"/>
      <c r="BB264" s="130"/>
      <c r="BC264" s="130"/>
      <c r="BD264" s="130"/>
      <c r="BE264" s="130"/>
      <c r="BF264" s="130"/>
      <c r="BG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424"/>
      <c r="B265" s="130"/>
      <c r="L265" s="130"/>
      <c r="V265" s="130"/>
      <c r="AF265" s="130"/>
      <c r="AP265" s="130"/>
      <c r="AZ265" s="130"/>
      <c r="BA265" s="130"/>
      <c r="BB265" s="130"/>
      <c r="BC265" s="130"/>
      <c r="BD265" s="130"/>
      <c r="BE265" s="130"/>
      <c r="BF265" s="130"/>
      <c r="BG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424"/>
      <c r="B266" s="130"/>
      <c r="L266" s="130"/>
      <c r="V266" s="130"/>
      <c r="AF266" s="130"/>
      <c r="AP266" s="130"/>
      <c r="AZ266" s="130"/>
      <c r="BA266" s="130"/>
      <c r="BB266" s="130"/>
      <c r="BC266" s="130"/>
      <c r="BD266" s="130"/>
      <c r="BE266" s="130"/>
      <c r="BF266" s="130"/>
      <c r="BG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424"/>
      <c r="B267" s="130"/>
      <c r="L267" s="130"/>
      <c r="V267" s="130"/>
      <c r="AF267" s="130"/>
      <c r="AP267" s="130"/>
      <c r="AZ267" s="130"/>
      <c r="BA267" s="130"/>
      <c r="BB267" s="130"/>
      <c r="BC267" s="130"/>
      <c r="BD267" s="130"/>
      <c r="BE267" s="130"/>
      <c r="BF267" s="130"/>
      <c r="BG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424"/>
      <c r="B268" s="130"/>
      <c r="L268" s="130"/>
      <c r="V268" s="130"/>
      <c r="AF268" s="130"/>
      <c r="AP268" s="130"/>
      <c r="AZ268" s="130"/>
      <c r="BA268" s="130"/>
      <c r="BB268" s="130"/>
      <c r="BC268" s="130"/>
      <c r="BD268" s="130"/>
      <c r="BE268" s="130"/>
      <c r="BF268" s="130"/>
      <c r="BG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424"/>
      <c r="B269" s="130"/>
      <c r="L269" s="130"/>
      <c r="V269" s="130"/>
      <c r="AF269" s="130"/>
      <c r="AP269" s="130"/>
      <c r="AZ269" s="130"/>
      <c r="BA269" s="130"/>
      <c r="BB269" s="130"/>
      <c r="BC269" s="130"/>
      <c r="BD269" s="130"/>
      <c r="BE269" s="130"/>
      <c r="BF269" s="130"/>
      <c r="BG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424"/>
      <c r="B270" s="130"/>
      <c r="L270" s="130"/>
      <c r="V270" s="130"/>
      <c r="AF270" s="130"/>
      <c r="AP270" s="130"/>
      <c r="AZ270" s="130"/>
      <c r="BA270" s="130"/>
      <c r="BB270" s="130"/>
      <c r="BC270" s="130"/>
      <c r="BD270" s="130"/>
      <c r="BE270" s="130"/>
      <c r="BF270" s="130"/>
      <c r="BG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424"/>
      <c r="B271" s="130"/>
      <c r="L271" s="130"/>
      <c r="V271" s="130"/>
      <c r="AF271" s="130"/>
      <c r="AP271" s="130"/>
      <c r="AZ271" s="130"/>
      <c r="BA271" s="130"/>
      <c r="BB271" s="130"/>
      <c r="BC271" s="130"/>
      <c r="BD271" s="130"/>
      <c r="BE271" s="130"/>
      <c r="BF271" s="130"/>
      <c r="BG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424"/>
      <c r="B272" s="130"/>
      <c r="L272" s="130"/>
      <c r="V272" s="130"/>
      <c r="AF272" s="130"/>
      <c r="AP272" s="130"/>
      <c r="AZ272" s="130"/>
      <c r="BA272" s="130"/>
      <c r="BB272" s="130"/>
      <c r="BC272" s="130"/>
      <c r="BD272" s="130"/>
      <c r="BE272" s="130"/>
      <c r="BF272" s="130"/>
      <c r="BG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424"/>
      <c r="B273" s="130"/>
      <c r="L273" s="130"/>
      <c r="V273" s="130"/>
      <c r="AF273" s="130"/>
      <c r="AP273" s="130"/>
      <c r="AZ273" s="130"/>
      <c r="BA273" s="130"/>
      <c r="BB273" s="130"/>
      <c r="BC273" s="130"/>
      <c r="BD273" s="130"/>
      <c r="BE273" s="130"/>
      <c r="BF273" s="130"/>
      <c r="BG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424"/>
      <c r="B274" s="130"/>
      <c r="L274" s="130"/>
      <c r="V274" s="130"/>
      <c r="AF274" s="130"/>
      <c r="AP274" s="130"/>
      <c r="AZ274" s="130"/>
      <c r="BA274" s="130"/>
      <c r="BB274" s="130"/>
      <c r="BC274" s="130"/>
      <c r="BD274" s="130"/>
      <c r="BE274" s="130"/>
      <c r="BF274" s="130"/>
      <c r="BG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424"/>
      <c r="B275" s="130"/>
      <c r="L275" s="130"/>
      <c r="V275" s="130"/>
      <c r="AF275" s="130"/>
      <c r="AP275" s="130"/>
      <c r="AZ275" s="130"/>
      <c r="BA275" s="130"/>
      <c r="BB275" s="130"/>
      <c r="BC275" s="130"/>
      <c r="BD275" s="130"/>
      <c r="BE275" s="130"/>
      <c r="BF275" s="130"/>
      <c r="BG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424"/>
      <c r="B276" s="130"/>
      <c r="L276" s="130"/>
      <c r="V276" s="130"/>
      <c r="AF276" s="130"/>
      <c r="AP276" s="130"/>
      <c r="AZ276" s="130"/>
      <c r="BA276" s="130"/>
      <c r="BB276" s="130"/>
      <c r="BC276" s="130"/>
      <c r="BD276" s="130"/>
      <c r="BE276" s="130"/>
      <c r="BF276" s="130"/>
      <c r="BG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424"/>
      <c r="B277" s="130"/>
      <c r="L277" s="130"/>
      <c r="V277" s="130"/>
      <c r="AF277" s="130"/>
      <c r="AP277" s="130"/>
      <c r="AZ277" s="130"/>
      <c r="BA277" s="130"/>
      <c r="BB277" s="130"/>
      <c r="BC277" s="130"/>
      <c r="BD277" s="130"/>
      <c r="BE277" s="130"/>
      <c r="BF277" s="130"/>
      <c r="BG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424"/>
      <c r="B278" s="130"/>
      <c r="L278" s="130"/>
      <c r="V278" s="130"/>
      <c r="AF278" s="130"/>
      <c r="AP278" s="130"/>
      <c r="AZ278" s="130"/>
      <c r="BA278" s="130"/>
      <c r="BB278" s="130"/>
      <c r="BC278" s="130"/>
      <c r="BD278" s="130"/>
      <c r="BE278" s="130"/>
      <c r="BF278" s="130"/>
      <c r="BG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424"/>
      <c r="B279" s="130"/>
      <c r="L279" s="130"/>
      <c r="V279" s="130"/>
      <c r="AF279" s="130"/>
      <c r="AP279" s="130"/>
      <c r="AZ279" s="130"/>
      <c r="BA279" s="130"/>
      <c r="BB279" s="130"/>
      <c r="BC279" s="130"/>
      <c r="BD279" s="130"/>
      <c r="BE279" s="130"/>
      <c r="BF279" s="130"/>
      <c r="BG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424"/>
      <c r="B280" s="130"/>
      <c r="L280" s="130"/>
      <c r="V280" s="130"/>
      <c r="AF280" s="130"/>
      <c r="AP280" s="130"/>
      <c r="AZ280" s="130"/>
      <c r="BA280" s="130"/>
      <c r="BB280" s="130"/>
      <c r="BC280" s="130"/>
      <c r="BD280" s="130"/>
      <c r="BE280" s="130"/>
      <c r="BF280" s="130"/>
      <c r="BG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424"/>
      <c r="B281" s="130"/>
      <c r="L281" s="130"/>
      <c r="V281" s="130"/>
      <c r="AF281" s="130"/>
      <c r="AP281" s="130"/>
      <c r="AZ281" s="130"/>
      <c r="BA281" s="130"/>
      <c r="BB281" s="130"/>
      <c r="BC281" s="130"/>
      <c r="BD281" s="130"/>
      <c r="BE281" s="130"/>
      <c r="BF281" s="130"/>
      <c r="BG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424"/>
      <c r="B282" s="130"/>
      <c r="L282" s="130"/>
      <c r="V282" s="130"/>
      <c r="AF282" s="130"/>
      <c r="AP282" s="130"/>
      <c r="AZ282" s="130"/>
      <c r="BA282" s="130"/>
      <c r="BB282" s="130"/>
      <c r="BC282" s="130"/>
      <c r="BD282" s="130"/>
      <c r="BE282" s="130"/>
      <c r="BF282" s="130"/>
      <c r="BG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424"/>
      <c r="B283" s="130"/>
      <c r="L283" s="130"/>
      <c r="V283" s="130"/>
      <c r="AF283" s="130"/>
      <c r="AP283" s="130"/>
      <c r="AZ283" s="130"/>
      <c r="BA283" s="130"/>
      <c r="BB283" s="130"/>
      <c r="BC283" s="130"/>
      <c r="BD283" s="130"/>
      <c r="BE283" s="130"/>
      <c r="BF283" s="130"/>
      <c r="BG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424"/>
      <c r="B284" s="130"/>
      <c r="L284" s="130"/>
      <c r="V284" s="130"/>
      <c r="AF284" s="130"/>
      <c r="AP284" s="130"/>
      <c r="AZ284" s="130"/>
      <c r="BA284" s="130"/>
      <c r="BB284" s="130"/>
      <c r="BC284" s="130"/>
      <c r="BD284" s="130"/>
      <c r="BE284" s="130"/>
      <c r="BF284" s="130"/>
      <c r="BG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424"/>
      <c r="B285" s="130"/>
      <c r="L285" s="130"/>
      <c r="V285" s="130"/>
      <c r="AF285" s="130"/>
      <c r="AP285" s="130"/>
      <c r="AZ285" s="130"/>
      <c r="BA285" s="130"/>
      <c r="BB285" s="130"/>
      <c r="BC285" s="130"/>
      <c r="BD285" s="130"/>
      <c r="BE285" s="130"/>
      <c r="BF285" s="130"/>
      <c r="BG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424"/>
      <c r="B286" s="130"/>
      <c r="L286" s="130"/>
      <c r="V286" s="130"/>
      <c r="AF286" s="130"/>
      <c r="AP286" s="130"/>
      <c r="AZ286" s="130"/>
      <c r="BA286" s="130"/>
      <c r="BB286" s="130"/>
      <c r="BC286" s="130"/>
      <c r="BD286" s="130"/>
      <c r="BE286" s="130"/>
      <c r="BF286" s="130"/>
      <c r="BG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424"/>
      <c r="B287" s="130"/>
      <c r="L287" s="130"/>
      <c r="V287" s="130"/>
      <c r="AF287" s="130"/>
      <c r="AP287" s="130"/>
      <c r="AZ287" s="130"/>
      <c r="BA287" s="130"/>
      <c r="BB287" s="130"/>
      <c r="BC287" s="130"/>
      <c r="BD287" s="130"/>
      <c r="BE287" s="130"/>
      <c r="BF287" s="130"/>
      <c r="BG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424"/>
      <c r="B288" s="130"/>
      <c r="L288" s="130"/>
      <c r="V288" s="130"/>
      <c r="AF288" s="130"/>
      <c r="AP288" s="130"/>
      <c r="AZ288" s="130"/>
      <c r="BA288" s="130"/>
      <c r="BB288" s="130"/>
      <c r="BC288" s="130"/>
      <c r="BD288" s="130"/>
      <c r="BE288" s="130"/>
      <c r="BF288" s="130"/>
      <c r="BG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424"/>
      <c r="B289" s="130"/>
      <c r="L289" s="130"/>
      <c r="V289" s="130"/>
      <c r="AF289" s="130"/>
      <c r="AP289" s="130"/>
      <c r="AZ289" s="130"/>
      <c r="BA289" s="130"/>
      <c r="BB289" s="130"/>
      <c r="BC289" s="130"/>
      <c r="BD289" s="130"/>
      <c r="BE289" s="130"/>
      <c r="BF289" s="130"/>
      <c r="BG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424"/>
      <c r="B290" s="130"/>
      <c r="L290" s="130"/>
      <c r="V290" s="130"/>
      <c r="AF290" s="130"/>
      <c r="AP290" s="130"/>
      <c r="AZ290" s="130"/>
      <c r="BA290" s="130"/>
      <c r="BB290" s="130"/>
      <c r="BC290" s="130"/>
      <c r="BD290" s="130"/>
      <c r="BE290" s="130"/>
      <c r="BF290" s="130"/>
      <c r="BG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424"/>
      <c r="B291" s="130"/>
      <c r="L291" s="130"/>
      <c r="V291" s="130"/>
      <c r="AF291" s="130"/>
      <c r="AP291" s="130"/>
      <c r="AZ291" s="130"/>
      <c r="BA291" s="130"/>
      <c r="BB291" s="130"/>
      <c r="BC291" s="130"/>
      <c r="BD291" s="130"/>
      <c r="BE291" s="130"/>
      <c r="BF291" s="130"/>
      <c r="BG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424"/>
      <c r="B292" s="130"/>
      <c r="L292" s="130"/>
      <c r="V292" s="130"/>
      <c r="AF292" s="130"/>
      <c r="AP292" s="130"/>
      <c r="AZ292" s="130"/>
      <c r="BA292" s="130"/>
      <c r="BB292" s="130"/>
      <c r="BC292" s="130"/>
      <c r="BD292" s="130"/>
      <c r="BE292" s="130"/>
      <c r="BF292" s="130"/>
      <c r="BG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424"/>
      <c r="B293" s="130"/>
      <c r="L293" s="130"/>
      <c r="V293" s="130"/>
      <c r="AF293" s="130"/>
      <c r="AP293" s="130"/>
      <c r="AZ293" s="130"/>
      <c r="BA293" s="130"/>
      <c r="BB293" s="130"/>
      <c r="BC293" s="130"/>
      <c r="BD293" s="130"/>
      <c r="BE293" s="130"/>
      <c r="BF293" s="130"/>
      <c r="BG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424"/>
      <c r="B294" s="130"/>
      <c r="L294" s="130"/>
      <c r="V294" s="130"/>
      <c r="AF294" s="130"/>
      <c r="AP294" s="130"/>
      <c r="AZ294" s="130"/>
      <c r="BA294" s="130"/>
      <c r="BB294" s="130"/>
      <c r="BC294" s="130"/>
      <c r="BD294" s="130"/>
      <c r="BE294" s="130"/>
      <c r="BF294" s="130"/>
      <c r="BG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424"/>
      <c r="B295" s="130"/>
      <c r="L295" s="130"/>
      <c r="V295" s="130"/>
      <c r="AF295" s="130"/>
      <c r="AP295" s="130"/>
      <c r="AZ295" s="130"/>
      <c r="BA295" s="130"/>
      <c r="BB295" s="130"/>
      <c r="BC295" s="130"/>
      <c r="BD295" s="130"/>
      <c r="BE295" s="130"/>
      <c r="BF295" s="130"/>
      <c r="BG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424"/>
      <c r="B296" s="130"/>
      <c r="L296" s="130"/>
      <c r="V296" s="130"/>
      <c r="AF296" s="130"/>
      <c r="AP296" s="130"/>
      <c r="AZ296" s="130"/>
      <c r="BA296" s="130"/>
      <c r="BB296" s="130"/>
      <c r="BC296" s="130"/>
      <c r="BD296" s="130"/>
      <c r="BE296" s="130"/>
      <c r="BF296" s="130"/>
      <c r="BG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424"/>
      <c r="B297" s="130"/>
      <c r="L297" s="130"/>
      <c r="V297" s="130"/>
      <c r="AF297" s="130"/>
      <c r="AP297" s="130"/>
      <c r="AZ297" s="130"/>
      <c r="BA297" s="130"/>
      <c r="BB297" s="130"/>
      <c r="BC297" s="130"/>
      <c r="BD297" s="130"/>
      <c r="BE297" s="130"/>
      <c r="BF297" s="130"/>
      <c r="BG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424"/>
      <c r="B298" s="130"/>
      <c r="L298" s="130"/>
      <c r="V298" s="130"/>
      <c r="AF298" s="130"/>
      <c r="AP298" s="130"/>
      <c r="AZ298" s="130"/>
      <c r="BA298" s="130"/>
      <c r="BB298" s="130"/>
      <c r="BC298" s="130"/>
      <c r="BD298" s="130"/>
      <c r="BE298" s="130"/>
      <c r="BF298" s="130"/>
      <c r="BG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424"/>
      <c r="B299" s="130"/>
      <c r="L299" s="130"/>
      <c r="V299" s="130"/>
      <c r="AF299" s="130"/>
      <c r="AP299" s="130"/>
      <c r="AZ299" s="130"/>
      <c r="BA299" s="130"/>
      <c r="BB299" s="130"/>
      <c r="BC299" s="130"/>
      <c r="BD299" s="130"/>
      <c r="BE299" s="130"/>
      <c r="BF299" s="130"/>
      <c r="BG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424"/>
      <c r="B300" s="130"/>
      <c r="L300" s="130"/>
      <c r="V300" s="130"/>
      <c r="AF300" s="130"/>
      <c r="AP300" s="130"/>
      <c r="AZ300" s="130"/>
      <c r="BA300" s="130"/>
      <c r="BB300" s="130"/>
      <c r="BC300" s="130"/>
      <c r="BD300" s="130"/>
      <c r="BE300" s="130"/>
      <c r="BF300" s="130"/>
      <c r="BG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424"/>
      <c r="B301" s="130"/>
      <c r="L301" s="130"/>
      <c r="V301" s="130"/>
      <c r="AF301" s="130"/>
      <c r="AP301" s="130"/>
      <c r="AZ301" s="130"/>
      <c r="BA301" s="130"/>
      <c r="BB301" s="130"/>
      <c r="BC301" s="130"/>
      <c r="BD301" s="130"/>
      <c r="BE301" s="130"/>
      <c r="BF301" s="130"/>
      <c r="BG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424"/>
      <c r="B302" s="130"/>
      <c r="L302" s="130"/>
      <c r="V302" s="130"/>
      <c r="AF302" s="130"/>
      <c r="AP302" s="130"/>
      <c r="AZ302" s="130"/>
      <c r="BA302" s="130"/>
      <c r="BB302" s="130"/>
      <c r="BC302" s="130"/>
      <c r="BD302" s="130"/>
      <c r="BE302" s="130"/>
      <c r="BF302" s="130"/>
      <c r="BG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424"/>
      <c r="B303" s="130"/>
      <c r="L303" s="130"/>
      <c r="V303" s="130"/>
      <c r="AF303" s="130"/>
      <c r="AP303" s="130"/>
      <c r="AZ303" s="130"/>
      <c r="BA303" s="130"/>
      <c r="BB303" s="130"/>
      <c r="BC303" s="130"/>
      <c r="BD303" s="130"/>
      <c r="BE303" s="130"/>
      <c r="BF303" s="130"/>
      <c r="BG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424"/>
      <c r="B304" s="130"/>
      <c r="L304" s="130"/>
      <c r="V304" s="130"/>
      <c r="AF304" s="130"/>
      <c r="AP304" s="130"/>
      <c r="AZ304" s="130"/>
      <c r="BA304" s="130"/>
      <c r="BB304" s="130"/>
      <c r="BC304" s="130"/>
      <c r="BD304" s="130"/>
      <c r="BE304" s="130"/>
      <c r="BF304" s="130"/>
      <c r="BG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424"/>
      <c r="B305" s="130"/>
      <c r="L305" s="130"/>
      <c r="V305" s="130"/>
      <c r="AF305" s="130"/>
      <c r="AP305" s="130"/>
      <c r="AZ305" s="130"/>
      <c r="BA305" s="130"/>
      <c r="BB305" s="130"/>
      <c r="BC305" s="130"/>
      <c r="BD305" s="130"/>
      <c r="BE305" s="130"/>
      <c r="BF305" s="130"/>
      <c r="BG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424"/>
      <c r="B306" s="130"/>
      <c r="L306" s="130"/>
      <c r="V306" s="130"/>
      <c r="AF306" s="130"/>
      <c r="AP306" s="130"/>
      <c r="AZ306" s="130"/>
      <c r="BA306" s="130"/>
      <c r="BB306" s="130"/>
      <c r="BC306" s="130"/>
      <c r="BD306" s="130"/>
      <c r="BE306" s="130"/>
      <c r="BF306" s="130"/>
      <c r="BG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424"/>
      <c r="B307" s="130"/>
      <c r="L307" s="130"/>
      <c r="V307" s="130"/>
      <c r="AF307" s="130"/>
      <c r="AP307" s="130"/>
      <c r="AZ307" s="130"/>
      <c r="BA307" s="130"/>
      <c r="BB307" s="130"/>
      <c r="BC307" s="130"/>
      <c r="BD307" s="130"/>
      <c r="BE307" s="130"/>
      <c r="BF307" s="130"/>
      <c r="BG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424"/>
      <c r="B308" s="130"/>
      <c r="L308" s="130"/>
      <c r="V308" s="130"/>
      <c r="AF308" s="130"/>
      <c r="AP308" s="130"/>
      <c r="AZ308" s="130"/>
      <c r="BA308" s="130"/>
      <c r="BB308" s="130"/>
      <c r="BC308" s="130"/>
      <c r="BD308" s="130"/>
      <c r="BE308" s="130"/>
      <c r="BF308" s="130"/>
      <c r="BG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424"/>
      <c r="B309" s="130"/>
      <c r="L309" s="130"/>
      <c r="V309" s="130"/>
      <c r="AF309" s="130"/>
      <c r="AP309" s="130"/>
      <c r="AZ309" s="130"/>
      <c r="BA309" s="130"/>
      <c r="BB309" s="130"/>
      <c r="BC309" s="130"/>
      <c r="BD309" s="130"/>
      <c r="BE309" s="130"/>
      <c r="BF309" s="130"/>
      <c r="BG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424"/>
      <c r="B310" s="130"/>
      <c r="L310" s="130"/>
      <c r="V310" s="130"/>
      <c r="AF310" s="130"/>
      <c r="AP310" s="130"/>
      <c r="AZ310" s="130"/>
      <c r="BA310" s="130"/>
      <c r="BB310" s="130"/>
      <c r="BC310" s="130"/>
      <c r="BD310" s="130"/>
      <c r="BE310" s="130"/>
      <c r="BF310" s="130"/>
      <c r="BG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424"/>
      <c r="B311" s="130"/>
      <c r="L311" s="130"/>
      <c r="V311" s="130"/>
      <c r="AF311" s="130"/>
      <c r="AP311" s="130"/>
      <c r="AZ311" s="130"/>
      <c r="BA311" s="130"/>
      <c r="BB311" s="130"/>
      <c r="BC311" s="130"/>
      <c r="BD311" s="130"/>
      <c r="BE311" s="130"/>
      <c r="BF311" s="130"/>
      <c r="BG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424"/>
      <c r="B312" s="130"/>
      <c r="L312" s="130"/>
      <c r="V312" s="130"/>
      <c r="AF312" s="130"/>
      <c r="AP312" s="130"/>
      <c r="AZ312" s="130"/>
      <c r="BA312" s="130"/>
      <c r="BB312" s="130"/>
      <c r="BC312" s="130"/>
      <c r="BD312" s="130"/>
      <c r="BE312" s="130"/>
      <c r="BF312" s="130"/>
      <c r="BG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424"/>
      <c r="B313" s="130"/>
      <c r="L313" s="130"/>
      <c r="V313" s="130"/>
      <c r="AF313" s="130"/>
      <c r="AP313" s="130"/>
      <c r="AZ313" s="130"/>
      <c r="BA313" s="130"/>
      <c r="BB313" s="130"/>
      <c r="BC313" s="130"/>
      <c r="BD313" s="130"/>
      <c r="BE313" s="130"/>
      <c r="BF313" s="130"/>
      <c r="BG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424"/>
      <c r="B314" s="130"/>
      <c r="L314" s="130"/>
      <c r="V314" s="130"/>
      <c r="AF314" s="130"/>
      <c r="AP314" s="130"/>
      <c r="AZ314" s="130"/>
      <c r="BA314" s="130"/>
      <c r="BB314" s="130"/>
      <c r="BC314" s="130"/>
      <c r="BD314" s="130"/>
      <c r="BE314" s="130"/>
      <c r="BF314" s="130"/>
      <c r="BG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424"/>
      <c r="B315" s="130"/>
      <c r="L315" s="130"/>
      <c r="V315" s="130"/>
      <c r="AF315" s="130"/>
      <c r="AP315" s="130"/>
      <c r="AZ315" s="130"/>
      <c r="BA315" s="130"/>
      <c r="BB315" s="130"/>
      <c r="BC315" s="130"/>
      <c r="BD315" s="130"/>
      <c r="BE315" s="130"/>
      <c r="BF315" s="130"/>
      <c r="BG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424"/>
      <c r="B316" s="130"/>
      <c r="L316" s="130"/>
      <c r="V316" s="130"/>
      <c r="AF316" s="130"/>
      <c r="AP316" s="130"/>
      <c r="AZ316" s="130"/>
      <c r="BA316" s="130"/>
      <c r="BB316" s="130"/>
      <c r="BC316" s="130"/>
      <c r="BD316" s="130"/>
      <c r="BE316" s="130"/>
      <c r="BF316" s="130"/>
      <c r="BG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424"/>
      <c r="B317" s="130"/>
      <c r="L317" s="130"/>
      <c r="V317" s="130"/>
      <c r="AF317" s="130"/>
      <c r="AP317" s="130"/>
      <c r="AZ317" s="130"/>
      <c r="BA317" s="130"/>
      <c r="BB317" s="130"/>
      <c r="BC317" s="130"/>
      <c r="BD317" s="130"/>
      <c r="BE317" s="130"/>
      <c r="BF317" s="130"/>
      <c r="BG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424"/>
      <c r="B318" s="130"/>
      <c r="L318" s="130"/>
      <c r="V318" s="130"/>
      <c r="AF318" s="130"/>
      <c r="AP318" s="130"/>
      <c r="AZ318" s="130"/>
      <c r="BA318" s="130"/>
      <c r="BB318" s="130"/>
      <c r="BC318" s="130"/>
      <c r="BD318" s="130"/>
      <c r="BE318" s="130"/>
      <c r="BF318" s="130"/>
      <c r="BG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424"/>
      <c r="B319" s="130"/>
      <c r="L319" s="130"/>
      <c r="V319" s="130"/>
      <c r="AF319" s="130"/>
      <c r="AP319" s="130"/>
      <c r="AZ319" s="130"/>
      <c r="BA319" s="130"/>
      <c r="BB319" s="130"/>
      <c r="BC319" s="130"/>
      <c r="BD319" s="130"/>
      <c r="BE319" s="130"/>
      <c r="BF319" s="130"/>
      <c r="BG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424"/>
      <c r="B320" s="130"/>
      <c r="L320" s="130"/>
      <c r="V320" s="130"/>
      <c r="AF320" s="130"/>
      <c r="AP320" s="130"/>
      <c r="AZ320" s="130"/>
      <c r="BA320" s="130"/>
      <c r="BB320" s="130"/>
      <c r="BC320" s="130"/>
      <c r="BD320" s="130"/>
      <c r="BE320" s="130"/>
      <c r="BF320" s="130"/>
      <c r="BG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424"/>
      <c r="B321" s="130"/>
      <c r="L321" s="130"/>
      <c r="V321" s="130"/>
      <c r="AF321" s="130"/>
      <c r="AP321" s="130"/>
      <c r="AZ321" s="130"/>
      <c r="BA321" s="130"/>
      <c r="BB321" s="130"/>
      <c r="BC321" s="130"/>
      <c r="BD321" s="130"/>
      <c r="BE321" s="130"/>
      <c r="BF321" s="130"/>
      <c r="BG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424"/>
      <c r="B322" s="130"/>
      <c r="L322" s="130"/>
      <c r="V322" s="130"/>
      <c r="AF322" s="130"/>
      <c r="AP322" s="130"/>
      <c r="AZ322" s="130"/>
      <c r="BA322" s="130"/>
      <c r="BB322" s="130"/>
      <c r="BC322" s="130"/>
      <c r="BD322" s="130"/>
      <c r="BE322" s="130"/>
      <c r="BF322" s="130"/>
      <c r="BG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424"/>
      <c r="B323" s="130"/>
      <c r="L323" s="130"/>
      <c r="V323" s="130"/>
      <c r="AF323" s="130"/>
      <c r="AP323" s="130"/>
      <c r="AZ323" s="130"/>
      <c r="BA323" s="130"/>
      <c r="BB323" s="130"/>
      <c r="BC323" s="130"/>
      <c r="BD323" s="130"/>
      <c r="BE323" s="130"/>
      <c r="BF323" s="130"/>
      <c r="BG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424"/>
      <c r="B324" s="130"/>
      <c r="L324" s="130"/>
      <c r="V324" s="130"/>
      <c r="AF324" s="130"/>
      <c r="AP324" s="130"/>
      <c r="AZ324" s="130"/>
      <c r="BA324" s="130"/>
      <c r="BB324" s="130"/>
      <c r="BC324" s="130"/>
      <c r="BD324" s="130"/>
      <c r="BE324" s="130"/>
      <c r="BF324" s="130"/>
      <c r="BG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424"/>
      <c r="B325" s="130"/>
      <c r="L325" s="130"/>
      <c r="V325" s="130"/>
      <c r="AF325" s="130"/>
      <c r="AP325" s="130"/>
      <c r="AZ325" s="130"/>
      <c r="BA325" s="130"/>
      <c r="BB325" s="130"/>
      <c r="BC325" s="130"/>
      <c r="BD325" s="130"/>
      <c r="BE325" s="130"/>
      <c r="BF325" s="130"/>
      <c r="BG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424"/>
      <c r="B326" s="130"/>
      <c r="L326" s="130"/>
      <c r="V326" s="130"/>
      <c r="AF326" s="130"/>
      <c r="AP326" s="130"/>
      <c r="AZ326" s="130"/>
      <c r="BA326" s="130"/>
      <c r="BB326" s="130"/>
      <c r="BC326" s="130"/>
      <c r="BD326" s="130"/>
      <c r="BE326" s="130"/>
      <c r="BF326" s="130"/>
      <c r="BG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424"/>
      <c r="B327" s="130"/>
      <c r="L327" s="130"/>
      <c r="V327" s="130"/>
      <c r="AF327" s="130"/>
      <c r="AP327" s="130"/>
      <c r="AZ327" s="130"/>
      <c r="BA327" s="130"/>
      <c r="BB327" s="130"/>
      <c r="BC327" s="130"/>
      <c r="BD327" s="130"/>
      <c r="BE327" s="130"/>
      <c r="BF327" s="130"/>
      <c r="BG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424"/>
      <c r="B328" s="130"/>
      <c r="L328" s="130"/>
      <c r="V328" s="130"/>
      <c r="AF328" s="130"/>
      <c r="AP328" s="130"/>
      <c r="AZ328" s="130"/>
      <c r="BA328" s="130"/>
      <c r="BB328" s="130"/>
      <c r="BC328" s="130"/>
      <c r="BD328" s="130"/>
      <c r="BE328" s="130"/>
      <c r="BF328" s="130"/>
      <c r="BG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424"/>
      <c r="B329" s="130"/>
      <c r="L329" s="130"/>
      <c r="V329" s="130"/>
      <c r="AF329" s="130"/>
      <c r="AP329" s="130"/>
      <c r="AZ329" s="130"/>
      <c r="BA329" s="130"/>
      <c r="BB329" s="130"/>
      <c r="BC329" s="130"/>
      <c r="BD329" s="130"/>
      <c r="BE329" s="130"/>
      <c r="BF329" s="130"/>
      <c r="BG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424"/>
      <c r="B330" s="130"/>
      <c r="L330" s="130"/>
      <c r="V330" s="130"/>
      <c r="AF330" s="130"/>
      <c r="AP330" s="130"/>
      <c r="AZ330" s="130"/>
      <c r="BA330" s="130"/>
      <c r="BB330" s="130"/>
      <c r="BC330" s="130"/>
      <c r="BD330" s="130"/>
      <c r="BE330" s="130"/>
      <c r="BF330" s="130"/>
      <c r="BG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424"/>
      <c r="B331" s="130"/>
      <c r="L331" s="130"/>
      <c r="V331" s="130"/>
      <c r="AF331" s="130"/>
      <c r="AP331" s="130"/>
      <c r="AZ331" s="130"/>
      <c r="BA331" s="130"/>
      <c r="BB331" s="130"/>
      <c r="BC331" s="130"/>
      <c r="BD331" s="130"/>
      <c r="BE331" s="130"/>
      <c r="BF331" s="130"/>
      <c r="BG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424"/>
      <c r="B332" s="130"/>
      <c r="L332" s="130"/>
      <c r="V332" s="130"/>
      <c r="AF332" s="130"/>
      <c r="AP332" s="130"/>
      <c r="AZ332" s="130"/>
      <c r="BA332" s="130"/>
      <c r="BB332" s="130"/>
      <c r="BC332" s="130"/>
      <c r="BD332" s="130"/>
      <c r="BE332" s="130"/>
      <c r="BF332" s="130"/>
      <c r="BG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424"/>
      <c r="B333" s="130"/>
      <c r="L333" s="130"/>
      <c r="V333" s="130"/>
      <c r="AF333" s="130"/>
      <c r="AP333" s="130"/>
      <c r="AZ333" s="130"/>
      <c r="BA333" s="130"/>
      <c r="BB333" s="130"/>
      <c r="BC333" s="130"/>
      <c r="BD333" s="130"/>
      <c r="BE333" s="130"/>
      <c r="BF333" s="130"/>
      <c r="BG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424"/>
      <c r="B334" s="130"/>
      <c r="L334" s="130"/>
      <c r="V334" s="130"/>
      <c r="AF334" s="130"/>
      <c r="AP334" s="130"/>
      <c r="AZ334" s="130"/>
      <c r="BA334" s="130"/>
      <c r="BB334" s="130"/>
      <c r="BC334" s="130"/>
      <c r="BD334" s="130"/>
      <c r="BE334" s="130"/>
      <c r="BF334" s="130"/>
      <c r="BG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424"/>
      <c r="B335" s="130"/>
      <c r="L335" s="130"/>
      <c r="V335" s="130"/>
      <c r="AF335" s="130"/>
      <c r="AP335" s="130"/>
      <c r="AZ335" s="130"/>
      <c r="BA335" s="130"/>
      <c r="BB335" s="130"/>
      <c r="BC335" s="130"/>
      <c r="BD335" s="130"/>
      <c r="BE335" s="130"/>
      <c r="BF335" s="130"/>
      <c r="BG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424"/>
      <c r="B336" s="130"/>
      <c r="L336" s="130"/>
      <c r="V336" s="130"/>
      <c r="AF336" s="130"/>
      <c r="AP336" s="130"/>
      <c r="AZ336" s="130"/>
      <c r="BA336" s="130"/>
      <c r="BB336" s="130"/>
      <c r="BC336" s="130"/>
      <c r="BD336" s="130"/>
      <c r="BE336" s="130"/>
      <c r="BF336" s="130"/>
      <c r="BG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424"/>
      <c r="B337" s="130"/>
      <c r="L337" s="130"/>
      <c r="V337" s="130"/>
      <c r="AF337" s="130"/>
      <c r="AP337" s="130"/>
      <c r="AZ337" s="130"/>
      <c r="BA337" s="130"/>
      <c r="BB337" s="130"/>
      <c r="BC337" s="130"/>
      <c r="BD337" s="130"/>
      <c r="BE337" s="130"/>
      <c r="BF337" s="130"/>
      <c r="BG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424"/>
      <c r="B338" s="130"/>
      <c r="L338" s="130"/>
      <c r="V338" s="130"/>
      <c r="AF338" s="130"/>
      <c r="AP338" s="130"/>
      <c r="AZ338" s="130"/>
      <c r="BA338" s="130"/>
      <c r="BB338" s="130"/>
      <c r="BC338" s="130"/>
      <c r="BD338" s="130"/>
      <c r="BE338" s="130"/>
      <c r="BF338" s="130"/>
      <c r="BG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424"/>
      <c r="B339" s="130"/>
      <c r="L339" s="130"/>
      <c r="V339" s="130"/>
      <c r="AF339" s="130"/>
      <c r="AP339" s="130"/>
      <c r="AZ339" s="130"/>
      <c r="BA339" s="130"/>
      <c r="BB339" s="130"/>
      <c r="BC339" s="130"/>
      <c r="BD339" s="130"/>
      <c r="BE339" s="130"/>
      <c r="BF339" s="130"/>
      <c r="BG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424"/>
      <c r="B340" s="130"/>
      <c r="L340" s="130"/>
      <c r="V340" s="130"/>
      <c r="AF340" s="130"/>
      <c r="AP340" s="130"/>
      <c r="AZ340" s="130"/>
      <c r="BA340" s="130"/>
      <c r="BB340" s="130"/>
      <c r="BC340" s="130"/>
      <c r="BD340" s="130"/>
      <c r="BE340" s="130"/>
      <c r="BF340" s="130"/>
      <c r="BG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424"/>
      <c r="B341" s="130"/>
      <c r="L341" s="130"/>
      <c r="V341" s="130"/>
      <c r="AF341" s="130"/>
      <c r="AP341" s="130"/>
      <c r="AZ341" s="130"/>
      <c r="BA341" s="130"/>
      <c r="BB341" s="130"/>
      <c r="BC341" s="130"/>
      <c r="BD341" s="130"/>
      <c r="BE341" s="130"/>
      <c r="BF341" s="130"/>
      <c r="BG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424"/>
      <c r="B342" s="130"/>
      <c r="L342" s="130"/>
      <c r="V342" s="130"/>
      <c r="AF342" s="130"/>
      <c r="AP342" s="130"/>
      <c r="AZ342" s="130"/>
      <c r="BA342" s="130"/>
      <c r="BB342" s="130"/>
      <c r="BC342" s="130"/>
      <c r="BD342" s="130"/>
      <c r="BE342" s="130"/>
      <c r="BF342" s="130"/>
      <c r="BG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424"/>
      <c r="B343" s="130"/>
      <c r="L343" s="130"/>
      <c r="V343" s="130"/>
      <c r="AF343" s="130"/>
      <c r="AP343" s="130"/>
      <c r="AZ343" s="130"/>
      <c r="BA343" s="130"/>
      <c r="BB343" s="130"/>
      <c r="BC343" s="130"/>
      <c r="BD343" s="130"/>
      <c r="BE343" s="130"/>
      <c r="BF343" s="130"/>
      <c r="BG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424"/>
      <c r="B344" s="130"/>
      <c r="L344" s="130"/>
      <c r="V344" s="130"/>
      <c r="AF344" s="130"/>
      <c r="AP344" s="130"/>
      <c r="AZ344" s="130"/>
      <c r="BA344" s="130"/>
      <c r="BB344" s="130"/>
      <c r="BC344" s="130"/>
      <c r="BD344" s="130"/>
      <c r="BE344" s="130"/>
      <c r="BF344" s="130"/>
      <c r="BG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424"/>
      <c r="B345" s="130"/>
      <c r="L345" s="130"/>
      <c r="V345" s="130"/>
      <c r="AF345" s="130"/>
      <c r="AP345" s="130"/>
      <c r="AZ345" s="130"/>
      <c r="BA345" s="130"/>
      <c r="BB345" s="130"/>
      <c r="BC345" s="130"/>
      <c r="BD345" s="130"/>
      <c r="BE345" s="130"/>
      <c r="BF345" s="130"/>
      <c r="BG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424"/>
      <c r="B346" s="130"/>
      <c r="L346" s="130"/>
      <c r="V346" s="130"/>
      <c r="AF346" s="130"/>
      <c r="AP346" s="130"/>
      <c r="AZ346" s="130"/>
      <c r="BA346" s="130"/>
      <c r="BB346" s="130"/>
      <c r="BC346" s="130"/>
      <c r="BD346" s="130"/>
      <c r="BE346" s="130"/>
      <c r="BF346" s="130"/>
      <c r="BG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424"/>
      <c r="B347" s="130"/>
      <c r="L347" s="130"/>
      <c r="V347" s="130"/>
      <c r="AF347" s="130"/>
      <c r="AP347" s="130"/>
      <c r="AZ347" s="130"/>
      <c r="BA347" s="130"/>
      <c r="BB347" s="130"/>
      <c r="BC347" s="130"/>
      <c r="BD347" s="130"/>
      <c r="BE347" s="130"/>
      <c r="BF347" s="130"/>
      <c r="BG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424"/>
      <c r="B348" s="130"/>
      <c r="L348" s="130"/>
      <c r="V348" s="130"/>
      <c r="AF348" s="130"/>
      <c r="AP348" s="130"/>
      <c r="AZ348" s="130"/>
      <c r="BA348" s="130"/>
      <c r="BB348" s="130"/>
      <c r="BC348" s="130"/>
      <c r="BD348" s="130"/>
      <c r="BE348" s="130"/>
      <c r="BF348" s="130"/>
      <c r="BG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424"/>
      <c r="B349" s="130"/>
      <c r="L349" s="130"/>
      <c r="V349" s="130"/>
      <c r="AF349" s="130"/>
      <c r="AP349" s="130"/>
      <c r="AZ349" s="130"/>
      <c r="BA349" s="130"/>
      <c r="BB349" s="130"/>
      <c r="BC349" s="130"/>
      <c r="BD349" s="130"/>
      <c r="BE349" s="130"/>
      <c r="BF349" s="130"/>
      <c r="BG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424"/>
      <c r="B350" s="130"/>
      <c r="L350" s="130"/>
      <c r="V350" s="130"/>
      <c r="AF350" s="130"/>
      <c r="AP350" s="130"/>
      <c r="AZ350" s="130"/>
      <c r="BA350" s="130"/>
      <c r="BB350" s="130"/>
      <c r="BC350" s="130"/>
      <c r="BD350" s="130"/>
      <c r="BE350" s="130"/>
      <c r="BF350" s="130"/>
      <c r="BG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424"/>
      <c r="B351" s="130"/>
      <c r="L351" s="130"/>
      <c r="V351" s="130"/>
      <c r="AF351" s="130"/>
      <c r="AP351" s="130"/>
      <c r="AZ351" s="130"/>
      <c r="BA351" s="130"/>
      <c r="BB351" s="130"/>
      <c r="BC351" s="130"/>
      <c r="BD351" s="130"/>
      <c r="BE351" s="130"/>
      <c r="BF351" s="130"/>
      <c r="BG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424"/>
      <c r="B352" s="130"/>
      <c r="L352" s="130"/>
      <c r="V352" s="130"/>
      <c r="AF352" s="130"/>
      <c r="AP352" s="130"/>
      <c r="AZ352" s="130"/>
      <c r="BA352" s="130"/>
      <c r="BB352" s="130"/>
      <c r="BC352" s="130"/>
      <c r="BD352" s="130"/>
      <c r="BE352" s="130"/>
      <c r="BF352" s="130"/>
      <c r="BG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424"/>
      <c r="B353" s="130"/>
      <c r="L353" s="130"/>
      <c r="V353" s="130"/>
      <c r="AF353" s="130"/>
      <c r="AP353" s="130"/>
      <c r="AZ353" s="130"/>
      <c r="BA353" s="130"/>
      <c r="BB353" s="130"/>
      <c r="BC353" s="130"/>
      <c r="BD353" s="130"/>
      <c r="BE353" s="130"/>
      <c r="BF353" s="130"/>
      <c r="BG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424"/>
      <c r="B354" s="130"/>
      <c r="L354" s="130"/>
      <c r="V354" s="130"/>
      <c r="AF354" s="130"/>
      <c r="AP354" s="130"/>
      <c r="AZ354" s="130"/>
      <c r="BA354" s="130"/>
      <c r="BB354" s="130"/>
      <c r="BC354" s="130"/>
      <c r="BD354" s="130"/>
      <c r="BE354" s="130"/>
      <c r="BF354" s="130"/>
      <c r="BG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424"/>
      <c r="B355" s="130"/>
      <c r="L355" s="130"/>
      <c r="V355" s="130"/>
      <c r="AF355" s="130"/>
      <c r="AP355" s="130"/>
      <c r="AZ355" s="130"/>
      <c r="BA355" s="130"/>
      <c r="BB355" s="130"/>
      <c r="BC355" s="130"/>
      <c r="BD355" s="130"/>
      <c r="BE355" s="130"/>
      <c r="BF355" s="130"/>
      <c r="BG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424"/>
      <c r="B356" s="130"/>
      <c r="L356" s="130"/>
      <c r="V356" s="130"/>
      <c r="AF356" s="130"/>
      <c r="AP356" s="130"/>
      <c r="AZ356" s="130"/>
      <c r="BA356" s="130"/>
      <c r="BB356" s="130"/>
      <c r="BC356" s="130"/>
      <c r="BD356" s="130"/>
      <c r="BE356" s="130"/>
      <c r="BF356" s="130"/>
      <c r="BG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424"/>
      <c r="B357" s="130"/>
      <c r="L357" s="130"/>
      <c r="V357" s="130"/>
      <c r="AF357" s="130"/>
      <c r="AP357" s="130"/>
      <c r="AZ357" s="130"/>
      <c r="BA357" s="130"/>
      <c r="BB357" s="130"/>
      <c r="BC357" s="130"/>
      <c r="BD357" s="130"/>
      <c r="BE357" s="130"/>
      <c r="BF357" s="130"/>
      <c r="BG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424"/>
      <c r="B358" s="130"/>
      <c r="L358" s="130"/>
      <c r="V358" s="130"/>
      <c r="AF358" s="130"/>
      <c r="AP358" s="130"/>
      <c r="AZ358" s="130"/>
      <c r="BA358" s="130"/>
      <c r="BB358" s="130"/>
      <c r="BC358" s="130"/>
      <c r="BD358" s="130"/>
      <c r="BE358" s="130"/>
      <c r="BF358" s="130"/>
      <c r="BG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424"/>
      <c r="B359" s="130"/>
      <c r="L359" s="130"/>
      <c r="V359" s="130"/>
      <c r="AF359" s="130"/>
      <c r="AP359" s="130"/>
      <c r="AZ359" s="130"/>
      <c r="BA359" s="130"/>
      <c r="BB359" s="130"/>
      <c r="BC359" s="130"/>
      <c r="BD359" s="130"/>
      <c r="BE359" s="130"/>
      <c r="BF359" s="130"/>
      <c r="BG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424"/>
      <c r="B360" s="130"/>
      <c r="L360" s="130"/>
      <c r="V360" s="130"/>
      <c r="AF360" s="130"/>
      <c r="AP360" s="130"/>
      <c r="AZ360" s="130"/>
      <c r="BA360" s="130"/>
      <c r="BB360" s="130"/>
      <c r="BC360" s="130"/>
      <c r="BD360" s="130"/>
      <c r="BE360" s="130"/>
      <c r="BF360" s="130"/>
      <c r="BG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424"/>
      <c r="B361" s="130"/>
      <c r="L361" s="130"/>
      <c r="V361" s="130"/>
      <c r="AF361" s="130"/>
      <c r="AP361" s="130"/>
      <c r="AZ361" s="130"/>
      <c r="BA361" s="130"/>
      <c r="BB361" s="130"/>
      <c r="BC361" s="130"/>
      <c r="BD361" s="130"/>
      <c r="BE361" s="130"/>
      <c r="BF361" s="130"/>
      <c r="BG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424"/>
      <c r="B362" s="130"/>
      <c r="L362" s="130"/>
      <c r="V362" s="130"/>
      <c r="AF362" s="130"/>
      <c r="AP362" s="130"/>
      <c r="AZ362" s="130"/>
      <c r="BA362" s="130"/>
      <c r="BB362" s="130"/>
      <c r="BC362" s="130"/>
      <c r="BD362" s="130"/>
      <c r="BE362" s="130"/>
      <c r="BF362" s="130"/>
      <c r="BG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424"/>
      <c r="B363" s="130"/>
      <c r="L363" s="130"/>
      <c r="V363" s="130"/>
      <c r="AF363" s="130"/>
      <c r="AP363" s="130"/>
      <c r="AZ363" s="130"/>
      <c r="BA363" s="130"/>
      <c r="BB363" s="130"/>
      <c r="BC363" s="130"/>
      <c r="BD363" s="130"/>
      <c r="BE363" s="130"/>
      <c r="BF363" s="130"/>
      <c r="BG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424"/>
      <c r="B364" s="130"/>
      <c r="L364" s="130"/>
      <c r="V364" s="130"/>
      <c r="AF364" s="130"/>
      <c r="AP364" s="130"/>
      <c r="AZ364" s="130"/>
      <c r="BA364" s="130"/>
      <c r="BB364" s="130"/>
      <c r="BC364" s="130"/>
      <c r="BD364" s="130"/>
      <c r="BE364" s="130"/>
      <c r="BF364" s="130"/>
      <c r="BG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424"/>
      <c r="B365" s="130"/>
      <c r="L365" s="130"/>
      <c r="V365" s="130"/>
      <c r="AF365" s="130"/>
      <c r="AP365" s="130"/>
      <c r="AZ365" s="130"/>
      <c r="BA365" s="130"/>
      <c r="BB365" s="130"/>
      <c r="BC365" s="130"/>
      <c r="BD365" s="130"/>
      <c r="BE365" s="130"/>
      <c r="BF365" s="130"/>
      <c r="BG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424"/>
      <c r="B366" s="130"/>
      <c r="L366" s="130"/>
      <c r="V366" s="130"/>
      <c r="AF366" s="130"/>
      <c r="AP366" s="130"/>
      <c r="AZ366" s="130"/>
      <c r="BA366" s="130"/>
      <c r="BB366" s="130"/>
      <c r="BC366" s="130"/>
      <c r="BD366" s="130"/>
      <c r="BE366" s="130"/>
      <c r="BF366" s="130"/>
      <c r="BG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424"/>
      <c r="B367" s="130"/>
      <c r="L367" s="130"/>
      <c r="V367" s="130"/>
      <c r="AF367" s="130"/>
      <c r="AP367" s="130"/>
      <c r="AZ367" s="130"/>
      <c r="BA367" s="130"/>
      <c r="BB367" s="130"/>
      <c r="BC367" s="130"/>
      <c r="BD367" s="130"/>
      <c r="BE367" s="130"/>
      <c r="BF367" s="130"/>
      <c r="BG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424"/>
      <c r="B368" s="130"/>
      <c r="L368" s="130"/>
      <c r="V368" s="130"/>
      <c r="AF368" s="130"/>
      <c r="AP368" s="130"/>
      <c r="AZ368" s="130"/>
      <c r="BA368" s="130"/>
      <c r="BB368" s="130"/>
      <c r="BC368" s="130"/>
      <c r="BD368" s="130"/>
      <c r="BE368" s="130"/>
      <c r="BF368" s="130"/>
      <c r="BG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424"/>
      <c r="B369" s="130"/>
      <c r="L369" s="130"/>
      <c r="V369" s="130"/>
      <c r="AF369" s="130"/>
      <c r="AP369" s="130"/>
      <c r="AZ369" s="130"/>
      <c r="BA369" s="130"/>
      <c r="BB369" s="130"/>
      <c r="BC369" s="130"/>
      <c r="BD369" s="130"/>
      <c r="BE369" s="130"/>
      <c r="BF369" s="130"/>
      <c r="BG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424"/>
      <c r="B370" s="130"/>
      <c r="L370" s="130"/>
      <c r="V370" s="130"/>
      <c r="AF370" s="130"/>
      <c r="AP370" s="130"/>
      <c r="AZ370" s="130"/>
      <c r="BA370" s="130"/>
      <c r="BB370" s="130"/>
      <c r="BC370" s="130"/>
      <c r="BD370" s="130"/>
      <c r="BE370" s="130"/>
      <c r="BF370" s="130"/>
      <c r="BG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424"/>
      <c r="B371" s="130"/>
      <c r="L371" s="130"/>
      <c r="V371" s="130"/>
      <c r="AF371" s="130"/>
      <c r="AP371" s="130"/>
      <c r="AZ371" s="130"/>
      <c r="BA371" s="130"/>
      <c r="BB371" s="130"/>
      <c r="BC371" s="130"/>
      <c r="BD371" s="130"/>
      <c r="BE371" s="130"/>
      <c r="BF371" s="130"/>
      <c r="BG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424"/>
      <c r="B372" s="130"/>
      <c r="L372" s="130"/>
      <c r="V372" s="130"/>
      <c r="AF372" s="130"/>
      <c r="AP372" s="130"/>
      <c r="AZ372" s="130"/>
      <c r="BA372" s="130"/>
      <c r="BB372" s="130"/>
      <c r="BC372" s="130"/>
      <c r="BD372" s="130"/>
      <c r="BE372" s="130"/>
      <c r="BF372" s="130"/>
      <c r="BG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424"/>
      <c r="B373" s="130"/>
      <c r="L373" s="130"/>
      <c r="V373" s="130"/>
      <c r="AF373" s="130"/>
      <c r="AP373" s="130"/>
      <c r="AZ373" s="130"/>
      <c r="BA373" s="130"/>
      <c r="BB373" s="130"/>
      <c r="BC373" s="130"/>
      <c r="BD373" s="130"/>
      <c r="BE373" s="130"/>
      <c r="BF373" s="130"/>
      <c r="BG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424"/>
      <c r="B374" s="130"/>
      <c r="L374" s="130"/>
      <c r="V374" s="130"/>
      <c r="AF374" s="130"/>
      <c r="AP374" s="130"/>
      <c r="AZ374" s="130"/>
      <c r="BA374" s="130"/>
      <c r="BB374" s="130"/>
      <c r="BC374" s="130"/>
      <c r="BD374" s="130"/>
      <c r="BE374" s="130"/>
      <c r="BF374" s="130"/>
      <c r="BG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424"/>
      <c r="B375" s="130"/>
      <c r="L375" s="130"/>
      <c r="V375" s="130"/>
      <c r="AF375" s="130"/>
      <c r="AP375" s="130"/>
      <c r="AZ375" s="130"/>
      <c r="BA375" s="130"/>
      <c r="BB375" s="130"/>
      <c r="BC375" s="130"/>
      <c r="BD375" s="130"/>
      <c r="BE375" s="130"/>
      <c r="BF375" s="130"/>
      <c r="BG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424"/>
      <c r="B376" s="130"/>
      <c r="L376" s="130"/>
      <c r="V376" s="130"/>
      <c r="AF376" s="130"/>
      <c r="AP376" s="130"/>
      <c r="AZ376" s="130"/>
      <c r="BA376" s="130"/>
      <c r="BB376" s="130"/>
      <c r="BC376" s="130"/>
      <c r="BD376" s="130"/>
      <c r="BE376" s="130"/>
      <c r="BF376" s="130"/>
      <c r="BG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424"/>
      <c r="B377" s="130"/>
      <c r="L377" s="130"/>
      <c r="V377" s="130"/>
      <c r="AF377" s="130"/>
      <c r="AP377" s="130"/>
      <c r="AZ377" s="130"/>
      <c r="BA377" s="130"/>
      <c r="BB377" s="130"/>
      <c r="BC377" s="130"/>
      <c r="BD377" s="130"/>
      <c r="BE377" s="130"/>
      <c r="BF377" s="130"/>
      <c r="BG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424"/>
      <c r="B378" s="130"/>
      <c r="L378" s="130"/>
      <c r="V378" s="130"/>
      <c r="AF378" s="130"/>
      <c r="AP378" s="130"/>
      <c r="AZ378" s="130"/>
      <c r="BA378" s="130"/>
      <c r="BB378" s="130"/>
      <c r="BC378" s="130"/>
      <c r="BD378" s="130"/>
      <c r="BE378" s="130"/>
      <c r="BF378" s="130"/>
      <c r="BG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424"/>
      <c r="B379" s="130"/>
      <c r="L379" s="130"/>
      <c r="V379" s="130"/>
      <c r="AF379" s="130"/>
      <c r="AP379" s="130"/>
      <c r="AZ379" s="130"/>
      <c r="BA379" s="130"/>
      <c r="BB379" s="130"/>
      <c r="BC379" s="130"/>
      <c r="BD379" s="130"/>
      <c r="BE379" s="130"/>
      <c r="BF379" s="130"/>
      <c r="BG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424"/>
      <c r="B380" s="130"/>
      <c r="L380" s="130"/>
      <c r="V380" s="130"/>
      <c r="AF380" s="130"/>
      <c r="AP380" s="130"/>
      <c r="AZ380" s="130"/>
      <c r="BA380" s="130"/>
      <c r="BB380" s="130"/>
      <c r="BC380" s="130"/>
      <c r="BD380" s="130"/>
      <c r="BE380" s="130"/>
      <c r="BF380" s="130"/>
      <c r="BG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424"/>
      <c r="B381" s="130"/>
      <c r="L381" s="130"/>
      <c r="V381" s="130"/>
      <c r="AF381" s="130"/>
      <c r="AP381" s="130"/>
      <c r="AZ381" s="130"/>
      <c r="BA381" s="130"/>
      <c r="BB381" s="130"/>
      <c r="BC381" s="130"/>
      <c r="BD381" s="130"/>
      <c r="BE381" s="130"/>
      <c r="BF381" s="130"/>
      <c r="BG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424"/>
      <c r="B382" s="130"/>
      <c r="L382" s="130"/>
      <c r="V382" s="130"/>
      <c r="AF382" s="130"/>
      <c r="AP382" s="130"/>
      <c r="AZ382" s="130"/>
      <c r="BA382" s="130"/>
      <c r="BB382" s="130"/>
      <c r="BC382" s="130"/>
      <c r="BD382" s="130"/>
      <c r="BE382" s="130"/>
      <c r="BF382" s="130"/>
      <c r="BG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424"/>
      <c r="B383" s="130"/>
      <c r="L383" s="130"/>
      <c r="V383" s="130"/>
      <c r="AF383" s="130"/>
      <c r="AP383" s="130"/>
      <c r="AZ383" s="130"/>
      <c r="BA383" s="130"/>
      <c r="BB383" s="130"/>
      <c r="BC383" s="130"/>
      <c r="BD383" s="130"/>
      <c r="BE383" s="130"/>
      <c r="BF383" s="130"/>
      <c r="BG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424"/>
      <c r="B384" s="130"/>
      <c r="L384" s="130"/>
      <c r="V384" s="130"/>
      <c r="AF384" s="130"/>
      <c r="AP384" s="130"/>
      <c r="AZ384" s="130"/>
      <c r="BA384" s="130"/>
      <c r="BB384" s="130"/>
      <c r="BC384" s="130"/>
      <c r="BD384" s="130"/>
      <c r="BE384" s="130"/>
      <c r="BF384" s="130"/>
      <c r="BG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424"/>
      <c r="B385" s="130"/>
      <c r="L385" s="130"/>
      <c r="V385" s="130"/>
      <c r="AF385" s="130"/>
      <c r="AP385" s="130"/>
      <c r="AZ385" s="130"/>
      <c r="BA385" s="130"/>
      <c r="BB385" s="130"/>
      <c r="BC385" s="130"/>
      <c r="BD385" s="130"/>
      <c r="BE385" s="130"/>
      <c r="BF385" s="130"/>
      <c r="BG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424"/>
      <c r="B386" s="130"/>
      <c r="L386" s="130"/>
      <c r="V386" s="130"/>
      <c r="AF386" s="130"/>
      <c r="AP386" s="130"/>
      <c r="AZ386" s="130"/>
      <c r="BA386" s="130"/>
      <c r="BB386" s="130"/>
      <c r="BC386" s="130"/>
      <c r="BD386" s="130"/>
      <c r="BE386" s="130"/>
      <c r="BF386" s="130"/>
      <c r="BG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424"/>
      <c r="B387" s="130"/>
      <c r="L387" s="130"/>
      <c r="V387" s="130"/>
      <c r="AF387" s="130"/>
      <c r="AP387" s="130"/>
      <c r="AZ387" s="130"/>
      <c r="BA387" s="130"/>
      <c r="BB387" s="130"/>
      <c r="BC387" s="130"/>
      <c r="BD387" s="130"/>
      <c r="BE387" s="130"/>
      <c r="BF387" s="130"/>
      <c r="BG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424"/>
      <c r="B388" s="130"/>
      <c r="L388" s="130"/>
      <c r="V388" s="130"/>
      <c r="AF388" s="130"/>
      <c r="AP388" s="130"/>
      <c r="AZ388" s="130"/>
      <c r="BA388" s="130"/>
      <c r="BB388" s="130"/>
      <c r="BC388" s="130"/>
      <c r="BD388" s="130"/>
      <c r="BE388" s="130"/>
      <c r="BF388" s="130"/>
      <c r="BG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424"/>
      <c r="B389" s="130"/>
      <c r="L389" s="130"/>
      <c r="V389" s="130"/>
      <c r="AF389" s="130"/>
      <c r="AP389" s="130"/>
      <c r="AZ389" s="130"/>
      <c r="BA389" s="130"/>
      <c r="BB389" s="130"/>
      <c r="BC389" s="130"/>
      <c r="BD389" s="130"/>
      <c r="BE389" s="130"/>
      <c r="BF389" s="130"/>
      <c r="BG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424"/>
      <c r="B390" s="130"/>
      <c r="L390" s="130"/>
      <c r="V390" s="130"/>
      <c r="AF390" s="130"/>
      <c r="AP390" s="130"/>
      <c r="AZ390" s="130"/>
      <c r="BA390" s="130"/>
      <c r="BB390" s="130"/>
      <c r="BC390" s="130"/>
      <c r="BD390" s="130"/>
      <c r="BE390" s="130"/>
      <c r="BF390" s="130"/>
      <c r="BG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424"/>
      <c r="B391" s="130"/>
      <c r="L391" s="130"/>
      <c r="V391" s="130"/>
      <c r="AF391" s="130"/>
      <c r="AP391" s="130"/>
      <c r="AZ391" s="130"/>
      <c r="BA391" s="130"/>
      <c r="BB391" s="130"/>
      <c r="BC391" s="130"/>
      <c r="BD391" s="130"/>
      <c r="BE391" s="130"/>
      <c r="BF391" s="130"/>
      <c r="BG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424"/>
      <c r="B392" s="130"/>
      <c r="L392" s="130"/>
      <c r="V392" s="130"/>
      <c r="AF392" s="130"/>
      <c r="AP392" s="130"/>
      <c r="AZ392" s="130"/>
      <c r="BA392" s="130"/>
      <c r="BB392" s="130"/>
      <c r="BC392" s="130"/>
      <c r="BD392" s="130"/>
      <c r="BE392" s="130"/>
      <c r="BF392" s="130"/>
      <c r="BG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424"/>
      <c r="B393" s="130"/>
      <c r="L393" s="130"/>
      <c r="V393" s="130"/>
      <c r="AF393" s="130"/>
      <c r="AP393" s="130"/>
      <c r="AZ393" s="130"/>
      <c r="BA393" s="130"/>
      <c r="BB393" s="130"/>
      <c r="BC393" s="130"/>
      <c r="BD393" s="130"/>
      <c r="BE393" s="130"/>
      <c r="BF393" s="130"/>
      <c r="BG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424"/>
      <c r="B394" s="130"/>
      <c r="L394" s="130"/>
      <c r="V394" s="130"/>
      <c r="AF394" s="130"/>
      <c r="AP394" s="130"/>
      <c r="AZ394" s="130"/>
      <c r="BA394" s="130"/>
      <c r="BB394" s="130"/>
      <c r="BC394" s="130"/>
      <c r="BD394" s="130"/>
      <c r="BE394" s="130"/>
      <c r="BF394" s="130"/>
      <c r="BG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424"/>
      <c r="B395" s="130"/>
      <c r="L395" s="130"/>
      <c r="V395" s="130"/>
      <c r="AF395" s="130"/>
      <c r="AP395" s="130"/>
      <c r="AZ395" s="130"/>
      <c r="BA395" s="130"/>
      <c r="BB395" s="130"/>
      <c r="BC395" s="130"/>
      <c r="BD395" s="130"/>
      <c r="BE395" s="130"/>
      <c r="BF395" s="130"/>
      <c r="BG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424"/>
      <c r="B396" s="130"/>
      <c r="L396" s="130"/>
      <c r="V396" s="130"/>
      <c r="AF396" s="130"/>
      <c r="AP396" s="130"/>
      <c r="AZ396" s="130"/>
      <c r="BA396" s="130"/>
      <c r="BB396" s="130"/>
      <c r="BC396" s="130"/>
      <c r="BD396" s="130"/>
      <c r="BE396" s="130"/>
      <c r="BF396" s="130"/>
      <c r="BG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424"/>
      <c r="B397" s="130"/>
      <c r="L397" s="130"/>
      <c r="V397" s="130"/>
      <c r="AF397" s="130"/>
      <c r="AP397" s="130"/>
      <c r="AZ397" s="130"/>
      <c r="BA397" s="130"/>
      <c r="BB397" s="130"/>
      <c r="BC397" s="130"/>
      <c r="BD397" s="130"/>
      <c r="BE397" s="130"/>
      <c r="BF397" s="130"/>
      <c r="BG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424"/>
      <c r="B398" s="130"/>
      <c r="L398" s="130"/>
      <c r="V398" s="130"/>
      <c r="AF398" s="130"/>
      <c r="AP398" s="130"/>
      <c r="AZ398" s="130"/>
      <c r="BA398" s="130"/>
      <c r="BB398" s="130"/>
      <c r="BC398" s="130"/>
      <c r="BD398" s="130"/>
      <c r="BE398" s="130"/>
      <c r="BF398" s="130"/>
      <c r="BG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424"/>
      <c r="B399" s="130"/>
      <c r="L399" s="130"/>
      <c r="V399" s="130"/>
      <c r="AF399" s="130"/>
      <c r="AP399" s="130"/>
      <c r="AZ399" s="130"/>
      <c r="BA399" s="130"/>
      <c r="BB399" s="130"/>
      <c r="BC399" s="130"/>
      <c r="BD399" s="130"/>
      <c r="BE399" s="130"/>
      <c r="BF399" s="130"/>
      <c r="BG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424"/>
      <c r="B400" s="130"/>
      <c r="L400" s="130"/>
      <c r="V400" s="130"/>
      <c r="AF400" s="130"/>
      <c r="AP400" s="130"/>
      <c r="AZ400" s="130"/>
      <c r="BA400" s="130"/>
      <c r="BB400" s="130"/>
      <c r="BC400" s="130"/>
      <c r="BD400" s="130"/>
      <c r="BE400" s="130"/>
      <c r="BF400" s="130"/>
      <c r="BG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424"/>
      <c r="B401" s="130"/>
      <c r="L401" s="130"/>
      <c r="V401" s="130"/>
      <c r="AF401" s="130"/>
      <c r="AP401" s="130"/>
      <c r="AZ401" s="130"/>
      <c r="BA401" s="130"/>
      <c r="BB401" s="130"/>
      <c r="BC401" s="130"/>
      <c r="BD401" s="130"/>
      <c r="BE401" s="130"/>
      <c r="BF401" s="130"/>
      <c r="BG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424"/>
      <c r="B402" s="130"/>
      <c r="L402" s="130"/>
      <c r="V402" s="130"/>
      <c r="AF402" s="130"/>
      <c r="AP402" s="130"/>
      <c r="AZ402" s="130"/>
      <c r="BA402" s="130"/>
      <c r="BB402" s="130"/>
      <c r="BC402" s="130"/>
      <c r="BD402" s="130"/>
      <c r="BE402" s="130"/>
      <c r="BF402" s="130"/>
      <c r="BG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424"/>
      <c r="B403" s="130"/>
      <c r="L403" s="130"/>
      <c r="V403" s="130"/>
      <c r="AF403" s="130"/>
      <c r="AP403" s="130"/>
      <c r="AZ403" s="130"/>
      <c r="BA403" s="130"/>
      <c r="BB403" s="130"/>
      <c r="BC403" s="130"/>
      <c r="BD403" s="130"/>
      <c r="BE403" s="130"/>
      <c r="BF403" s="130"/>
      <c r="BG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424"/>
      <c r="B404" s="130"/>
      <c r="L404" s="130"/>
      <c r="V404" s="130"/>
      <c r="AF404" s="130"/>
      <c r="AP404" s="130"/>
      <c r="AZ404" s="130"/>
      <c r="BA404" s="130"/>
      <c r="BB404" s="130"/>
      <c r="BC404" s="130"/>
      <c r="BD404" s="130"/>
      <c r="BE404" s="130"/>
      <c r="BF404" s="130"/>
      <c r="BG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424"/>
      <c r="B405" s="130"/>
      <c r="L405" s="130"/>
      <c r="V405" s="130"/>
      <c r="AF405" s="130"/>
      <c r="AP405" s="130"/>
      <c r="AZ405" s="130"/>
      <c r="BA405" s="130"/>
      <c r="BB405" s="130"/>
      <c r="BC405" s="130"/>
      <c r="BD405" s="130"/>
      <c r="BE405" s="130"/>
      <c r="BF405" s="130"/>
      <c r="BG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424"/>
      <c r="B406" s="130"/>
      <c r="L406" s="130"/>
      <c r="V406" s="130"/>
      <c r="AF406" s="130"/>
      <c r="AP406" s="130"/>
      <c r="AZ406" s="130"/>
      <c r="BA406" s="130"/>
      <c r="BB406" s="130"/>
      <c r="BC406" s="130"/>
      <c r="BD406" s="130"/>
      <c r="BE406" s="130"/>
      <c r="BF406" s="130"/>
      <c r="BG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424"/>
      <c r="B407" s="130"/>
      <c r="L407" s="130"/>
      <c r="V407" s="130"/>
      <c r="AF407" s="130"/>
      <c r="AP407" s="130"/>
      <c r="AZ407" s="130"/>
      <c r="BA407" s="130"/>
      <c r="BB407" s="130"/>
      <c r="BC407" s="130"/>
      <c r="BD407" s="130"/>
      <c r="BE407" s="130"/>
      <c r="BF407" s="130"/>
      <c r="BG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424"/>
      <c r="B408" s="130"/>
      <c r="L408" s="130"/>
      <c r="V408" s="130"/>
      <c r="AF408" s="130"/>
      <c r="AP408" s="130"/>
      <c r="AZ408" s="130"/>
      <c r="BA408" s="130"/>
      <c r="BB408" s="130"/>
      <c r="BC408" s="130"/>
      <c r="BD408" s="130"/>
      <c r="BE408" s="130"/>
      <c r="BF408" s="130"/>
      <c r="BG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424"/>
      <c r="B409" s="130"/>
      <c r="L409" s="130"/>
      <c r="V409" s="130"/>
      <c r="AF409" s="130"/>
      <c r="AP409" s="130"/>
      <c r="AZ409" s="130"/>
      <c r="BA409" s="130"/>
      <c r="BB409" s="130"/>
      <c r="BC409" s="130"/>
      <c r="BD409" s="130"/>
      <c r="BE409" s="130"/>
      <c r="BF409" s="130"/>
      <c r="BG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424"/>
      <c r="B410" s="130"/>
      <c r="L410" s="130"/>
      <c r="V410" s="130"/>
      <c r="AF410" s="130"/>
      <c r="AP410" s="130"/>
      <c r="AZ410" s="130"/>
      <c r="BA410" s="130"/>
      <c r="BB410" s="130"/>
      <c r="BC410" s="130"/>
      <c r="BD410" s="130"/>
      <c r="BE410" s="130"/>
      <c r="BF410" s="130"/>
      <c r="BG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424"/>
      <c r="B411" s="130"/>
      <c r="L411" s="130"/>
      <c r="V411" s="130"/>
      <c r="AF411" s="130"/>
      <c r="AP411" s="130"/>
      <c r="AZ411" s="130"/>
      <c r="BA411" s="130"/>
      <c r="BB411" s="130"/>
      <c r="BC411" s="130"/>
      <c r="BD411" s="130"/>
      <c r="BE411" s="130"/>
      <c r="BF411" s="130"/>
      <c r="BG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424"/>
      <c r="B412" s="130"/>
      <c r="L412" s="130"/>
      <c r="V412" s="130"/>
      <c r="AF412" s="130"/>
      <c r="AP412" s="130"/>
      <c r="AZ412" s="130"/>
      <c r="BA412" s="130"/>
      <c r="BB412" s="130"/>
      <c r="BC412" s="130"/>
      <c r="BD412" s="130"/>
      <c r="BE412" s="130"/>
      <c r="BF412" s="130"/>
      <c r="BG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424"/>
      <c r="B413" s="130"/>
      <c r="L413" s="130"/>
      <c r="V413" s="130"/>
      <c r="AF413" s="130"/>
      <c r="AP413" s="130"/>
      <c r="AZ413" s="130"/>
      <c r="BA413" s="130"/>
      <c r="BB413" s="130"/>
      <c r="BC413" s="130"/>
      <c r="BD413" s="130"/>
      <c r="BE413" s="130"/>
      <c r="BF413" s="130"/>
      <c r="BG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424"/>
      <c r="B414" s="130"/>
      <c r="L414" s="130"/>
      <c r="V414" s="130"/>
      <c r="AF414" s="130"/>
      <c r="AP414" s="130"/>
      <c r="AZ414" s="130"/>
      <c r="BA414" s="130"/>
      <c r="BB414" s="130"/>
      <c r="BC414" s="130"/>
      <c r="BD414" s="130"/>
      <c r="BE414" s="130"/>
      <c r="BF414" s="130"/>
      <c r="BG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424"/>
      <c r="B415" s="130"/>
      <c r="L415" s="130"/>
      <c r="V415" s="130"/>
      <c r="AF415" s="130"/>
      <c r="AP415" s="130"/>
      <c r="AZ415" s="130"/>
      <c r="BA415" s="130"/>
      <c r="BB415" s="130"/>
      <c r="BC415" s="130"/>
      <c r="BD415" s="130"/>
      <c r="BE415" s="130"/>
      <c r="BF415" s="130"/>
      <c r="BG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424"/>
      <c r="B416" s="130"/>
      <c r="L416" s="130"/>
      <c r="V416" s="130"/>
      <c r="AF416" s="130"/>
      <c r="AP416" s="130"/>
      <c r="AZ416" s="130"/>
      <c r="BA416" s="130"/>
      <c r="BB416" s="130"/>
      <c r="BC416" s="130"/>
      <c r="BD416" s="130"/>
      <c r="BE416" s="130"/>
      <c r="BF416" s="130"/>
      <c r="BG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424"/>
      <c r="B417" s="130"/>
      <c r="L417" s="130"/>
      <c r="V417" s="130"/>
      <c r="AF417" s="130"/>
      <c r="AP417" s="130"/>
      <c r="AZ417" s="130"/>
      <c r="BA417" s="130"/>
      <c r="BB417" s="130"/>
      <c r="BC417" s="130"/>
      <c r="BD417" s="130"/>
      <c r="BE417" s="130"/>
      <c r="BF417" s="130"/>
      <c r="BG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424"/>
      <c r="B418" s="130"/>
      <c r="L418" s="130"/>
      <c r="V418" s="130"/>
      <c r="AF418" s="130"/>
      <c r="AP418" s="130"/>
      <c r="AZ418" s="130"/>
      <c r="BA418" s="130"/>
      <c r="BB418" s="130"/>
      <c r="BC418" s="130"/>
      <c r="BD418" s="130"/>
      <c r="BE418" s="130"/>
      <c r="BF418" s="130"/>
      <c r="BG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424"/>
      <c r="B419" s="130"/>
      <c r="L419" s="130"/>
      <c r="V419" s="130"/>
      <c r="AF419" s="130"/>
      <c r="AP419" s="130"/>
      <c r="AZ419" s="130"/>
      <c r="BA419" s="130"/>
      <c r="BB419" s="130"/>
      <c r="BC419" s="130"/>
      <c r="BD419" s="130"/>
      <c r="BE419" s="130"/>
      <c r="BF419" s="130"/>
      <c r="BG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424"/>
      <c r="B420" s="130"/>
      <c r="L420" s="130"/>
      <c r="V420" s="130"/>
      <c r="AF420" s="130"/>
      <c r="AP420" s="130"/>
      <c r="AZ420" s="130"/>
      <c r="BA420" s="130"/>
      <c r="BB420" s="130"/>
      <c r="BC420" s="130"/>
      <c r="BD420" s="130"/>
      <c r="BE420" s="130"/>
      <c r="BF420" s="130"/>
      <c r="BG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424"/>
      <c r="B421" s="130"/>
      <c r="L421" s="130"/>
      <c r="V421" s="130"/>
      <c r="AF421" s="130"/>
      <c r="AP421" s="130"/>
      <c r="AZ421" s="130"/>
      <c r="BA421" s="130"/>
      <c r="BB421" s="130"/>
      <c r="BC421" s="130"/>
      <c r="BD421" s="130"/>
      <c r="BE421" s="130"/>
      <c r="BF421" s="130"/>
      <c r="BG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424"/>
      <c r="B422" s="130"/>
      <c r="L422" s="130"/>
      <c r="V422" s="130"/>
      <c r="AF422" s="130"/>
      <c r="AP422" s="130"/>
      <c r="AZ422" s="130"/>
      <c r="BA422" s="130"/>
      <c r="BB422" s="130"/>
      <c r="BC422" s="130"/>
      <c r="BD422" s="130"/>
      <c r="BE422" s="130"/>
      <c r="BF422" s="130"/>
      <c r="BG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424"/>
      <c r="B423" s="130"/>
      <c r="L423" s="130"/>
      <c r="V423" s="130"/>
      <c r="AF423" s="130"/>
      <c r="AP423" s="130"/>
      <c r="AZ423" s="130"/>
      <c r="BA423" s="130"/>
      <c r="BB423" s="130"/>
      <c r="BC423" s="130"/>
      <c r="BD423" s="130"/>
      <c r="BE423" s="130"/>
      <c r="BF423" s="130"/>
      <c r="BG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424"/>
      <c r="B424" s="130"/>
      <c r="L424" s="130"/>
      <c r="V424" s="130"/>
      <c r="AF424" s="130"/>
      <c r="AP424" s="130"/>
      <c r="AZ424" s="130"/>
      <c r="BA424" s="130"/>
      <c r="BB424" s="130"/>
      <c r="BC424" s="130"/>
      <c r="BD424" s="130"/>
      <c r="BE424" s="130"/>
      <c r="BF424" s="130"/>
      <c r="BG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424"/>
      <c r="B425" s="130"/>
      <c r="L425" s="130"/>
      <c r="V425" s="130"/>
      <c r="AF425" s="130"/>
      <c r="AP425" s="130"/>
      <c r="AZ425" s="130"/>
      <c r="BA425" s="130"/>
      <c r="BB425" s="130"/>
      <c r="BC425" s="130"/>
      <c r="BD425" s="130"/>
      <c r="BE425" s="130"/>
      <c r="BF425" s="130"/>
      <c r="BG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424"/>
      <c r="B426" s="130"/>
      <c r="L426" s="130"/>
      <c r="V426" s="130"/>
      <c r="AF426" s="130"/>
      <c r="AP426" s="130"/>
      <c r="AZ426" s="130"/>
      <c r="BA426" s="130"/>
      <c r="BB426" s="130"/>
      <c r="BC426" s="130"/>
      <c r="BD426" s="130"/>
      <c r="BE426" s="130"/>
      <c r="BF426" s="130"/>
      <c r="BG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424"/>
      <c r="B427" s="130"/>
      <c r="L427" s="130"/>
      <c r="V427" s="130"/>
      <c r="AF427" s="130"/>
      <c r="AP427" s="130"/>
      <c r="AZ427" s="130"/>
      <c r="BA427" s="130"/>
      <c r="BB427" s="130"/>
      <c r="BC427" s="130"/>
      <c r="BD427" s="130"/>
      <c r="BE427" s="130"/>
      <c r="BF427" s="130"/>
      <c r="BG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424"/>
      <c r="B428" s="130"/>
      <c r="L428" s="130"/>
      <c r="V428" s="130"/>
      <c r="AF428" s="130"/>
      <c r="AP428" s="130"/>
      <c r="AZ428" s="130"/>
      <c r="BA428" s="130"/>
      <c r="BB428" s="130"/>
      <c r="BC428" s="130"/>
      <c r="BD428" s="130"/>
      <c r="BE428" s="130"/>
      <c r="BF428" s="130"/>
      <c r="BG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424"/>
      <c r="B429" s="130"/>
      <c r="L429" s="130"/>
      <c r="V429" s="130"/>
      <c r="AF429" s="130"/>
      <c r="AP429" s="130"/>
      <c r="AZ429" s="130"/>
      <c r="BA429" s="130"/>
      <c r="BB429" s="130"/>
      <c r="BC429" s="130"/>
      <c r="BD429" s="130"/>
      <c r="BE429" s="130"/>
      <c r="BF429" s="130"/>
      <c r="BG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424"/>
      <c r="B430" s="130"/>
      <c r="L430" s="130"/>
      <c r="V430" s="130"/>
      <c r="AF430" s="130"/>
      <c r="AP430" s="130"/>
      <c r="AZ430" s="130"/>
      <c r="BA430" s="130"/>
      <c r="BB430" s="130"/>
      <c r="BC430" s="130"/>
      <c r="BD430" s="130"/>
      <c r="BE430" s="130"/>
      <c r="BF430" s="130"/>
      <c r="BG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424"/>
      <c r="B431" s="130"/>
      <c r="L431" s="130"/>
      <c r="V431" s="130"/>
      <c r="AF431" s="130"/>
      <c r="AP431" s="130"/>
      <c r="AZ431" s="130"/>
      <c r="BA431" s="130"/>
      <c r="BB431" s="130"/>
      <c r="BC431" s="130"/>
      <c r="BD431" s="130"/>
      <c r="BE431" s="130"/>
      <c r="BF431" s="130"/>
      <c r="BG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424"/>
      <c r="B432" s="130"/>
      <c r="L432" s="130"/>
      <c r="V432" s="130"/>
      <c r="AF432" s="130"/>
      <c r="AP432" s="130"/>
      <c r="AZ432" s="130"/>
      <c r="BA432" s="130"/>
      <c r="BB432" s="130"/>
      <c r="BC432" s="130"/>
      <c r="BD432" s="130"/>
      <c r="BE432" s="130"/>
      <c r="BF432" s="130"/>
      <c r="BG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424"/>
      <c r="B433" s="130"/>
      <c r="L433" s="130"/>
      <c r="V433" s="130"/>
      <c r="AF433" s="130"/>
      <c r="AP433" s="130"/>
      <c r="AZ433" s="130"/>
      <c r="BA433" s="130"/>
      <c r="BB433" s="130"/>
      <c r="BC433" s="130"/>
      <c r="BD433" s="130"/>
      <c r="BE433" s="130"/>
      <c r="BF433" s="130"/>
      <c r="BG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424"/>
      <c r="B434" s="130"/>
      <c r="L434" s="130"/>
      <c r="V434" s="130"/>
      <c r="AF434" s="130"/>
      <c r="AP434" s="130"/>
      <c r="AZ434" s="130"/>
      <c r="BA434" s="130"/>
      <c r="BB434" s="130"/>
      <c r="BC434" s="130"/>
      <c r="BD434" s="130"/>
      <c r="BE434" s="130"/>
      <c r="BF434" s="130"/>
      <c r="BG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424"/>
      <c r="B435" s="130"/>
      <c r="L435" s="130"/>
      <c r="V435" s="130"/>
      <c r="AF435" s="130"/>
      <c r="AP435" s="130"/>
      <c r="AZ435" s="130"/>
      <c r="BA435" s="130"/>
      <c r="BB435" s="130"/>
      <c r="BC435" s="130"/>
      <c r="BD435" s="130"/>
      <c r="BE435" s="130"/>
      <c r="BF435" s="130"/>
      <c r="BG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424"/>
      <c r="B436" s="130"/>
      <c r="L436" s="130"/>
      <c r="V436" s="130"/>
      <c r="AF436" s="130"/>
      <c r="AP436" s="130"/>
      <c r="AZ436" s="130"/>
      <c r="BA436" s="130"/>
      <c r="BB436" s="130"/>
      <c r="BC436" s="130"/>
      <c r="BD436" s="130"/>
      <c r="BE436" s="130"/>
      <c r="BF436" s="130"/>
      <c r="BG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424"/>
      <c r="B437" s="130"/>
      <c r="L437" s="130"/>
      <c r="V437" s="130"/>
      <c r="AF437" s="130"/>
      <c r="AP437" s="130"/>
      <c r="AZ437" s="130"/>
      <c r="BA437" s="130"/>
      <c r="BB437" s="130"/>
      <c r="BC437" s="130"/>
      <c r="BD437" s="130"/>
      <c r="BE437" s="130"/>
      <c r="BF437" s="130"/>
      <c r="BG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424"/>
      <c r="B438" s="130"/>
      <c r="L438" s="130"/>
      <c r="V438" s="130"/>
      <c r="AF438" s="130"/>
      <c r="AP438" s="130"/>
      <c r="AZ438" s="130"/>
      <c r="BA438" s="130"/>
      <c r="BB438" s="130"/>
      <c r="BC438" s="130"/>
      <c r="BD438" s="130"/>
      <c r="BE438" s="130"/>
      <c r="BF438" s="130"/>
      <c r="BG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424"/>
      <c r="B439" s="130"/>
      <c r="L439" s="130"/>
      <c r="V439" s="130"/>
      <c r="AF439" s="130"/>
      <c r="AP439" s="130"/>
      <c r="AZ439" s="130"/>
      <c r="BA439" s="130"/>
      <c r="BB439" s="130"/>
      <c r="BC439" s="130"/>
      <c r="BD439" s="130"/>
      <c r="BE439" s="130"/>
      <c r="BF439" s="130"/>
      <c r="BG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424"/>
      <c r="B440" s="130"/>
      <c r="L440" s="130"/>
      <c r="V440" s="130"/>
      <c r="AF440" s="130"/>
      <c r="AP440" s="130"/>
      <c r="AZ440" s="130"/>
      <c r="BA440" s="130"/>
      <c r="BB440" s="130"/>
      <c r="BC440" s="130"/>
      <c r="BD440" s="130"/>
      <c r="BE440" s="130"/>
      <c r="BF440" s="130"/>
      <c r="BG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424"/>
      <c r="B441" s="130"/>
      <c r="L441" s="130"/>
      <c r="V441" s="130"/>
      <c r="AF441" s="130"/>
      <c r="AP441" s="130"/>
      <c r="AZ441" s="130"/>
      <c r="BA441" s="130"/>
      <c r="BB441" s="130"/>
      <c r="BC441" s="130"/>
      <c r="BD441" s="130"/>
      <c r="BE441" s="130"/>
      <c r="BF441" s="130"/>
      <c r="BG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424"/>
      <c r="B442" s="130"/>
      <c r="L442" s="130"/>
      <c r="V442" s="130"/>
      <c r="AF442" s="130"/>
      <c r="AP442" s="130"/>
      <c r="AZ442" s="130"/>
      <c r="BA442" s="130"/>
      <c r="BB442" s="130"/>
      <c r="BC442" s="130"/>
      <c r="BD442" s="130"/>
      <c r="BE442" s="130"/>
      <c r="BF442" s="130"/>
      <c r="BG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424"/>
      <c r="B443" s="130"/>
      <c r="L443" s="130"/>
      <c r="V443" s="130"/>
      <c r="AF443" s="130"/>
      <c r="AP443" s="130"/>
      <c r="AZ443" s="130"/>
      <c r="BA443" s="130"/>
      <c r="BB443" s="130"/>
      <c r="BC443" s="130"/>
      <c r="BD443" s="130"/>
      <c r="BE443" s="130"/>
      <c r="BF443" s="130"/>
      <c r="BG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424"/>
      <c r="B444" s="130"/>
      <c r="L444" s="130"/>
      <c r="V444" s="130"/>
      <c r="AF444" s="130"/>
      <c r="AP444" s="130"/>
      <c r="AZ444" s="130"/>
      <c r="BA444" s="130"/>
      <c r="BB444" s="130"/>
      <c r="BC444" s="130"/>
      <c r="BD444" s="130"/>
      <c r="BE444" s="130"/>
      <c r="BF444" s="130"/>
      <c r="BG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424"/>
      <c r="B445" s="130"/>
      <c r="L445" s="130"/>
      <c r="V445" s="130"/>
      <c r="AF445" s="130"/>
      <c r="AP445" s="130"/>
      <c r="AZ445" s="130"/>
      <c r="BA445" s="130"/>
      <c r="BB445" s="130"/>
      <c r="BC445" s="130"/>
      <c r="BD445" s="130"/>
      <c r="BE445" s="130"/>
      <c r="BF445" s="130"/>
      <c r="BG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424"/>
      <c r="B446" s="130"/>
      <c r="L446" s="130"/>
      <c r="V446" s="130"/>
      <c r="AF446" s="130"/>
      <c r="AP446" s="130"/>
      <c r="AZ446" s="130"/>
      <c r="BA446" s="130"/>
      <c r="BB446" s="130"/>
      <c r="BC446" s="130"/>
      <c r="BD446" s="130"/>
      <c r="BE446" s="130"/>
      <c r="BF446" s="130"/>
      <c r="BG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424"/>
      <c r="B447" s="130"/>
      <c r="L447" s="130"/>
      <c r="V447" s="130"/>
      <c r="AF447" s="130"/>
      <c r="AP447" s="130"/>
      <c r="AZ447" s="130"/>
      <c r="BA447" s="130"/>
      <c r="BB447" s="130"/>
      <c r="BC447" s="130"/>
      <c r="BD447" s="130"/>
      <c r="BE447" s="130"/>
      <c r="BF447" s="130"/>
      <c r="BG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424"/>
      <c r="B448" s="130"/>
      <c r="L448" s="130"/>
      <c r="V448" s="130"/>
      <c r="AF448" s="130"/>
      <c r="AP448" s="130"/>
      <c r="AZ448" s="130"/>
      <c r="BA448" s="130"/>
      <c r="BB448" s="130"/>
      <c r="BC448" s="130"/>
      <c r="BD448" s="130"/>
      <c r="BE448" s="130"/>
      <c r="BF448" s="130"/>
      <c r="BG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424"/>
      <c r="B449" s="130"/>
      <c r="L449" s="130"/>
      <c r="V449" s="130"/>
      <c r="AF449" s="130"/>
      <c r="AP449" s="130"/>
      <c r="AZ449" s="130"/>
      <c r="BA449" s="130"/>
      <c r="BB449" s="130"/>
      <c r="BC449" s="130"/>
      <c r="BD449" s="130"/>
      <c r="BE449" s="130"/>
      <c r="BF449" s="130"/>
      <c r="BG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424"/>
      <c r="B450" s="130"/>
      <c r="L450" s="130"/>
      <c r="V450" s="130"/>
      <c r="AF450" s="130"/>
      <c r="AP450" s="130"/>
      <c r="AZ450" s="130"/>
      <c r="BA450" s="130"/>
      <c r="BB450" s="130"/>
      <c r="BC450" s="130"/>
      <c r="BD450" s="130"/>
      <c r="BE450" s="130"/>
      <c r="BF450" s="130"/>
      <c r="BG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424"/>
      <c r="B451" s="130"/>
      <c r="L451" s="130"/>
      <c r="V451" s="130"/>
      <c r="AF451" s="130"/>
      <c r="AP451" s="130"/>
      <c r="AZ451" s="130"/>
      <c r="BA451" s="130"/>
      <c r="BB451" s="130"/>
      <c r="BC451" s="130"/>
      <c r="BD451" s="130"/>
      <c r="BE451" s="130"/>
      <c r="BF451" s="130"/>
      <c r="BG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424"/>
      <c r="B452" s="130"/>
      <c r="L452" s="130"/>
      <c r="V452" s="130"/>
      <c r="AF452" s="130"/>
      <c r="AP452" s="130"/>
      <c r="AZ452" s="130"/>
      <c r="BA452" s="130"/>
      <c r="BB452" s="130"/>
      <c r="BC452" s="130"/>
      <c r="BD452" s="130"/>
      <c r="BE452" s="130"/>
      <c r="BF452" s="130"/>
      <c r="BG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424"/>
      <c r="B453" s="130"/>
      <c r="L453" s="130"/>
      <c r="V453" s="130"/>
      <c r="AF453" s="130"/>
      <c r="AP453" s="130"/>
      <c r="AZ453" s="130"/>
      <c r="BA453" s="130"/>
      <c r="BB453" s="130"/>
      <c r="BC453" s="130"/>
      <c r="BD453" s="130"/>
      <c r="BE453" s="130"/>
      <c r="BF453" s="130"/>
      <c r="BG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424"/>
      <c r="B454" s="130"/>
      <c r="L454" s="130"/>
      <c r="V454" s="130"/>
      <c r="AF454" s="130"/>
      <c r="AP454" s="130"/>
      <c r="AZ454" s="130"/>
      <c r="BA454" s="130"/>
      <c r="BB454" s="130"/>
      <c r="BC454" s="130"/>
      <c r="BD454" s="130"/>
      <c r="BE454" s="130"/>
      <c r="BF454" s="130"/>
      <c r="BG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424"/>
      <c r="B455" s="130"/>
      <c r="L455" s="130"/>
      <c r="V455" s="130"/>
      <c r="AF455" s="130"/>
      <c r="AP455" s="130"/>
      <c r="AZ455" s="130"/>
      <c r="BA455" s="130"/>
      <c r="BB455" s="130"/>
      <c r="BC455" s="130"/>
      <c r="BD455" s="130"/>
      <c r="BE455" s="130"/>
      <c r="BF455" s="130"/>
      <c r="BG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424"/>
      <c r="B456" s="130"/>
      <c r="L456" s="130"/>
      <c r="V456" s="130"/>
      <c r="AF456" s="130"/>
      <c r="AP456" s="130"/>
      <c r="AZ456" s="130"/>
      <c r="BA456" s="130"/>
      <c r="BB456" s="130"/>
      <c r="BC456" s="130"/>
      <c r="BD456" s="130"/>
      <c r="BE456" s="130"/>
      <c r="BF456" s="130"/>
      <c r="BG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424"/>
      <c r="B457" s="130"/>
      <c r="L457" s="130"/>
      <c r="V457" s="130"/>
      <c r="AF457" s="130"/>
      <c r="AP457" s="130"/>
      <c r="AZ457" s="130"/>
      <c r="BA457" s="130"/>
      <c r="BB457" s="130"/>
      <c r="BC457" s="130"/>
      <c r="BD457" s="130"/>
      <c r="BE457" s="130"/>
      <c r="BF457" s="130"/>
      <c r="BG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424"/>
      <c r="B458" s="130"/>
      <c r="L458" s="130"/>
      <c r="V458" s="130"/>
      <c r="AF458" s="130"/>
      <c r="AP458" s="130"/>
      <c r="AZ458" s="130"/>
      <c r="BA458" s="130"/>
      <c r="BB458" s="130"/>
      <c r="BC458" s="130"/>
      <c r="BD458" s="130"/>
      <c r="BE458" s="130"/>
      <c r="BF458" s="130"/>
      <c r="BG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424"/>
      <c r="B459" s="130"/>
      <c r="L459" s="130"/>
      <c r="V459" s="130"/>
      <c r="AF459" s="130"/>
      <c r="AP459" s="130"/>
      <c r="AZ459" s="130"/>
      <c r="BA459" s="130"/>
      <c r="BB459" s="130"/>
      <c r="BC459" s="130"/>
      <c r="BD459" s="130"/>
      <c r="BE459" s="130"/>
      <c r="BF459" s="130"/>
      <c r="BG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424"/>
      <c r="B460" s="130"/>
      <c r="L460" s="130"/>
      <c r="V460" s="130"/>
      <c r="AF460" s="130"/>
      <c r="AP460" s="130"/>
      <c r="AZ460" s="130"/>
      <c r="BA460" s="130"/>
      <c r="BB460" s="130"/>
      <c r="BC460" s="130"/>
      <c r="BD460" s="130"/>
      <c r="BE460" s="130"/>
      <c r="BF460" s="130"/>
      <c r="BG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424"/>
      <c r="B461" s="130"/>
      <c r="L461" s="130"/>
      <c r="V461" s="130"/>
      <c r="AF461" s="130"/>
      <c r="AP461" s="130"/>
      <c r="AZ461" s="130"/>
      <c r="BA461" s="130"/>
      <c r="BB461" s="130"/>
      <c r="BC461" s="130"/>
      <c r="BD461" s="130"/>
      <c r="BE461" s="130"/>
      <c r="BF461" s="130"/>
      <c r="BG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424"/>
      <c r="B462" s="130"/>
      <c r="L462" s="130"/>
      <c r="V462" s="130"/>
      <c r="AF462" s="130"/>
      <c r="AP462" s="130"/>
      <c r="AZ462" s="130"/>
      <c r="BA462" s="130"/>
      <c r="BB462" s="130"/>
      <c r="BC462" s="130"/>
      <c r="BD462" s="130"/>
      <c r="BE462" s="130"/>
      <c r="BF462" s="130"/>
      <c r="BG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424"/>
      <c r="B463" s="130"/>
      <c r="L463" s="130"/>
      <c r="V463" s="130"/>
      <c r="AF463" s="130"/>
      <c r="AP463" s="130"/>
      <c r="AZ463" s="130"/>
      <c r="BA463" s="130"/>
      <c r="BB463" s="130"/>
      <c r="BC463" s="130"/>
      <c r="BD463" s="130"/>
      <c r="BE463" s="130"/>
      <c r="BF463" s="130"/>
      <c r="BG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424"/>
      <c r="B464" s="130"/>
      <c r="L464" s="130"/>
      <c r="V464" s="130"/>
      <c r="AF464" s="130"/>
      <c r="AP464" s="130"/>
      <c r="AZ464" s="130"/>
      <c r="BA464" s="130"/>
      <c r="BB464" s="130"/>
      <c r="BC464" s="130"/>
      <c r="BD464" s="130"/>
      <c r="BE464" s="130"/>
      <c r="BF464" s="130"/>
      <c r="BG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424"/>
      <c r="B465" s="130"/>
      <c r="L465" s="130"/>
      <c r="V465" s="130"/>
      <c r="AF465" s="130"/>
      <c r="AP465" s="130"/>
      <c r="AZ465" s="130"/>
      <c r="BA465" s="130"/>
      <c r="BB465" s="130"/>
      <c r="BC465" s="130"/>
      <c r="BD465" s="130"/>
      <c r="BE465" s="130"/>
      <c r="BF465" s="130"/>
      <c r="BG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424"/>
      <c r="B466" s="130"/>
      <c r="L466" s="130"/>
      <c r="V466" s="130"/>
      <c r="AF466" s="130"/>
      <c r="AP466" s="130"/>
      <c r="AZ466" s="130"/>
      <c r="BA466" s="130"/>
      <c r="BB466" s="130"/>
      <c r="BC466" s="130"/>
      <c r="BD466" s="130"/>
      <c r="BE466" s="130"/>
      <c r="BF466" s="130"/>
      <c r="BG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424"/>
      <c r="B467" s="130"/>
      <c r="L467" s="130"/>
      <c r="V467" s="130"/>
      <c r="AF467" s="130"/>
      <c r="AP467" s="130"/>
      <c r="AZ467" s="130"/>
      <c r="BA467" s="130"/>
      <c r="BB467" s="130"/>
      <c r="BC467" s="130"/>
      <c r="BD467" s="130"/>
      <c r="BE467" s="130"/>
      <c r="BF467" s="130"/>
      <c r="BG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424"/>
      <c r="B468" s="130"/>
      <c r="L468" s="130"/>
      <c r="V468" s="130"/>
      <c r="AF468" s="130"/>
      <c r="AP468" s="130"/>
      <c r="AZ468" s="130"/>
      <c r="BA468" s="130"/>
      <c r="BB468" s="130"/>
      <c r="BC468" s="130"/>
      <c r="BD468" s="130"/>
      <c r="BE468" s="130"/>
      <c r="BF468" s="130"/>
      <c r="BG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424"/>
      <c r="B469" s="130"/>
      <c r="L469" s="130"/>
      <c r="V469" s="130"/>
      <c r="AF469" s="130"/>
      <c r="AP469" s="130"/>
      <c r="AZ469" s="130"/>
      <c r="BA469" s="130"/>
      <c r="BB469" s="130"/>
      <c r="BC469" s="130"/>
      <c r="BD469" s="130"/>
      <c r="BE469" s="130"/>
      <c r="BF469" s="130"/>
      <c r="BG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424"/>
      <c r="B470" s="130"/>
      <c r="L470" s="130"/>
      <c r="V470" s="130"/>
      <c r="AF470" s="130"/>
      <c r="AP470" s="130"/>
      <c r="AZ470" s="130"/>
      <c r="BA470" s="130"/>
      <c r="BB470" s="130"/>
      <c r="BC470" s="130"/>
      <c r="BD470" s="130"/>
      <c r="BE470" s="130"/>
      <c r="BF470" s="130"/>
      <c r="BG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424"/>
      <c r="B471" s="130"/>
      <c r="L471" s="130"/>
      <c r="V471" s="130"/>
      <c r="AF471" s="130"/>
      <c r="AP471" s="130"/>
      <c r="AZ471" s="130"/>
      <c r="BA471" s="130"/>
      <c r="BB471" s="130"/>
      <c r="BC471" s="130"/>
      <c r="BD471" s="130"/>
      <c r="BE471" s="130"/>
      <c r="BF471" s="130"/>
      <c r="BG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424"/>
      <c r="B472" s="130"/>
      <c r="L472" s="130"/>
      <c r="V472" s="130"/>
      <c r="AF472" s="130"/>
      <c r="AP472" s="130"/>
      <c r="AZ472" s="130"/>
      <c r="BA472" s="130"/>
      <c r="BB472" s="130"/>
      <c r="BC472" s="130"/>
      <c r="BD472" s="130"/>
      <c r="BE472" s="130"/>
      <c r="BF472" s="130"/>
      <c r="BG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424"/>
      <c r="B473" s="130"/>
      <c r="L473" s="130"/>
      <c r="V473" s="130"/>
      <c r="AF473" s="130"/>
      <c r="AP473" s="130"/>
      <c r="AZ473" s="130"/>
      <c r="BA473" s="130"/>
      <c r="BB473" s="130"/>
      <c r="BC473" s="130"/>
      <c r="BD473" s="130"/>
      <c r="BE473" s="130"/>
      <c r="BF473" s="130"/>
      <c r="BG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424"/>
      <c r="B474" s="130"/>
      <c r="L474" s="130"/>
      <c r="V474" s="130"/>
      <c r="AF474" s="130"/>
      <c r="AP474" s="130"/>
      <c r="AZ474" s="130"/>
      <c r="BA474" s="130"/>
      <c r="BB474" s="130"/>
      <c r="BC474" s="130"/>
      <c r="BD474" s="130"/>
      <c r="BE474" s="130"/>
      <c r="BF474" s="130"/>
      <c r="BG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424"/>
      <c r="B475" s="130"/>
      <c r="L475" s="130"/>
      <c r="V475" s="130"/>
      <c r="AF475" s="130"/>
      <c r="AP475" s="130"/>
      <c r="AZ475" s="130"/>
      <c r="BA475" s="130"/>
      <c r="BB475" s="130"/>
      <c r="BC475" s="130"/>
      <c r="BD475" s="130"/>
      <c r="BE475" s="130"/>
      <c r="BF475" s="130"/>
      <c r="BG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424"/>
      <c r="B476" s="130"/>
      <c r="L476" s="130"/>
      <c r="V476" s="130"/>
      <c r="AF476" s="130"/>
      <c r="AP476" s="130"/>
      <c r="AZ476" s="130"/>
      <c r="BA476" s="130"/>
      <c r="BB476" s="130"/>
      <c r="BC476" s="130"/>
      <c r="BD476" s="130"/>
      <c r="BE476" s="130"/>
      <c r="BF476" s="130"/>
      <c r="BG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424"/>
      <c r="B477" s="130"/>
      <c r="L477" s="130"/>
      <c r="V477" s="130"/>
      <c r="AF477" s="130"/>
      <c r="AP477" s="130"/>
      <c r="AZ477" s="130"/>
      <c r="BA477" s="130"/>
      <c r="BB477" s="130"/>
      <c r="BC477" s="130"/>
      <c r="BD477" s="130"/>
      <c r="BE477" s="130"/>
      <c r="BF477" s="130"/>
      <c r="BG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424"/>
      <c r="B478" s="130"/>
      <c r="L478" s="130"/>
      <c r="V478" s="130"/>
      <c r="AF478" s="130"/>
      <c r="AP478" s="130"/>
      <c r="AZ478" s="130"/>
      <c r="BA478" s="130"/>
      <c r="BB478" s="130"/>
      <c r="BC478" s="130"/>
      <c r="BD478" s="130"/>
      <c r="BE478" s="130"/>
      <c r="BF478" s="130"/>
      <c r="BG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424"/>
      <c r="B479" s="130"/>
      <c r="L479" s="130"/>
      <c r="V479" s="130"/>
      <c r="AF479" s="130"/>
      <c r="AP479" s="130"/>
      <c r="AZ479" s="130"/>
      <c r="BA479" s="130"/>
      <c r="BB479" s="130"/>
      <c r="BC479" s="130"/>
      <c r="BD479" s="130"/>
      <c r="BE479" s="130"/>
      <c r="BF479" s="130"/>
      <c r="BG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424"/>
      <c r="B480" s="130"/>
      <c r="L480" s="130"/>
      <c r="V480" s="130"/>
      <c r="AF480" s="130"/>
      <c r="AP480" s="130"/>
      <c r="AZ480" s="130"/>
      <c r="BA480" s="130"/>
      <c r="BB480" s="130"/>
      <c r="BC480" s="130"/>
      <c r="BD480" s="130"/>
      <c r="BE480" s="130"/>
      <c r="BF480" s="130"/>
      <c r="BG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424"/>
      <c r="B481" s="130"/>
      <c r="L481" s="130"/>
      <c r="V481" s="130"/>
      <c r="AF481" s="130"/>
      <c r="AP481" s="130"/>
      <c r="AZ481" s="130"/>
      <c r="BA481" s="130"/>
      <c r="BB481" s="130"/>
      <c r="BC481" s="130"/>
      <c r="BD481" s="130"/>
      <c r="BE481" s="130"/>
      <c r="BF481" s="130"/>
      <c r="BG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424"/>
      <c r="B482" s="130"/>
      <c r="L482" s="130"/>
      <c r="V482" s="130"/>
      <c r="AF482" s="130"/>
      <c r="AP482" s="130"/>
      <c r="AZ482" s="130"/>
      <c r="BA482" s="130"/>
      <c r="BB482" s="130"/>
      <c r="BC482" s="130"/>
      <c r="BD482" s="130"/>
      <c r="BE482" s="130"/>
      <c r="BF482" s="130"/>
      <c r="BG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424"/>
      <c r="B483" s="130"/>
      <c r="L483" s="130"/>
      <c r="V483" s="130"/>
      <c r="AF483" s="130"/>
      <c r="AP483" s="130"/>
      <c r="AZ483" s="130"/>
      <c r="BA483" s="130"/>
      <c r="BB483" s="130"/>
      <c r="BC483" s="130"/>
      <c r="BD483" s="130"/>
      <c r="BE483" s="130"/>
      <c r="BF483" s="130"/>
      <c r="BG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424"/>
      <c r="B484" s="130"/>
      <c r="L484" s="130"/>
      <c r="V484" s="130"/>
      <c r="AF484" s="130"/>
      <c r="AP484" s="130"/>
      <c r="AZ484" s="130"/>
      <c r="BA484" s="130"/>
      <c r="BB484" s="130"/>
      <c r="BC484" s="130"/>
      <c r="BD484" s="130"/>
      <c r="BE484" s="130"/>
      <c r="BF484" s="130"/>
      <c r="BG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424"/>
      <c r="B485" s="130"/>
      <c r="L485" s="130"/>
      <c r="V485" s="130"/>
      <c r="AF485" s="130"/>
      <c r="AP485" s="130"/>
      <c r="AZ485" s="130"/>
      <c r="BA485" s="130"/>
      <c r="BB485" s="130"/>
      <c r="BC485" s="130"/>
      <c r="BD485" s="130"/>
      <c r="BE485" s="130"/>
      <c r="BF485" s="130"/>
      <c r="BG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424"/>
      <c r="B486" s="130"/>
      <c r="L486" s="130"/>
      <c r="V486" s="130"/>
      <c r="AF486" s="130"/>
      <c r="AP486" s="130"/>
      <c r="AZ486" s="130"/>
      <c r="BA486" s="130"/>
      <c r="BB486" s="130"/>
      <c r="BC486" s="130"/>
      <c r="BD486" s="130"/>
      <c r="BE486" s="130"/>
      <c r="BF486" s="130"/>
      <c r="BG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424"/>
      <c r="B487" s="130"/>
      <c r="L487" s="130"/>
      <c r="V487" s="130"/>
      <c r="AF487" s="130"/>
      <c r="AP487" s="130"/>
      <c r="AZ487" s="130"/>
      <c r="BA487" s="130"/>
      <c r="BB487" s="130"/>
      <c r="BC487" s="130"/>
      <c r="BD487" s="130"/>
      <c r="BE487" s="130"/>
      <c r="BF487" s="130"/>
      <c r="BG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424"/>
      <c r="B488" s="130"/>
      <c r="L488" s="130"/>
      <c r="V488" s="130"/>
      <c r="AF488" s="130"/>
      <c r="AP488" s="130"/>
      <c r="AZ488" s="130"/>
      <c r="BA488" s="130"/>
      <c r="BB488" s="130"/>
      <c r="BC488" s="130"/>
      <c r="BD488" s="130"/>
      <c r="BE488" s="130"/>
      <c r="BF488" s="130"/>
      <c r="BG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424"/>
      <c r="B489" s="130"/>
      <c r="L489" s="130"/>
      <c r="V489" s="130"/>
      <c r="AF489" s="130"/>
      <c r="AP489" s="130"/>
      <c r="AZ489" s="130"/>
      <c r="BA489" s="130"/>
      <c r="BB489" s="130"/>
      <c r="BC489" s="130"/>
      <c r="BD489" s="130"/>
      <c r="BE489" s="130"/>
      <c r="BF489" s="130"/>
      <c r="BG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424"/>
      <c r="B490" s="130"/>
      <c r="L490" s="130"/>
      <c r="V490" s="130"/>
      <c r="AF490" s="130"/>
      <c r="AP490" s="130"/>
      <c r="AZ490" s="130"/>
      <c r="BA490" s="130"/>
      <c r="BB490" s="130"/>
      <c r="BC490" s="130"/>
      <c r="BD490" s="130"/>
      <c r="BE490" s="130"/>
      <c r="BF490" s="130"/>
      <c r="BG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424"/>
      <c r="B491" s="130"/>
      <c r="L491" s="130"/>
      <c r="V491" s="130"/>
      <c r="AF491" s="130"/>
      <c r="AP491" s="130"/>
      <c r="AZ491" s="130"/>
      <c r="BA491" s="130"/>
      <c r="BB491" s="130"/>
      <c r="BC491" s="130"/>
      <c r="BD491" s="130"/>
      <c r="BE491" s="130"/>
      <c r="BF491" s="130"/>
      <c r="BG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424"/>
      <c r="B492" s="130"/>
      <c r="L492" s="130"/>
      <c r="V492" s="130"/>
      <c r="AF492" s="130"/>
      <c r="AP492" s="130"/>
      <c r="AZ492" s="130"/>
      <c r="BA492" s="130"/>
      <c r="BB492" s="130"/>
      <c r="BC492" s="130"/>
      <c r="BD492" s="130"/>
      <c r="BE492" s="130"/>
      <c r="BF492" s="130"/>
      <c r="BG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424"/>
      <c r="B493" s="130"/>
      <c r="L493" s="130"/>
      <c r="V493" s="130"/>
      <c r="AF493" s="130"/>
      <c r="AP493" s="130"/>
      <c r="AZ493" s="130"/>
      <c r="BA493" s="130"/>
      <c r="BB493" s="130"/>
      <c r="BC493" s="130"/>
      <c r="BD493" s="130"/>
      <c r="BE493" s="130"/>
      <c r="BF493" s="130"/>
      <c r="BG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424"/>
      <c r="B494" s="130"/>
      <c r="L494" s="130"/>
      <c r="V494" s="130"/>
      <c r="AF494" s="130"/>
      <c r="AP494" s="130"/>
      <c r="AZ494" s="130"/>
      <c r="BA494" s="130"/>
      <c r="BB494" s="130"/>
      <c r="BC494" s="130"/>
      <c r="BD494" s="130"/>
      <c r="BE494" s="130"/>
      <c r="BF494" s="130"/>
      <c r="BG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424"/>
      <c r="B495" s="130"/>
      <c r="L495" s="130"/>
      <c r="V495" s="130"/>
      <c r="AF495" s="130"/>
      <c r="AP495" s="130"/>
      <c r="AZ495" s="130"/>
      <c r="BA495" s="130"/>
      <c r="BB495" s="130"/>
      <c r="BC495" s="130"/>
      <c r="BD495" s="130"/>
      <c r="BE495" s="130"/>
      <c r="BF495" s="130"/>
      <c r="BG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424"/>
      <c r="B496" s="130"/>
      <c r="L496" s="130"/>
      <c r="V496" s="130"/>
      <c r="AF496" s="130"/>
      <c r="AP496" s="130"/>
      <c r="AZ496" s="130"/>
      <c r="BA496" s="130"/>
      <c r="BB496" s="130"/>
      <c r="BC496" s="130"/>
      <c r="BD496" s="130"/>
      <c r="BE496" s="130"/>
      <c r="BF496" s="130"/>
      <c r="BG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424"/>
      <c r="B497" s="130"/>
      <c r="L497" s="130"/>
      <c r="V497" s="130"/>
      <c r="AF497" s="130"/>
      <c r="AP497" s="130"/>
      <c r="AZ497" s="130"/>
      <c r="BA497" s="130"/>
      <c r="BB497" s="130"/>
      <c r="BC497" s="130"/>
      <c r="BD497" s="130"/>
      <c r="BE497" s="130"/>
      <c r="BF497" s="130"/>
      <c r="BG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424"/>
      <c r="B498" s="130"/>
      <c r="L498" s="130"/>
      <c r="V498" s="130"/>
      <c r="AF498" s="130"/>
      <c r="AP498" s="130"/>
      <c r="AZ498" s="130"/>
      <c r="BA498" s="130"/>
      <c r="BB498" s="130"/>
      <c r="BC498" s="130"/>
      <c r="BD498" s="130"/>
      <c r="BE498" s="130"/>
      <c r="BF498" s="130"/>
      <c r="BG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424"/>
      <c r="B499" s="130"/>
      <c r="L499" s="130"/>
      <c r="V499" s="130"/>
      <c r="AF499" s="130"/>
      <c r="AP499" s="130"/>
      <c r="AZ499" s="130"/>
      <c r="BA499" s="130"/>
      <c r="BB499" s="130"/>
      <c r="BC499" s="130"/>
      <c r="BD499" s="130"/>
      <c r="BE499" s="130"/>
      <c r="BF499" s="130"/>
      <c r="BG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424"/>
      <c r="B500" s="130"/>
      <c r="L500" s="130"/>
      <c r="V500" s="130"/>
      <c r="AF500" s="130"/>
      <c r="AP500" s="130"/>
      <c r="AZ500" s="130"/>
      <c r="BA500" s="130"/>
      <c r="BB500" s="130"/>
      <c r="BC500" s="130"/>
      <c r="BD500" s="130"/>
      <c r="BE500" s="130"/>
      <c r="BF500" s="130"/>
      <c r="BG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424"/>
      <c r="B501" s="130"/>
      <c r="L501" s="130"/>
      <c r="V501" s="130"/>
      <c r="AF501" s="130"/>
      <c r="AP501" s="130"/>
      <c r="AZ501" s="130"/>
      <c r="BA501" s="130"/>
      <c r="BB501" s="130"/>
      <c r="BC501" s="130"/>
      <c r="BD501" s="130"/>
      <c r="BE501" s="130"/>
      <c r="BF501" s="130"/>
      <c r="BG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424"/>
      <c r="B502" s="130"/>
      <c r="L502" s="130"/>
      <c r="V502" s="130"/>
      <c r="AF502" s="130"/>
      <c r="AP502" s="130"/>
      <c r="AZ502" s="130"/>
      <c r="BA502" s="130"/>
      <c r="BB502" s="130"/>
      <c r="BC502" s="130"/>
      <c r="BD502" s="130"/>
      <c r="BE502" s="130"/>
      <c r="BF502" s="130"/>
      <c r="BG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424"/>
      <c r="B503" s="130"/>
      <c r="L503" s="130"/>
      <c r="V503" s="130"/>
      <c r="AF503" s="130"/>
      <c r="AP503" s="130"/>
      <c r="AZ503" s="130"/>
      <c r="BA503" s="130"/>
      <c r="BB503" s="130"/>
      <c r="BC503" s="130"/>
      <c r="BD503" s="130"/>
      <c r="BE503" s="130"/>
      <c r="BF503" s="130"/>
      <c r="BG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424"/>
      <c r="B504" s="130"/>
      <c r="L504" s="130"/>
      <c r="V504" s="130"/>
      <c r="AF504" s="130"/>
      <c r="AP504" s="130"/>
      <c r="AZ504" s="130"/>
      <c r="BA504" s="130"/>
      <c r="BB504" s="130"/>
      <c r="BC504" s="130"/>
      <c r="BD504" s="130"/>
      <c r="BE504" s="130"/>
      <c r="BF504" s="130"/>
      <c r="BG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424"/>
      <c r="B505" s="130"/>
      <c r="L505" s="130"/>
      <c r="V505" s="130"/>
      <c r="AF505" s="130"/>
      <c r="AP505" s="130"/>
      <c r="AZ505" s="130"/>
      <c r="BA505" s="130"/>
      <c r="BB505" s="130"/>
      <c r="BC505" s="130"/>
      <c r="BD505" s="130"/>
      <c r="BE505" s="130"/>
      <c r="BF505" s="130"/>
      <c r="BG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424"/>
      <c r="B506" s="130"/>
      <c r="L506" s="130"/>
      <c r="V506" s="130"/>
      <c r="AF506" s="130"/>
      <c r="AP506" s="130"/>
      <c r="AZ506" s="130"/>
      <c r="BA506" s="130"/>
      <c r="BB506" s="130"/>
      <c r="BC506" s="130"/>
      <c r="BD506" s="130"/>
      <c r="BE506" s="130"/>
      <c r="BF506" s="130"/>
      <c r="BG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424"/>
      <c r="B507" s="130"/>
      <c r="L507" s="130"/>
      <c r="V507" s="130"/>
      <c r="AF507" s="130"/>
      <c r="AP507" s="130"/>
      <c r="AZ507" s="130"/>
      <c r="BA507" s="130"/>
      <c r="BB507" s="130"/>
      <c r="BC507" s="130"/>
      <c r="BD507" s="130"/>
      <c r="BE507" s="130"/>
      <c r="BF507" s="130"/>
      <c r="BG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424"/>
      <c r="B508" s="130"/>
      <c r="L508" s="130"/>
      <c r="V508" s="130"/>
      <c r="AF508" s="130"/>
      <c r="AP508" s="130"/>
      <c r="AZ508" s="130"/>
      <c r="BA508" s="130"/>
      <c r="BB508" s="130"/>
      <c r="BC508" s="130"/>
      <c r="BD508" s="130"/>
      <c r="BE508" s="130"/>
      <c r="BF508" s="130"/>
      <c r="BG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424"/>
      <c r="B509" s="130"/>
      <c r="L509" s="130"/>
      <c r="V509" s="130"/>
      <c r="AF509" s="130"/>
      <c r="AP509" s="130"/>
      <c r="AZ509" s="130"/>
      <c r="BA509" s="130"/>
      <c r="BB509" s="130"/>
      <c r="BC509" s="130"/>
      <c r="BD509" s="130"/>
      <c r="BE509" s="130"/>
      <c r="BF509" s="130"/>
      <c r="BG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424"/>
      <c r="B510" s="130"/>
      <c r="L510" s="130"/>
      <c r="V510" s="130"/>
      <c r="AF510" s="130"/>
      <c r="AP510" s="130"/>
      <c r="AZ510" s="130"/>
      <c r="BA510" s="130"/>
      <c r="BB510" s="130"/>
      <c r="BC510" s="130"/>
      <c r="BD510" s="130"/>
      <c r="BE510" s="130"/>
      <c r="BF510" s="130"/>
      <c r="BG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424"/>
      <c r="B511" s="130"/>
      <c r="L511" s="130"/>
      <c r="V511" s="130"/>
      <c r="AF511" s="130"/>
      <c r="AP511" s="130"/>
      <c r="AZ511" s="130"/>
      <c r="BA511" s="130"/>
      <c r="BB511" s="130"/>
      <c r="BC511" s="130"/>
      <c r="BD511" s="130"/>
      <c r="BE511" s="130"/>
      <c r="BF511" s="130"/>
      <c r="BG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424"/>
      <c r="B512" s="130"/>
      <c r="L512" s="130"/>
      <c r="V512" s="130"/>
      <c r="AF512" s="130"/>
      <c r="AP512" s="130"/>
      <c r="AZ512" s="130"/>
      <c r="BA512" s="130"/>
      <c r="BB512" s="130"/>
      <c r="BC512" s="130"/>
      <c r="BD512" s="130"/>
      <c r="BE512" s="130"/>
      <c r="BF512" s="130"/>
      <c r="BG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424"/>
      <c r="B513" s="130"/>
      <c r="L513" s="130"/>
      <c r="V513" s="130"/>
      <c r="AF513" s="130"/>
      <c r="AP513" s="130"/>
      <c r="AZ513" s="130"/>
      <c r="BA513" s="130"/>
      <c r="BB513" s="130"/>
      <c r="BC513" s="130"/>
      <c r="BD513" s="130"/>
      <c r="BE513" s="130"/>
      <c r="BF513" s="130"/>
      <c r="BG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424"/>
      <c r="B514" s="130"/>
      <c r="L514" s="130"/>
      <c r="V514" s="130"/>
      <c r="AF514" s="130"/>
      <c r="AP514" s="130"/>
      <c r="AZ514" s="130"/>
      <c r="BA514" s="130"/>
      <c r="BB514" s="130"/>
      <c r="BC514" s="130"/>
      <c r="BD514" s="130"/>
      <c r="BE514" s="130"/>
      <c r="BF514" s="130"/>
      <c r="BG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424"/>
      <c r="B515" s="130"/>
      <c r="L515" s="130"/>
      <c r="V515" s="130"/>
      <c r="AF515" s="130"/>
      <c r="AP515" s="130"/>
      <c r="AZ515" s="130"/>
      <c r="BA515" s="130"/>
      <c r="BB515" s="130"/>
      <c r="BC515" s="130"/>
      <c r="BD515" s="130"/>
      <c r="BE515" s="130"/>
      <c r="BF515" s="130"/>
      <c r="BG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424"/>
      <c r="B516" s="130"/>
      <c r="L516" s="130"/>
      <c r="V516" s="130"/>
      <c r="AF516" s="130"/>
      <c r="AP516" s="130"/>
      <c r="AZ516" s="130"/>
      <c r="BA516" s="130"/>
      <c r="BB516" s="130"/>
      <c r="BC516" s="130"/>
      <c r="BD516" s="130"/>
      <c r="BE516" s="130"/>
      <c r="BF516" s="130"/>
      <c r="BG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424"/>
      <c r="B517" s="130"/>
      <c r="L517" s="130"/>
      <c r="V517" s="130"/>
      <c r="AF517" s="130"/>
      <c r="AP517" s="130"/>
      <c r="AZ517" s="130"/>
      <c r="BA517" s="130"/>
      <c r="BB517" s="130"/>
      <c r="BC517" s="130"/>
      <c r="BD517" s="130"/>
      <c r="BE517" s="130"/>
      <c r="BF517" s="130"/>
      <c r="BG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424"/>
      <c r="B518" s="130"/>
      <c r="L518" s="130"/>
      <c r="V518" s="130"/>
      <c r="AF518" s="130"/>
      <c r="AP518" s="130"/>
      <c r="AZ518" s="130"/>
      <c r="BA518" s="130"/>
      <c r="BB518" s="130"/>
      <c r="BC518" s="130"/>
      <c r="BD518" s="130"/>
      <c r="BE518" s="130"/>
      <c r="BF518" s="130"/>
      <c r="BG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424"/>
      <c r="B519" s="130"/>
      <c r="L519" s="130"/>
      <c r="V519" s="130"/>
      <c r="AF519" s="130"/>
      <c r="AP519" s="130"/>
      <c r="AZ519" s="130"/>
      <c r="BA519" s="130"/>
      <c r="BB519" s="130"/>
      <c r="BC519" s="130"/>
      <c r="BD519" s="130"/>
      <c r="BE519" s="130"/>
      <c r="BF519" s="130"/>
      <c r="BG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424"/>
      <c r="B520" s="130"/>
      <c r="L520" s="130"/>
      <c r="V520" s="130"/>
      <c r="AF520" s="130"/>
      <c r="AP520" s="130"/>
      <c r="AZ520" s="130"/>
      <c r="BA520" s="130"/>
      <c r="BB520" s="130"/>
      <c r="BC520" s="130"/>
      <c r="BD520" s="130"/>
      <c r="BE520" s="130"/>
      <c r="BF520" s="130"/>
      <c r="BG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424"/>
      <c r="B521" s="130"/>
      <c r="L521" s="130"/>
      <c r="V521" s="130"/>
      <c r="AF521" s="130"/>
      <c r="AP521" s="130"/>
      <c r="AZ521" s="130"/>
      <c r="BA521" s="130"/>
      <c r="BB521" s="130"/>
      <c r="BC521" s="130"/>
      <c r="BD521" s="130"/>
      <c r="BE521" s="130"/>
      <c r="BF521" s="130"/>
      <c r="BG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424"/>
      <c r="B522" s="130"/>
      <c r="L522" s="130"/>
      <c r="V522" s="130"/>
      <c r="AF522" s="130"/>
      <c r="AP522" s="130"/>
      <c r="AZ522" s="130"/>
      <c r="BA522" s="130"/>
      <c r="BB522" s="130"/>
      <c r="BC522" s="130"/>
      <c r="BD522" s="130"/>
      <c r="BE522" s="130"/>
      <c r="BF522" s="130"/>
      <c r="BG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424"/>
      <c r="B523" s="130"/>
      <c r="L523" s="130"/>
      <c r="V523" s="130"/>
      <c r="AF523" s="130"/>
      <c r="AP523" s="130"/>
      <c r="AZ523" s="130"/>
      <c r="BA523" s="130"/>
      <c r="BB523" s="130"/>
      <c r="BC523" s="130"/>
      <c r="BD523" s="130"/>
      <c r="BE523" s="130"/>
      <c r="BF523" s="130"/>
      <c r="BG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424"/>
      <c r="B524" s="130"/>
      <c r="L524" s="130"/>
      <c r="V524" s="130"/>
      <c r="AF524" s="130"/>
      <c r="AP524" s="130"/>
      <c r="AZ524" s="130"/>
      <c r="BA524" s="130"/>
      <c r="BB524" s="130"/>
      <c r="BC524" s="130"/>
      <c r="BD524" s="130"/>
      <c r="BE524" s="130"/>
      <c r="BF524" s="130"/>
      <c r="BG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424"/>
      <c r="B525" s="130"/>
      <c r="L525" s="130"/>
      <c r="V525" s="130"/>
      <c r="AF525" s="130"/>
      <c r="AP525" s="130"/>
      <c r="AZ525" s="130"/>
      <c r="BA525" s="130"/>
      <c r="BB525" s="130"/>
      <c r="BC525" s="130"/>
      <c r="BD525" s="130"/>
      <c r="BE525" s="130"/>
      <c r="BF525" s="130"/>
      <c r="BG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424"/>
      <c r="B526" s="130"/>
      <c r="L526" s="130"/>
      <c r="V526" s="130"/>
      <c r="AF526" s="130"/>
      <c r="AP526" s="130"/>
      <c r="AZ526" s="130"/>
      <c r="BA526" s="130"/>
      <c r="BB526" s="130"/>
      <c r="BC526" s="130"/>
      <c r="BD526" s="130"/>
      <c r="BE526" s="130"/>
      <c r="BF526" s="130"/>
      <c r="BG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424"/>
      <c r="B527" s="130"/>
      <c r="L527" s="130"/>
      <c r="V527" s="130"/>
      <c r="AF527" s="130"/>
      <c r="AP527" s="130"/>
      <c r="AZ527" s="130"/>
      <c r="BA527" s="130"/>
      <c r="BB527" s="130"/>
      <c r="BC527" s="130"/>
      <c r="BD527" s="130"/>
      <c r="BE527" s="130"/>
      <c r="BF527" s="130"/>
      <c r="BG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424"/>
      <c r="B528" s="130"/>
      <c r="L528" s="130"/>
      <c r="V528" s="130"/>
      <c r="AF528" s="130"/>
      <c r="AP528" s="130"/>
      <c r="AZ528" s="130"/>
      <c r="BA528" s="130"/>
      <c r="BB528" s="130"/>
      <c r="BC528" s="130"/>
      <c r="BD528" s="130"/>
      <c r="BE528" s="130"/>
      <c r="BF528" s="130"/>
      <c r="BG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424"/>
      <c r="B529" s="130"/>
      <c r="L529" s="130"/>
      <c r="V529" s="130"/>
      <c r="AF529" s="130"/>
      <c r="AP529" s="130"/>
      <c r="AZ529" s="130"/>
      <c r="BA529" s="130"/>
      <c r="BB529" s="130"/>
      <c r="BC529" s="130"/>
      <c r="BD529" s="130"/>
      <c r="BE529" s="130"/>
      <c r="BF529" s="130"/>
      <c r="BG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424"/>
      <c r="B530" s="130"/>
      <c r="L530" s="130"/>
      <c r="V530" s="130"/>
      <c r="AF530" s="130"/>
      <c r="AP530" s="130"/>
      <c r="AZ530" s="130"/>
      <c r="BA530" s="130"/>
      <c r="BB530" s="130"/>
      <c r="BC530" s="130"/>
      <c r="BD530" s="130"/>
      <c r="BE530" s="130"/>
      <c r="BF530" s="130"/>
      <c r="BG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424"/>
      <c r="B531" s="130"/>
      <c r="L531" s="130"/>
      <c r="V531" s="130"/>
      <c r="AF531" s="130"/>
      <c r="AP531" s="130"/>
      <c r="AZ531" s="130"/>
      <c r="BA531" s="130"/>
      <c r="BB531" s="130"/>
      <c r="BC531" s="130"/>
      <c r="BD531" s="130"/>
      <c r="BE531" s="130"/>
      <c r="BF531" s="130"/>
      <c r="BG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424"/>
      <c r="B532" s="130"/>
      <c r="L532" s="130"/>
      <c r="V532" s="130"/>
      <c r="AF532" s="130"/>
      <c r="AP532" s="130"/>
      <c r="AZ532" s="130"/>
      <c r="BA532" s="130"/>
      <c r="BB532" s="130"/>
      <c r="BC532" s="130"/>
      <c r="BD532" s="130"/>
      <c r="BE532" s="130"/>
      <c r="BF532" s="130"/>
      <c r="BG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424"/>
      <c r="B533" s="130"/>
      <c r="L533" s="130"/>
      <c r="V533" s="130"/>
      <c r="AF533" s="130"/>
      <c r="AP533" s="130"/>
      <c r="AZ533" s="130"/>
      <c r="BA533" s="130"/>
      <c r="BB533" s="130"/>
      <c r="BC533" s="130"/>
      <c r="BD533" s="130"/>
      <c r="BE533" s="130"/>
      <c r="BF533" s="130"/>
      <c r="BG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424"/>
      <c r="B534" s="130"/>
      <c r="L534" s="130"/>
      <c r="V534" s="130"/>
      <c r="AF534" s="130"/>
      <c r="AP534" s="130"/>
      <c r="AZ534" s="130"/>
      <c r="BA534" s="130"/>
      <c r="BB534" s="130"/>
      <c r="BC534" s="130"/>
      <c r="BD534" s="130"/>
      <c r="BE534" s="130"/>
      <c r="BF534" s="130"/>
      <c r="BG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424"/>
      <c r="B535" s="130"/>
      <c r="L535" s="130"/>
      <c r="V535" s="130"/>
      <c r="AF535" s="130"/>
      <c r="AP535" s="130"/>
      <c r="AZ535" s="130"/>
      <c r="BA535" s="130"/>
      <c r="BB535" s="130"/>
      <c r="BC535" s="130"/>
      <c r="BD535" s="130"/>
      <c r="BE535" s="130"/>
      <c r="BF535" s="130"/>
      <c r="BG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424"/>
      <c r="B536" s="130"/>
      <c r="L536" s="130"/>
      <c r="V536" s="130"/>
      <c r="AF536" s="130"/>
      <c r="AP536" s="130"/>
      <c r="AZ536" s="130"/>
      <c r="BA536" s="130"/>
      <c r="BB536" s="130"/>
      <c r="BC536" s="130"/>
      <c r="BD536" s="130"/>
      <c r="BE536" s="130"/>
      <c r="BF536" s="130"/>
      <c r="BG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424"/>
      <c r="B537" s="130"/>
      <c r="L537" s="130"/>
      <c r="V537" s="130"/>
      <c r="AF537" s="130"/>
      <c r="AP537" s="130"/>
      <c r="AZ537" s="130"/>
      <c r="BA537" s="130"/>
      <c r="BB537" s="130"/>
      <c r="BC537" s="130"/>
      <c r="BD537" s="130"/>
      <c r="BE537" s="130"/>
      <c r="BF537" s="130"/>
      <c r="BG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424"/>
      <c r="B538" s="130"/>
      <c r="L538" s="130"/>
      <c r="V538" s="130"/>
      <c r="AF538" s="130"/>
      <c r="AP538" s="130"/>
      <c r="AZ538" s="130"/>
      <c r="BA538" s="130"/>
      <c r="BB538" s="130"/>
      <c r="BC538" s="130"/>
      <c r="BD538" s="130"/>
      <c r="BE538" s="130"/>
      <c r="BF538" s="130"/>
      <c r="BG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424"/>
      <c r="B539" s="130"/>
      <c r="L539" s="130"/>
      <c r="V539" s="130"/>
      <c r="AF539" s="130"/>
      <c r="AP539" s="130"/>
      <c r="AZ539" s="130"/>
      <c r="BA539" s="130"/>
      <c r="BB539" s="130"/>
      <c r="BC539" s="130"/>
      <c r="BD539" s="130"/>
      <c r="BE539" s="130"/>
      <c r="BF539" s="130"/>
      <c r="BG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424"/>
      <c r="B540" s="130"/>
      <c r="L540" s="130"/>
      <c r="V540" s="130"/>
      <c r="AF540" s="130"/>
      <c r="AP540" s="130"/>
      <c r="AZ540" s="130"/>
      <c r="BA540" s="130"/>
      <c r="BB540" s="130"/>
      <c r="BC540" s="130"/>
      <c r="BD540" s="130"/>
      <c r="BE540" s="130"/>
      <c r="BF540" s="130"/>
      <c r="BG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424"/>
      <c r="B541" s="130"/>
      <c r="L541" s="130"/>
      <c r="V541" s="130"/>
      <c r="AF541" s="130"/>
      <c r="AP541" s="130"/>
      <c r="AZ541" s="130"/>
      <c r="BA541" s="130"/>
      <c r="BB541" s="130"/>
      <c r="BC541" s="130"/>
      <c r="BD541" s="130"/>
      <c r="BE541" s="130"/>
      <c r="BF541" s="130"/>
      <c r="BG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424"/>
      <c r="B542" s="130"/>
      <c r="L542" s="130"/>
      <c r="V542" s="130"/>
      <c r="AF542" s="130"/>
      <c r="AP542" s="130"/>
      <c r="AZ542" s="130"/>
      <c r="BA542" s="130"/>
      <c r="BB542" s="130"/>
      <c r="BC542" s="130"/>
      <c r="BD542" s="130"/>
      <c r="BE542" s="130"/>
      <c r="BF542" s="130"/>
      <c r="BG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424"/>
      <c r="B543" s="130"/>
      <c r="L543" s="130"/>
      <c r="V543" s="130"/>
      <c r="AF543" s="130"/>
      <c r="AP543" s="130"/>
      <c r="AZ543" s="130"/>
      <c r="BA543" s="130"/>
      <c r="BB543" s="130"/>
      <c r="BC543" s="130"/>
      <c r="BD543" s="130"/>
      <c r="BE543" s="130"/>
      <c r="BF543" s="130"/>
      <c r="BG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424"/>
      <c r="B544" s="130"/>
      <c r="L544" s="130"/>
      <c r="V544" s="130"/>
      <c r="AF544" s="130"/>
      <c r="AP544" s="130"/>
      <c r="AZ544" s="130"/>
      <c r="BA544" s="130"/>
      <c r="BB544" s="130"/>
      <c r="BC544" s="130"/>
      <c r="BD544" s="130"/>
      <c r="BE544" s="130"/>
      <c r="BF544" s="130"/>
      <c r="BG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424"/>
      <c r="B545" s="130"/>
      <c r="L545" s="130"/>
      <c r="V545" s="130"/>
      <c r="AF545" s="130"/>
      <c r="AP545" s="130"/>
      <c r="AZ545" s="130"/>
      <c r="BA545" s="130"/>
      <c r="BB545" s="130"/>
      <c r="BC545" s="130"/>
      <c r="BD545" s="130"/>
      <c r="BE545" s="130"/>
      <c r="BF545" s="130"/>
      <c r="BG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424"/>
      <c r="B546" s="130"/>
      <c r="L546" s="130"/>
      <c r="V546" s="130"/>
      <c r="AF546" s="130"/>
      <c r="AP546" s="130"/>
      <c r="AZ546" s="130"/>
      <c r="BA546" s="130"/>
      <c r="BB546" s="130"/>
      <c r="BC546" s="130"/>
      <c r="BD546" s="130"/>
      <c r="BE546" s="130"/>
      <c r="BF546" s="130"/>
      <c r="BG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424"/>
      <c r="B547" s="130"/>
      <c r="L547" s="130"/>
      <c r="V547" s="130"/>
      <c r="AF547" s="130"/>
      <c r="AP547" s="130"/>
      <c r="AZ547" s="130"/>
      <c r="BA547" s="130"/>
      <c r="BB547" s="130"/>
      <c r="BC547" s="130"/>
      <c r="BD547" s="130"/>
      <c r="BE547" s="130"/>
      <c r="BF547" s="130"/>
      <c r="BG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424"/>
      <c r="B548" s="130"/>
      <c r="L548" s="130"/>
      <c r="V548" s="130"/>
      <c r="AF548" s="130"/>
      <c r="AP548" s="130"/>
      <c r="AZ548" s="130"/>
      <c r="BA548" s="130"/>
      <c r="BB548" s="130"/>
      <c r="BC548" s="130"/>
      <c r="BD548" s="130"/>
      <c r="BE548" s="130"/>
      <c r="BF548" s="130"/>
      <c r="BG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424"/>
      <c r="B549" s="130"/>
      <c r="L549" s="130"/>
      <c r="V549" s="130"/>
      <c r="AF549" s="130"/>
      <c r="AP549" s="130"/>
      <c r="AZ549" s="130"/>
      <c r="BA549" s="130"/>
      <c r="BB549" s="130"/>
      <c r="BC549" s="130"/>
      <c r="BD549" s="130"/>
      <c r="BE549" s="130"/>
      <c r="BF549" s="130"/>
      <c r="BG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424"/>
      <c r="B550" s="130"/>
      <c r="L550" s="130"/>
      <c r="V550" s="130"/>
      <c r="AF550" s="130"/>
      <c r="AP550" s="130"/>
      <c r="AZ550" s="130"/>
      <c r="BA550" s="130"/>
      <c r="BB550" s="130"/>
      <c r="BC550" s="130"/>
      <c r="BD550" s="130"/>
      <c r="BE550" s="130"/>
      <c r="BF550" s="130"/>
      <c r="BG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424"/>
      <c r="B551" s="130"/>
      <c r="L551" s="130"/>
      <c r="V551" s="130"/>
      <c r="AF551" s="130"/>
      <c r="AP551" s="130"/>
      <c r="AZ551" s="130"/>
      <c r="BA551" s="130"/>
      <c r="BB551" s="130"/>
      <c r="BC551" s="130"/>
      <c r="BD551" s="130"/>
      <c r="BE551" s="130"/>
      <c r="BF551" s="130"/>
      <c r="BG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424"/>
      <c r="B552" s="130"/>
      <c r="L552" s="130"/>
      <c r="V552" s="130"/>
      <c r="AF552" s="130"/>
      <c r="AP552" s="130"/>
      <c r="AZ552" s="130"/>
      <c r="BA552" s="130"/>
      <c r="BB552" s="130"/>
      <c r="BC552" s="130"/>
      <c r="BD552" s="130"/>
      <c r="BE552" s="130"/>
      <c r="BF552" s="130"/>
      <c r="BG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424"/>
      <c r="B553" s="130"/>
      <c r="L553" s="130"/>
      <c r="V553" s="130"/>
      <c r="AF553" s="130"/>
      <c r="AP553" s="130"/>
      <c r="AZ553" s="130"/>
      <c r="BA553" s="130"/>
      <c r="BB553" s="130"/>
      <c r="BC553" s="130"/>
      <c r="BD553" s="130"/>
      <c r="BE553" s="130"/>
      <c r="BF553" s="130"/>
      <c r="BG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424"/>
      <c r="B554" s="130"/>
      <c r="L554" s="130"/>
      <c r="V554" s="130"/>
      <c r="AF554" s="130"/>
      <c r="AP554" s="130"/>
      <c r="AZ554" s="130"/>
      <c r="BA554" s="130"/>
      <c r="BB554" s="130"/>
      <c r="BC554" s="130"/>
      <c r="BD554" s="130"/>
      <c r="BE554" s="130"/>
      <c r="BF554" s="130"/>
      <c r="BG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424"/>
      <c r="B555" s="130"/>
      <c r="L555" s="130"/>
      <c r="V555" s="130"/>
      <c r="AF555" s="130"/>
      <c r="AP555" s="130"/>
      <c r="AZ555" s="130"/>
      <c r="BA555" s="130"/>
      <c r="BB555" s="130"/>
      <c r="BC555" s="130"/>
      <c r="BD555" s="130"/>
      <c r="BE555" s="130"/>
      <c r="BF555" s="130"/>
      <c r="BG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424"/>
      <c r="B556" s="130"/>
      <c r="L556" s="130"/>
      <c r="V556" s="130"/>
      <c r="AF556" s="130"/>
      <c r="AP556" s="130"/>
      <c r="AZ556" s="130"/>
      <c r="BA556" s="130"/>
      <c r="BB556" s="130"/>
      <c r="BC556" s="130"/>
      <c r="BD556" s="130"/>
      <c r="BE556" s="130"/>
      <c r="BF556" s="130"/>
      <c r="BG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424"/>
      <c r="B557" s="130"/>
      <c r="L557" s="130"/>
      <c r="V557" s="130"/>
      <c r="AF557" s="130"/>
      <c r="AP557" s="130"/>
      <c r="AZ557" s="130"/>
      <c r="BA557" s="130"/>
      <c r="BB557" s="130"/>
      <c r="BC557" s="130"/>
      <c r="BD557" s="130"/>
      <c r="BE557" s="130"/>
      <c r="BF557" s="130"/>
      <c r="BG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424"/>
      <c r="B558" s="130"/>
      <c r="L558" s="130"/>
      <c r="V558" s="130"/>
      <c r="AF558" s="130"/>
      <c r="AP558" s="130"/>
      <c r="AZ558" s="130"/>
      <c r="BA558" s="130"/>
      <c r="BB558" s="130"/>
      <c r="BC558" s="130"/>
      <c r="BD558" s="130"/>
      <c r="BE558" s="130"/>
      <c r="BF558" s="130"/>
      <c r="BG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424"/>
      <c r="B559" s="130"/>
      <c r="L559" s="130"/>
      <c r="V559" s="130"/>
      <c r="AF559" s="130"/>
      <c r="AP559" s="130"/>
      <c r="AZ559" s="130"/>
      <c r="BA559" s="130"/>
      <c r="BB559" s="130"/>
      <c r="BC559" s="130"/>
      <c r="BD559" s="130"/>
      <c r="BE559" s="130"/>
      <c r="BF559" s="130"/>
      <c r="BG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424"/>
      <c r="B560" s="130"/>
      <c r="L560" s="130"/>
      <c r="V560" s="130"/>
      <c r="AF560" s="130"/>
      <c r="AP560" s="130"/>
      <c r="AZ560" s="130"/>
      <c r="BA560" s="130"/>
      <c r="BB560" s="130"/>
      <c r="BC560" s="130"/>
      <c r="BD560" s="130"/>
      <c r="BE560" s="130"/>
      <c r="BF560" s="130"/>
      <c r="BG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424"/>
      <c r="B561" s="130"/>
      <c r="L561" s="130"/>
      <c r="V561" s="130"/>
      <c r="AF561" s="130"/>
      <c r="AP561" s="130"/>
      <c r="AZ561" s="130"/>
      <c r="BA561" s="130"/>
      <c r="BB561" s="130"/>
      <c r="BC561" s="130"/>
      <c r="BD561" s="130"/>
      <c r="BE561" s="130"/>
      <c r="BF561" s="130"/>
      <c r="BG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424"/>
      <c r="B562" s="130"/>
      <c r="L562" s="130"/>
      <c r="V562" s="130"/>
      <c r="AF562" s="130"/>
      <c r="AP562" s="130"/>
      <c r="AZ562" s="130"/>
      <c r="BA562" s="130"/>
      <c r="BB562" s="130"/>
      <c r="BC562" s="130"/>
      <c r="BD562" s="130"/>
      <c r="BE562" s="130"/>
      <c r="BF562" s="130"/>
      <c r="BG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424"/>
      <c r="B563" s="130"/>
      <c r="L563" s="130"/>
      <c r="V563" s="130"/>
      <c r="AF563" s="130"/>
      <c r="AP563" s="130"/>
      <c r="AZ563" s="130"/>
      <c r="BA563" s="130"/>
      <c r="BB563" s="130"/>
      <c r="BC563" s="130"/>
      <c r="BD563" s="130"/>
      <c r="BE563" s="130"/>
      <c r="BF563" s="130"/>
      <c r="BG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424"/>
      <c r="B564" s="130"/>
      <c r="L564" s="130"/>
      <c r="V564" s="130"/>
      <c r="AF564" s="130"/>
      <c r="AP564" s="130"/>
      <c r="AZ564" s="130"/>
      <c r="BA564" s="130"/>
      <c r="BB564" s="130"/>
      <c r="BC564" s="130"/>
      <c r="BD564" s="130"/>
      <c r="BE564" s="130"/>
      <c r="BF564" s="130"/>
      <c r="BG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424"/>
      <c r="B565" s="130"/>
      <c r="L565" s="130"/>
      <c r="V565" s="130"/>
      <c r="AF565" s="130"/>
      <c r="AP565" s="130"/>
      <c r="AZ565" s="130"/>
      <c r="BA565" s="130"/>
      <c r="BB565" s="130"/>
      <c r="BC565" s="130"/>
      <c r="BD565" s="130"/>
      <c r="BE565" s="130"/>
      <c r="BF565" s="130"/>
      <c r="BG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424"/>
      <c r="B566" s="130"/>
      <c r="L566" s="130"/>
      <c r="V566" s="130"/>
      <c r="AF566" s="130"/>
      <c r="AP566" s="130"/>
      <c r="AZ566" s="130"/>
      <c r="BA566" s="130"/>
      <c r="BB566" s="130"/>
      <c r="BC566" s="130"/>
      <c r="BD566" s="130"/>
      <c r="BE566" s="130"/>
      <c r="BF566" s="130"/>
      <c r="BG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424"/>
      <c r="B567" s="130"/>
      <c r="L567" s="130"/>
      <c r="V567" s="130"/>
      <c r="AF567" s="130"/>
      <c r="AP567" s="130"/>
      <c r="AZ567" s="130"/>
      <c r="BA567" s="130"/>
      <c r="BB567" s="130"/>
      <c r="BC567" s="130"/>
      <c r="BD567" s="130"/>
      <c r="BE567" s="130"/>
      <c r="BF567" s="130"/>
      <c r="BG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424"/>
      <c r="B568" s="130"/>
      <c r="L568" s="130"/>
      <c r="V568" s="130"/>
      <c r="AF568" s="130"/>
      <c r="AP568" s="130"/>
      <c r="AZ568" s="130"/>
      <c r="BA568" s="130"/>
      <c r="BB568" s="130"/>
      <c r="BC568" s="130"/>
      <c r="BD568" s="130"/>
      <c r="BE568" s="130"/>
      <c r="BF568" s="130"/>
      <c r="BG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424"/>
      <c r="B569" s="130"/>
      <c r="L569" s="130"/>
      <c r="V569" s="130"/>
      <c r="AF569" s="130"/>
      <c r="AP569" s="130"/>
      <c r="AZ569" s="130"/>
      <c r="BA569" s="130"/>
      <c r="BB569" s="130"/>
      <c r="BC569" s="130"/>
      <c r="BD569" s="130"/>
      <c r="BE569" s="130"/>
      <c r="BF569" s="130"/>
      <c r="BG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424"/>
      <c r="B570" s="130"/>
      <c r="L570" s="130"/>
      <c r="V570" s="130"/>
      <c r="AF570" s="130"/>
      <c r="AP570" s="130"/>
      <c r="AZ570" s="130"/>
      <c r="BA570" s="130"/>
      <c r="BB570" s="130"/>
      <c r="BC570" s="130"/>
      <c r="BD570" s="130"/>
      <c r="BE570" s="130"/>
      <c r="BF570" s="130"/>
      <c r="BG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424"/>
      <c r="B571" s="130"/>
      <c r="L571" s="130"/>
      <c r="V571" s="130"/>
      <c r="AF571" s="130"/>
      <c r="AP571" s="130"/>
      <c r="AZ571" s="130"/>
      <c r="BA571" s="130"/>
      <c r="BB571" s="130"/>
      <c r="BC571" s="130"/>
      <c r="BD571" s="130"/>
      <c r="BE571" s="130"/>
      <c r="BF571" s="130"/>
      <c r="BG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424"/>
      <c r="B572" s="130"/>
      <c r="L572" s="130"/>
      <c r="V572" s="130"/>
      <c r="AF572" s="130"/>
      <c r="AP572" s="130"/>
      <c r="AZ572" s="130"/>
      <c r="BA572" s="130"/>
      <c r="BB572" s="130"/>
      <c r="BC572" s="130"/>
      <c r="BD572" s="130"/>
      <c r="BE572" s="130"/>
      <c r="BF572" s="130"/>
      <c r="BG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424"/>
      <c r="B573" s="130"/>
      <c r="L573" s="130"/>
      <c r="V573" s="130"/>
      <c r="AF573" s="130"/>
      <c r="AP573" s="130"/>
      <c r="AZ573" s="130"/>
      <c r="BA573" s="130"/>
      <c r="BB573" s="130"/>
      <c r="BC573" s="130"/>
      <c r="BD573" s="130"/>
      <c r="BE573" s="130"/>
      <c r="BF573" s="130"/>
      <c r="BG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424"/>
      <c r="B574" s="130"/>
      <c r="L574" s="130"/>
      <c r="V574" s="130"/>
      <c r="AF574" s="130"/>
      <c r="AP574" s="130"/>
      <c r="AZ574" s="130"/>
      <c r="BA574" s="130"/>
      <c r="BB574" s="130"/>
      <c r="BC574" s="130"/>
      <c r="BD574" s="130"/>
      <c r="BE574" s="130"/>
      <c r="BF574" s="130"/>
      <c r="BG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424"/>
      <c r="B575" s="130"/>
      <c r="L575" s="130"/>
      <c r="V575" s="130"/>
      <c r="AF575" s="130"/>
      <c r="AP575" s="130"/>
      <c r="AZ575" s="130"/>
      <c r="BA575" s="130"/>
      <c r="BB575" s="130"/>
      <c r="BC575" s="130"/>
      <c r="BD575" s="130"/>
      <c r="BE575" s="130"/>
      <c r="BF575" s="130"/>
      <c r="BG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424"/>
      <c r="B576" s="130"/>
      <c r="L576" s="130"/>
      <c r="V576" s="130"/>
      <c r="AF576" s="130"/>
      <c r="AP576" s="130"/>
      <c r="AZ576" s="130"/>
      <c r="BA576" s="130"/>
      <c r="BB576" s="130"/>
      <c r="BC576" s="130"/>
      <c r="BD576" s="130"/>
      <c r="BE576" s="130"/>
      <c r="BF576" s="130"/>
      <c r="BG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424"/>
      <c r="B577" s="130"/>
      <c r="L577" s="130"/>
      <c r="V577" s="130"/>
      <c r="AF577" s="130"/>
      <c r="AP577" s="130"/>
      <c r="AZ577" s="130"/>
      <c r="BA577" s="130"/>
      <c r="BB577" s="130"/>
      <c r="BC577" s="130"/>
      <c r="BD577" s="130"/>
      <c r="BE577" s="130"/>
      <c r="BF577" s="130"/>
      <c r="BG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424"/>
      <c r="B578" s="130"/>
      <c r="L578" s="130"/>
      <c r="V578" s="130"/>
      <c r="AF578" s="130"/>
      <c r="AP578" s="130"/>
      <c r="AZ578" s="130"/>
      <c r="BA578" s="130"/>
      <c r="BB578" s="130"/>
      <c r="BC578" s="130"/>
      <c r="BD578" s="130"/>
      <c r="BE578" s="130"/>
      <c r="BF578" s="130"/>
      <c r="BG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424"/>
      <c r="B579" s="130"/>
      <c r="L579" s="130"/>
      <c r="V579" s="130"/>
      <c r="AF579" s="130"/>
      <c r="AP579" s="130"/>
      <c r="AZ579" s="130"/>
      <c r="BA579" s="130"/>
      <c r="BB579" s="130"/>
      <c r="BC579" s="130"/>
      <c r="BD579" s="130"/>
      <c r="BE579" s="130"/>
      <c r="BF579" s="130"/>
      <c r="BG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424"/>
      <c r="B580" s="130"/>
      <c r="L580" s="130"/>
      <c r="V580" s="130"/>
      <c r="AF580" s="130"/>
      <c r="AP580" s="130"/>
      <c r="AZ580" s="130"/>
      <c r="BA580" s="130"/>
      <c r="BB580" s="130"/>
      <c r="BC580" s="130"/>
      <c r="BD580" s="130"/>
      <c r="BE580" s="130"/>
      <c r="BF580" s="130"/>
      <c r="BG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424"/>
      <c r="B581" s="130"/>
      <c r="L581" s="130"/>
      <c r="V581" s="130"/>
      <c r="AF581" s="130"/>
      <c r="AP581" s="130"/>
      <c r="AZ581" s="130"/>
      <c r="BA581" s="130"/>
      <c r="BB581" s="130"/>
      <c r="BC581" s="130"/>
      <c r="BD581" s="130"/>
      <c r="BE581" s="130"/>
      <c r="BF581" s="130"/>
      <c r="BG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424"/>
      <c r="B582" s="130"/>
      <c r="L582" s="130"/>
      <c r="V582" s="130"/>
      <c r="AF582" s="130"/>
      <c r="AP582" s="130"/>
      <c r="AZ582" s="130"/>
      <c r="BA582" s="130"/>
      <c r="BB582" s="130"/>
      <c r="BC582" s="130"/>
      <c r="BD582" s="130"/>
      <c r="BE582" s="130"/>
      <c r="BF582" s="130"/>
      <c r="BG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424"/>
      <c r="B583" s="130"/>
      <c r="L583" s="130"/>
      <c r="V583" s="130"/>
      <c r="AF583" s="130"/>
      <c r="AP583" s="130"/>
      <c r="AZ583" s="130"/>
      <c r="BA583" s="130"/>
      <c r="BB583" s="130"/>
      <c r="BC583" s="130"/>
      <c r="BD583" s="130"/>
      <c r="BE583" s="130"/>
      <c r="BF583" s="130"/>
      <c r="BG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424"/>
      <c r="B584" s="130"/>
      <c r="L584" s="130"/>
      <c r="V584" s="130"/>
      <c r="AF584" s="130"/>
      <c r="AP584" s="130"/>
      <c r="AZ584" s="130"/>
      <c r="BA584" s="130"/>
      <c r="BB584" s="130"/>
      <c r="BC584" s="130"/>
      <c r="BD584" s="130"/>
      <c r="BE584" s="130"/>
      <c r="BF584" s="130"/>
      <c r="BG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424"/>
      <c r="B585" s="130"/>
      <c r="L585" s="130"/>
      <c r="V585" s="130"/>
      <c r="AF585" s="130"/>
      <c r="AP585" s="130"/>
      <c r="AZ585" s="130"/>
      <c r="BA585" s="130"/>
      <c r="BB585" s="130"/>
      <c r="BC585" s="130"/>
      <c r="BD585" s="130"/>
      <c r="BE585" s="130"/>
      <c r="BF585" s="130"/>
      <c r="BG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424"/>
      <c r="B586" s="130"/>
      <c r="L586" s="130"/>
      <c r="V586" s="130"/>
      <c r="AF586" s="130"/>
      <c r="AP586" s="130"/>
      <c r="AZ586" s="130"/>
      <c r="BA586" s="130"/>
      <c r="BB586" s="130"/>
      <c r="BC586" s="130"/>
      <c r="BD586" s="130"/>
      <c r="BE586" s="130"/>
      <c r="BF586" s="130"/>
      <c r="BG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424"/>
      <c r="B587" s="130"/>
      <c r="L587" s="130"/>
      <c r="V587" s="130"/>
      <c r="AF587" s="130"/>
      <c r="AP587" s="130"/>
      <c r="AZ587" s="130"/>
      <c r="BA587" s="130"/>
      <c r="BB587" s="130"/>
      <c r="BC587" s="130"/>
      <c r="BD587" s="130"/>
      <c r="BE587" s="130"/>
      <c r="BF587" s="130"/>
      <c r="BG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424"/>
      <c r="B588" s="130"/>
      <c r="L588" s="130"/>
      <c r="V588" s="130"/>
      <c r="AF588" s="130"/>
      <c r="AP588" s="130"/>
      <c r="AZ588" s="130"/>
      <c r="BA588" s="130"/>
      <c r="BB588" s="130"/>
      <c r="BC588" s="130"/>
      <c r="BD588" s="130"/>
      <c r="BE588" s="130"/>
      <c r="BF588" s="130"/>
      <c r="BG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424"/>
      <c r="B589" s="130"/>
      <c r="L589" s="130"/>
      <c r="V589" s="130"/>
      <c r="AF589" s="130"/>
      <c r="AP589" s="130"/>
      <c r="AZ589" s="130"/>
      <c r="BA589" s="130"/>
      <c r="BB589" s="130"/>
      <c r="BC589" s="130"/>
      <c r="BD589" s="130"/>
      <c r="BE589" s="130"/>
      <c r="BF589" s="130"/>
      <c r="BG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424"/>
      <c r="B590" s="130"/>
      <c r="L590" s="130"/>
      <c r="V590" s="130"/>
      <c r="AF590" s="130"/>
      <c r="AP590" s="130"/>
      <c r="AZ590" s="130"/>
      <c r="BA590" s="130"/>
      <c r="BB590" s="130"/>
      <c r="BC590" s="130"/>
      <c r="BD590" s="130"/>
      <c r="BE590" s="130"/>
      <c r="BF590" s="130"/>
      <c r="BG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424"/>
      <c r="B591" s="130"/>
      <c r="L591" s="130"/>
      <c r="V591" s="130"/>
      <c r="AF591" s="130"/>
      <c r="AP591" s="130"/>
      <c r="AZ591" s="130"/>
      <c r="BA591" s="130"/>
      <c r="BB591" s="130"/>
      <c r="BC591" s="130"/>
      <c r="BD591" s="130"/>
      <c r="BE591" s="130"/>
      <c r="BF591" s="130"/>
      <c r="BG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424"/>
      <c r="B592" s="130"/>
      <c r="L592" s="130"/>
      <c r="V592" s="130"/>
      <c r="AF592" s="130"/>
      <c r="AP592" s="130"/>
      <c r="AZ592" s="130"/>
      <c r="BA592" s="130"/>
      <c r="BB592" s="130"/>
      <c r="BC592" s="130"/>
      <c r="BD592" s="130"/>
      <c r="BE592" s="130"/>
      <c r="BF592" s="130"/>
      <c r="BG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424"/>
      <c r="B593" s="130"/>
      <c r="L593" s="130"/>
      <c r="V593" s="130"/>
      <c r="AF593" s="130"/>
      <c r="AP593" s="130"/>
      <c r="AZ593" s="130"/>
      <c r="BA593" s="130"/>
      <c r="BB593" s="130"/>
      <c r="BC593" s="130"/>
      <c r="BD593" s="130"/>
      <c r="BE593" s="130"/>
      <c r="BF593" s="130"/>
      <c r="BG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424"/>
      <c r="B594" s="130"/>
      <c r="L594" s="130"/>
      <c r="V594" s="130"/>
      <c r="AF594" s="130"/>
      <c r="AP594" s="130"/>
      <c r="AZ594" s="130"/>
      <c r="BA594" s="130"/>
      <c r="BB594" s="130"/>
      <c r="BC594" s="130"/>
      <c r="BD594" s="130"/>
      <c r="BE594" s="130"/>
      <c r="BF594" s="130"/>
      <c r="BG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424"/>
      <c r="B595" s="130"/>
      <c r="L595" s="130"/>
      <c r="V595" s="130"/>
      <c r="AF595" s="130"/>
      <c r="AP595" s="130"/>
      <c r="AZ595" s="130"/>
      <c r="BA595" s="130"/>
      <c r="BB595" s="130"/>
      <c r="BC595" s="130"/>
      <c r="BD595" s="130"/>
      <c r="BE595" s="130"/>
      <c r="BF595" s="130"/>
      <c r="BG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424"/>
      <c r="B596" s="130"/>
      <c r="L596" s="130"/>
      <c r="V596" s="130"/>
      <c r="AF596" s="130"/>
      <c r="AP596" s="130"/>
      <c r="AZ596" s="130"/>
      <c r="BA596" s="130"/>
      <c r="BB596" s="130"/>
      <c r="BC596" s="130"/>
      <c r="BD596" s="130"/>
      <c r="BE596" s="130"/>
      <c r="BF596" s="130"/>
      <c r="BG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424"/>
      <c r="B597" s="130"/>
      <c r="L597" s="130"/>
      <c r="V597" s="130"/>
      <c r="AF597" s="130"/>
      <c r="AP597" s="130"/>
      <c r="AZ597" s="130"/>
      <c r="BA597" s="130"/>
      <c r="BB597" s="130"/>
      <c r="BC597" s="130"/>
      <c r="BD597" s="130"/>
      <c r="BE597" s="130"/>
      <c r="BF597" s="130"/>
      <c r="BG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424"/>
      <c r="B598" s="130"/>
      <c r="L598" s="130"/>
      <c r="V598" s="130"/>
      <c r="AF598" s="130"/>
      <c r="AP598" s="130"/>
      <c r="AZ598" s="130"/>
      <c r="BA598" s="130"/>
      <c r="BB598" s="130"/>
      <c r="BC598" s="130"/>
      <c r="BD598" s="130"/>
      <c r="BE598" s="130"/>
      <c r="BF598" s="130"/>
      <c r="BG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424"/>
      <c r="B599" s="130"/>
      <c r="L599" s="130"/>
      <c r="V599" s="130"/>
      <c r="AF599" s="130"/>
      <c r="AP599" s="130"/>
      <c r="AZ599" s="130"/>
      <c r="BA599" s="130"/>
      <c r="BB599" s="130"/>
      <c r="BC599" s="130"/>
      <c r="BD599" s="130"/>
      <c r="BE599" s="130"/>
      <c r="BF599" s="130"/>
      <c r="BG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424"/>
      <c r="B600" s="130"/>
      <c r="L600" s="130"/>
      <c r="V600" s="130"/>
      <c r="AF600" s="130"/>
      <c r="AP600" s="130"/>
      <c r="AZ600" s="130"/>
      <c r="BA600" s="130"/>
      <c r="BB600" s="130"/>
      <c r="BC600" s="130"/>
      <c r="BD600" s="130"/>
      <c r="BE600" s="130"/>
      <c r="BF600" s="130"/>
      <c r="BG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424"/>
      <c r="B601" s="130"/>
      <c r="L601" s="130"/>
      <c r="V601" s="130"/>
      <c r="AF601" s="130"/>
      <c r="AP601" s="130"/>
      <c r="AZ601" s="130"/>
      <c r="BA601" s="130"/>
      <c r="BB601" s="130"/>
      <c r="BC601" s="130"/>
      <c r="BD601" s="130"/>
      <c r="BE601" s="130"/>
      <c r="BF601" s="130"/>
      <c r="BG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424"/>
      <c r="B602" s="130"/>
      <c r="L602" s="130"/>
      <c r="V602" s="130"/>
      <c r="AF602" s="130"/>
      <c r="AP602" s="130"/>
      <c r="AZ602" s="130"/>
      <c r="BA602" s="130"/>
      <c r="BB602" s="130"/>
      <c r="BC602" s="130"/>
      <c r="BD602" s="130"/>
      <c r="BE602" s="130"/>
      <c r="BF602" s="130"/>
      <c r="BG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424"/>
      <c r="B603" s="130"/>
      <c r="L603" s="130"/>
      <c r="V603" s="130"/>
      <c r="AF603" s="130"/>
      <c r="AP603" s="130"/>
      <c r="AZ603" s="130"/>
      <c r="BA603" s="130"/>
      <c r="BB603" s="130"/>
      <c r="BC603" s="130"/>
      <c r="BD603" s="130"/>
      <c r="BE603" s="130"/>
      <c r="BF603" s="130"/>
      <c r="BG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424"/>
      <c r="B604" s="130"/>
      <c r="L604" s="130"/>
      <c r="V604" s="130"/>
      <c r="AF604" s="130"/>
      <c r="AP604" s="130"/>
      <c r="AZ604" s="130"/>
      <c r="BA604" s="130"/>
      <c r="BB604" s="130"/>
      <c r="BC604" s="130"/>
      <c r="BD604" s="130"/>
      <c r="BE604" s="130"/>
      <c r="BF604" s="130"/>
      <c r="BG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424"/>
      <c r="B605" s="130"/>
      <c r="L605" s="130"/>
      <c r="V605" s="130"/>
      <c r="AF605" s="130"/>
      <c r="AP605" s="130"/>
      <c r="AZ605" s="130"/>
      <c r="BA605" s="130"/>
      <c r="BB605" s="130"/>
      <c r="BC605" s="130"/>
      <c r="BD605" s="130"/>
      <c r="BE605" s="130"/>
      <c r="BF605" s="130"/>
      <c r="BG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424"/>
      <c r="B606" s="130"/>
      <c r="L606" s="130"/>
      <c r="V606" s="130"/>
      <c r="AF606" s="130"/>
      <c r="AP606" s="130"/>
      <c r="AZ606" s="130"/>
      <c r="BA606" s="130"/>
      <c r="BB606" s="130"/>
      <c r="BC606" s="130"/>
      <c r="BD606" s="130"/>
      <c r="BE606" s="130"/>
      <c r="BF606" s="130"/>
      <c r="BG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424"/>
      <c r="B607" s="130"/>
      <c r="L607" s="130"/>
      <c r="V607" s="130"/>
      <c r="AF607" s="130"/>
      <c r="AP607" s="130"/>
      <c r="AZ607" s="130"/>
      <c r="BA607" s="130"/>
      <c r="BB607" s="130"/>
      <c r="BC607" s="130"/>
      <c r="BD607" s="130"/>
      <c r="BE607" s="130"/>
      <c r="BF607" s="130"/>
      <c r="BG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424"/>
      <c r="B608" s="130"/>
      <c r="L608" s="130"/>
      <c r="V608" s="130"/>
      <c r="AF608" s="130"/>
      <c r="AP608" s="130"/>
      <c r="AZ608" s="130"/>
      <c r="BA608" s="130"/>
      <c r="BB608" s="130"/>
      <c r="BC608" s="130"/>
      <c r="BD608" s="130"/>
      <c r="BE608" s="130"/>
      <c r="BF608" s="130"/>
      <c r="BG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424"/>
      <c r="B609" s="130"/>
      <c r="L609" s="130"/>
      <c r="V609" s="130"/>
      <c r="AF609" s="130"/>
      <c r="AP609" s="130"/>
      <c r="AZ609" s="130"/>
      <c r="BA609" s="130"/>
      <c r="BB609" s="130"/>
      <c r="BC609" s="130"/>
      <c r="BD609" s="130"/>
      <c r="BE609" s="130"/>
      <c r="BF609" s="130"/>
      <c r="BG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424"/>
      <c r="B610" s="130"/>
      <c r="L610" s="130"/>
      <c r="V610" s="130"/>
      <c r="AF610" s="130"/>
      <c r="AP610" s="130"/>
      <c r="AZ610" s="130"/>
      <c r="BA610" s="130"/>
      <c r="BB610" s="130"/>
      <c r="BC610" s="130"/>
      <c r="BD610" s="130"/>
      <c r="BE610" s="130"/>
      <c r="BF610" s="130"/>
      <c r="BG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424"/>
      <c r="B611" s="130"/>
      <c r="L611" s="130"/>
      <c r="V611" s="130"/>
      <c r="AF611" s="130"/>
      <c r="AP611" s="130"/>
      <c r="AZ611" s="130"/>
      <c r="BA611" s="130"/>
      <c r="BB611" s="130"/>
      <c r="BC611" s="130"/>
      <c r="BD611" s="130"/>
      <c r="BE611" s="130"/>
      <c r="BF611" s="130"/>
      <c r="BG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424"/>
      <c r="B612" s="130"/>
      <c r="L612" s="130"/>
      <c r="V612" s="130"/>
      <c r="AF612" s="130"/>
      <c r="AP612" s="130"/>
      <c r="AZ612" s="130"/>
      <c r="BA612" s="130"/>
      <c r="BB612" s="130"/>
      <c r="BC612" s="130"/>
      <c r="BD612" s="130"/>
      <c r="BE612" s="130"/>
      <c r="BF612" s="130"/>
      <c r="BG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424"/>
      <c r="B613" s="130"/>
      <c r="L613" s="130"/>
      <c r="V613" s="130"/>
      <c r="AF613" s="130"/>
      <c r="AP613" s="130"/>
      <c r="AZ613" s="130"/>
      <c r="BA613" s="130"/>
      <c r="BB613" s="130"/>
      <c r="BC613" s="130"/>
      <c r="BD613" s="130"/>
      <c r="BE613" s="130"/>
      <c r="BF613" s="130"/>
      <c r="BG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424"/>
      <c r="B614" s="130"/>
      <c r="L614" s="130"/>
      <c r="V614" s="130"/>
      <c r="AF614" s="130"/>
      <c r="AP614" s="130"/>
      <c r="AZ614" s="130"/>
      <c r="BA614" s="130"/>
      <c r="BB614" s="130"/>
      <c r="BC614" s="130"/>
      <c r="BD614" s="130"/>
      <c r="BE614" s="130"/>
      <c r="BF614" s="130"/>
      <c r="BG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424"/>
      <c r="B615" s="130"/>
      <c r="L615" s="130"/>
      <c r="V615" s="130"/>
      <c r="AF615" s="130"/>
      <c r="AP615" s="130"/>
      <c r="AZ615" s="130"/>
      <c r="BA615" s="130"/>
      <c r="BB615" s="130"/>
      <c r="BC615" s="130"/>
      <c r="BD615" s="130"/>
      <c r="BE615" s="130"/>
      <c r="BF615" s="130"/>
      <c r="BG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424"/>
      <c r="B616" s="130"/>
      <c r="L616" s="130"/>
      <c r="V616" s="130"/>
      <c r="AF616" s="130"/>
      <c r="AP616" s="130"/>
      <c r="AZ616" s="130"/>
      <c r="BA616" s="130"/>
      <c r="BB616" s="130"/>
      <c r="BC616" s="130"/>
      <c r="BD616" s="130"/>
      <c r="BE616" s="130"/>
      <c r="BF616" s="130"/>
      <c r="BG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424"/>
      <c r="B617" s="130"/>
      <c r="L617" s="130"/>
      <c r="V617" s="130"/>
      <c r="AF617" s="130"/>
      <c r="AP617" s="130"/>
      <c r="AZ617" s="130"/>
      <c r="BA617" s="130"/>
      <c r="BB617" s="130"/>
      <c r="BC617" s="130"/>
      <c r="BD617" s="130"/>
      <c r="BE617" s="130"/>
      <c r="BF617" s="130"/>
      <c r="BG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424"/>
      <c r="B618" s="130"/>
      <c r="L618" s="130"/>
      <c r="V618" s="130"/>
      <c r="AF618" s="130"/>
      <c r="AP618" s="130"/>
      <c r="AZ618" s="130"/>
      <c r="BA618" s="130"/>
      <c r="BB618" s="130"/>
      <c r="BC618" s="130"/>
      <c r="BD618" s="130"/>
      <c r="BE618" s="130"/>
      <c r="BF618" s="130"/>
      <c r="BG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424"/>
      <c r="B619" s="130"/>
      <c r="L619" s="130"/>
      <c r="V619" s="130"/>
      <c r="AF619" s="130"/>
      <c r="AP619" s="130"/>
      <c r="AZ619" s="130"/>
      <c r="BA619" s="130"/>
      <c r="BB619" s="130"/>
      <c r="BC619" s="130"/>
      <c r="BD619" s="130"/>
      <c r="BE619" s="130"/>
      <c r="BF619" s="130"/>
      <c r="BG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424"/>
      <c r="B620" s="130"/>
      <c r="L620" s="130"/>
      <c r="V620" s="130"/>
      <c r="AF620" s="130"/>
      <c r="AP620" s="130"/>
      <c r="AZ620" s="130"/>
      <c r="BA620" s="130"/>
      <c r="BB620" s="130"/>
      <c r="BC620" s="130"/>
      <c r="BD620" s="130"/>
      <c r="BE620" s="130"/>
      <c r="BF620" s="130"/>
      <c r="BG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424"/>
      <c r="B621" s="130"/>
      <c r="L621" s="130"/>
      <c r="V621" s="130"/>
      <c r="AF621" s="130"/>
      <c r="AP621" s="130"/>
      <c r="AZ621" s="130"/>
      <c r="BA621" s="130"/>
      <c r="BB621" s="130"/>
      <c r="BC621" s="130"/>
      <c r="BD621" s="130"/>
      <c r="BE621" s="130"/>
      <c r="BF621" s="130"/>
      <c r="BG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424"/>
      <c r="B622" s="130"/>
      <c r="L622" s="130"/>
      <c r="V622" s="130"/>
      <c r="AF622" s="130"/>
      <c r="AP622" s="130"/>
      <c r="AZ622" s="130"/>
      <c r="BA622" s="130"/>
      <c r="BB622" s="130"/>
      <c r="BC622" s="130"/>
      <c r="BD622" s="130"/>
      <c r="BE622" s="130"/>
      <c r="BF622" s="130"/>
      <c r="BG622" s="130"/>
      <c r="BJ622" s="130"/>
      <c r="BT622" s="130"/>
      <c r="CD622" s="130"/>
      <c r="CN622" s="130"/>
      <c r="CX622" s="130"/>
      <c r="DH622" s="130"/>
      <c r="DR622" s="130"/>
      <c r="EB622" s="130"/>
      <c r="EL622" s="130"/>
      <c r="EV622" s="130"/>
      <c r="FF622" s="130"/>
      <c r="FP622" s="130"/>
      <c r="FZ622" s="130"/>
      <c r="GJ622" s="130"/>
      <c r="GT622" s="130"/>
      <c r="HD622" s="130"/>
      <c r="HN622" s="130"/>
      <c r="HX622" s="130"/>
    </row>
    <row xmlns:x14ac="http://schemas.microsoft.com/office/spreadsheetml/2009/9/ac" r="623" s="3" customFormat="true" x14ac:dyDescent="0.25">
      <c r="A623" s="424"/>
      <c r="B623" s="130"/>
      <c r="L623" s="130"/>
      <c r="V623" s="130"/>
      <c r="AF623" s="130"/>
      <c r="AP623" s="130"/>
      <c r="AZ623" s="130"/>
      <c r="BA623" s="130"/>
      <c r="BB623" s="130"/>
      <c r="BC623" s="130"/>
      <c r="BD623" s="130"/>
      <c r="BE623" s="130"/>
      <c r="BF623" s="130"/>
      <c r="BG623" s="130"/>
      <c r="BJ623" s="130"/>
      <c r="BT623" s="130"/>
      <c r="CD623" s="130"/>
      <c r="CN623" s="130"/>
      <c r="CX623" s="130"/>
      <c r="DH623" s="130"/>
      <c r="DR623" s="130"/>
      <c r="EB623" s="130"/>
      <c r="EL623" s="130"/>
      <c r="EV623" s="130"/>
      <c r="FF623" s="130"/>
      <c r="FP623" s="130"/>
      <c r="FZ623" s="130"/>
      <c r="GJ623" s="130"/>
      <c r="GT623" s="130"/>
      <c r="HD623" s="130"/>
      <c r="HN623" s="130"/>
      <c r="HX623" s="130"/>
    </row>
    <row xmlns:x14ac="http://schemas.microsoft.com/office/spreadsheetml/2009/9/ac" r="624" s="3" customFormat="true" x14ac:dyDescent="0.25">
      <c r="A624" s="424"/>
      <c r="B624" s="130"/>
      <c r="L624" s="130"/>
      <c r="V624" s="130"/>
      <c r="AF624" s="130"/>
      <c r="AP624" s="130"/>
      <c r="AZ624" s="130"/>
      <c r="BA624" s="130"/>
      <c r="BB624" s="130"/>
      <c r="BC624" s="130"/>
      <c r="BD624" s="130"/>
      <c r="BE624" s="130"/>
      <c r="BF624" s="130"/>
      <c r="BG624" s="130"/>
      <c r="BJ624" s="130"/>
      <c r="BT624" s="130"/>
      <c r="CD624" s="130"/>
      <c r="CN624" s="130"/>
      <c r="CX624" s="130"/>
      <c r="DH624" s="130"/>
      <c r="DR624" s="130"/>
      <c r="EB624" s="130"/>
      <c r="EL624" s="130"/>
      <c r="EV624" s="130"/>
      <c r="FF624" s="130"/>
      <c r="FP624" s="130"/>
      <c r="FZ624" s="130"/>
      <c r="GJ624" s="130"/>
      <c r="GT624" s="130"/>
      <c r="HD624" s="130"/>
      <c r="HN624" s="130"/>
      <c r="HX624" s="130"/>
    </row>
    <row xmlns:x14ac="http://schemas.microsoft.com/office/spreadsheetml/2009/9/ac" r="625" s="3" customFormat="true" x14ac:dyDescent="0.25">
      <c r="A625" s="424"/>
      <c r="B625" s="130"/>
      <c r="L625" s="130"/>
      <c r="V625" s="130"/>
      <c r="AF625" s="130"/>
      <c r="AP625" s="130"/>
      <c r="AZ625" s="130"/>
      <c r="BA625" s="130"/>
      <c r="BB625" s="130"/>
      <c r="BC625" s="130"/>
      <c r="BD625" s="130"/>
      <c r="BE625" s="130"/>
      <c r="BF625" s="130"/>
      <c r="BG625" s="130"/>
      <c r="BJ625" s="130"/>
      <c r="BT625" s="130"/>
      <c r="CD625" s="130"/>
      <c r="CN625" s="130"/>
      <c r="CX625" s="130"/>
      <c r="DH625" s="130"/>
      <c r="DR625" s="130"/>
      <c r="EB625" s="130"/>
      <c r="EL625" s="130"/>
      <c r="EV625" s="130"/>
      <c r="FF625" s="130"/>
      <c r="FP625" s="130"/>
      <c r="FZ625" s="130"/>
      <c r="GJ625" s="130"/>
      <c r="GT625" s="130"/>
      <c r="HD625" s="130"/>
      <c r="HN625" s="130"/>
      <c r="HX625" s="130"/>
    </row>
    <row xmlns:x14ac="http://schemas.microsoft.com/office/spreadsheetml/2009/9/ac" r="626" s="3" customFormat="true" x14ac:dyDescent="0.25">
      <c r="A626" s="424"/>
      <c r="B626" s="130"/>
      <c r="L626" s="130"/>
      <c r="V626" s="130"/>
      <c r="AF626" s="130"/>
      <c r="AP626" s="130"/>
      <c r="AZ626" s="130"/>
      <c r="BA626" s="130"/>
      <c r="BB626" s="130"/>
      <c r="BC626" s="130"/>
      <c r="BD626" s="130"/>
      <c r="BE626" s="130"/>
      <c r="BF626" s="130"/>
      <c r="BG626" s="130"/>
      <c r="BJ626" s="130"/>
      <c r="BT626" s="130"/>
      <c r="CD626" s="130"/>
      <c r="CN626" s="130"/>
      <c r="CX626" s="130"/>
      <c r="DH626" s="130"/>
      <c r="DR626" s="130"/>
      <c r="EB626" s="130"/>
      <c r="EL626" s="130"/>
      <c r="EV626" s="130"/>
      <c r="FF626" s="130"/>
      <c r="FP626" s="130"/>
      <c r="FZ626" s="130"/>
      <c r="GJ626" s="130"/>
      <c r="GT626" s="130"/>
      <c r="HD626" s="130"/>
      <c r="HN626" s="130"/>
      <c r="HX626" s="130"/>
    </row>
    <row xmlns:x14ac="http://schemas.microsoft.com/office/spreadsheetml/2009/9/ac" r="627" s="3" customFormat="true" x14ac:dyDescent="0.25">
      <c r="A627" s="424"/>
      <c r="B627" s="130"/>
      <c r="L627" s="130"/>
      <c r="V627" s="130"/>
      <c r="AF627" s="130"/>
      <c r="AP627" s="130"/>
      <c r="AZ627" s="130"/>
      <c r="BA627" s="130"/>
      <c r="BB627" s="130"/>
      <c r="BC627" s="130"/>
      <c r="BD627" s="130"/>
      <c r="BE627" s="130"/>
      <c r="BF627" s="130"/>
      <c r="BG627" s="130"/>
      <c r="BJ627" s="130"/>
      <c r="BT627" s="130"/>
      <c r="CD627" s="130"/>
      <c r="CN627" s="130"/>
      <c r="CX627" s="130"/>
      <c r="DH627" s="130"/>
      <c r="DR627" s="130"/>
      <c r="EB627" s="130"/>
      <c r="EL627" s="130"/>
      <c r="EV627" s="130"/>
      <c r="FF627" s="130"/>
      <c r="FP627" s="130"/>
      <c r="FZ627" s="130"/>
      <c r="GJ627" s="130"/>
      <c r="GT627" s="130"/>
      <c r="HD627" s="130"/>
      <c r="HN627" s="130"/>
      <c r="HX627" s="130"/>
    </row>
    <row xmlns:x14ac="http://schemas.microsoft.com/office/spreadsheetml/2009/9/ac" r="628" s="3" customFormat="true" x14ac:dyDescent="0.25">
      <c r="A628" s="424"/>
      <c r="B628" s="130"/>
      <c r="L628" s="130"/>
      <c r="V628" s="130"/>
      <c r="AF628" s="130"/>
      <c r="AP628" s="130"/>
      <c r="AZ628" s="130"/>
      <c r="BA628" s="130"/>
      <c r="BB628" s="130"/>
      <c r="BC628" s="130"/>
      <c r="BD628" s="130"/>
      <c r="BE628" s="130"/>
      <c r="BF628" s="130"/>
      <c r="BG628" s="130"/>
      <c r="BJ628" s="130"/>
      <c r="BT628" s="130"/>
      <c r="CD628" s="130"/>
      <c r="CN628" s="130"/>
      <c r="CX628" s="130"/>
      <c r="DH628" s="130"/>
      <c r="DR628" s="130"/>
      <c r="EB628" s="130"/>
      <c r="EL628" s="130"/>
      <c r="EV628" s="130"/>
      <c r="FF628" s="130"/>
      <c r="FP628" s="130"/>
      <c r="FZ628" s="130"/>
      <c r="GJ628" s="130"/>
      <c r="GT628" s="130"/>
      <c r="HD628" s="130"/>
      <c r="HN628" s="130"/>
      <c r="HX628" s="130"/>
    </row>
    <row xmlns:x14ac="http://schemas.microsoft.com/office/spreadsheetml/2009/9/ac" r="629" s="3" customFormat="true" x14ac:dyDescent="0.25">
      <c r="A629" s="424"/>
      <c r="B629" s="130"/>
      <c r="L629" s="130"/>
      <c r="V629" s="130"/>
      <c r="AF629" s="130"/>
      <c r="AP629" s="130"/>
      <c r="AZ629" s="130"/>
      <c r="BA629" s="130"/>
      <c r="BB629" s="130"/>
      <c r="BC629" s="130"/>
      <c r="BD629" s="130"/>
      <c r="BE629" s="130"/>
      <c r="BF629" s="130"/>
      <c r="BG629" s="130"/>
      <c r="BJ629" s="130"/>
      <c r="BT629" s="130"/>
      <c r="CD629" s="130"/>
      <c r="CN629" s="130"/>
      <c r="CX629" s="130"/>
      <c r="DH629" s="130"/>
      <c r="DR629" s="130"/>
      <c r="EB629" s="130"/>
      <c r="EL629" s="130"/>
      <c r="EV629" s="130"/>
      <c r="FF629" s="130"/>
      <c r="FP629" s="130"/>
      <c r="FZ629" s="130"/>
      <c r="GJ629" s="130"/>
      <c r="GT629" s="130"/>
      <c r="HD629" s="130"/>
      <c r="HN629" s="130"/>
      <c r="HX629" s="130"/>
    </row>
    <row xmlns:x14ac="http://schemas.microsoft.com/office/spreadsheetml/2009/9/ac" r="630" s="3" customFormat="true" x14ac:dyDescent="0.25">
      <c r="A630" s="424"/>
      <c r="B630" s="130"/>
      <c r="L630" s="130"/>
      <c r="V630" s="130"/>
      <c r="AF630" s="130"/>
      <c r="AP630" s="130"/>
      <c r="AZ630" s="130"/>
      <c r="BA630" s="130"/>
      <c r="BB630" s="130"/>
      <c r="BC630" s="130"/>
      <c r="BD630" s="130"/>
      <c r="BE630" s="130"/>
      <c r="BF630" s="130"/>
      <c r="BG630" s="130"/>
      <c r="BJ630" s="130"/>
      <c r="BT630" s="130"/>
      <c r="CD630" s="130"/>
      <c r="CN630" s="130"/>
      <c r="CX630" s="130"/>
      <c r="DH630" s="130"/>
      <c r="DR630" s="130"/>
      <c r="EB630" s="130"/>
      <c r="EL630" s="130"/>
      <c r="EV630" s="130"/>
      <c r="FF630" s="130"/>
      <c r="FP630" s="130"/>
      <c r="FZ630" s="130"/>
      <c r="GJ630" s="130"/>
      <c r="GT630" s="130"/>
      <c r="HD630" s="130"/>
      <c r="HN630" s="130"/>
      <c r="HX630" s="130"/>
    </row>
    <row xmlns:x14ac="http://schemas.microsoft.com/office/spreadsheetml/2009/9/ac" r="631" s="3" customFormat="true" x14ac:dyDescent="0.25">
      <c r="A631" s="424"/>
      <c r="B631" s="130"/>
      <c r="L631" s="130"/>
      <c r="V631" s="130"/>
      <c r="AF631" s="130"/>
      <c r="AP631" s="130"/>
      <c r="AZ631" s="130"/>
      <c r="BA631" s="130"/>
      <c r="BB631" s="130"/>
      <c r="BC631" s="130"/>
      <c r="BD631" s="130"/>
      <c r="BE631" s="130"/>
      <c r="BF631" s="130"/>
      <c r="BG631" s="130"/>
      <c r="BJ631" s="130"/>
      <c r="BT631" s="130"/>
      <c r="CD631" s="130"/>
      <c r="CN631" s="130"/>
      <c r="CX631" s="130"/>
      <c r="DH631" s="130"/>
      <c r="DR631" s="130"/>
      <c r="EB631" s="130"/>
      <c r="EL631" s="130"/>
      <c r="EV631" s="130"/>
      <c r="FF631" s="130"/>
      <c r="FP631" s="130"/>
      <c r="FZ631" s="130"/>
      <c r="GJ631" s="130"/>
      <c r="GT631" s="130"/>
      <c r="HD631" s="130"/>
      <c r="HN631" s="130"/>
      <c r="HX631" s="130"/>
    </row>
    <row xmlns:x14ac="http://schemas.microsoft.com/office/spreadsheetml/2009/9/ac" r="632" s="3" customFormat="true" x14ac:dyDescent="0.25">
      <c r="A632" s="424"/>
      <c r="B632" s="130"/>
      <c r="L632" s="130"/>
      <c r="V632" s="130"/>
      <c r="AF632" s="130"/>
      <c r="AP632" s="130"/>
      <c r="AZ632" s="130"/>
      <c r="BA632" s="130"/>
      <c r="BB632" s="130"/>
      <c r="BC632" s="130"/>
      <c r="BD632" s="130"/>
      <c r="BE632" s="130"/>
      <c r="BF632" s="130"/>
      <c r="BG632" s="130"/>
      <c r="BJ632" s="130"/>
      <c r="BT632" s="130"/>
      <c r="CD632" s="130"/>
      <c r="CN632" s="130"/>
      <c r="CX632" s="130"/>
      <c r="DH632" s="130"/>
      <c r="DR632" s="130"/>
      <c r="EB632" s="130"/>
      <c r="EL632" s="130"/>
      <c r="EV632" s="130"/>
      <c r="FF632" s="130"/>
      <c r="FP632" s="130"/>
      <c r="FZ632" s="130"/>
      <c r="GJ632" s="130"/>
      <c r="GT632" s="130"/>
      <c r="HD632" s="130"/>
      <c r="HN632" s="130"/>
      <c r="HX632" s="130"/>
    </row>
    <row xmlns:x14ac="http://schemas.microsoft.com/office/spreadsheetml/2009/9/ac" r="633" s="3" customFormat="true" x14ac:dyDescent="0.25">
      <c r="A633" s="424"/>
      <c r="B633" s="130"/>
      <c r="L633" s="130"/>
      <c r="V633" s="130"/>
      <c r="AF633" s="130"/>
      <c r="AP633" s="130"/>
      <c r="AZ633" s="130"/>
      <c r="BA633" s="130"/>
      <c r="BB633" s="130"/>
      <c r="BC633" s="130"/>
      <c r="BD633" s="130"/>
      <c r="BE633" s="130"/>
      <c r="BF633" s="130"/>
      <c r="BG633" s="130"/>
      <c r="BJ633" s="130"/>
      <c r="BT633" s="130"/>
      <c r="CD633" s="130"/>
      <c r="CN633" s="130"/>
      <c r="CX633" s="130"/>
      <c r="DH633" s="130"/>
      <c r="DR633" s="130"/>
      <c r="EB633" s="130"/>
      <c r="EL633" s="130"/>
      <c r="EV633" s="130"/>
      <c r="FF633" s="130"/>
      <c r="FP633" s="130"/>
      <c r="FZ633" s="130"/>
      <c r="GJ633" s="130"/>
      <c r="GT633" s="130"/>
      <c r="HD633" s="130"/>
      <c r="HN633" s="130"/>
      <c r="HX633" s="130"/>
    </row>
    <row xmlns:x14ac="http://schemas.microsoft.com/office/spreadsheetml/2009/9/ac" r="634" s="3" customFormat="true" x14ac:dyDescent="0.25">
      <c r="A634" s="424"/>
      <c r="B634" s="130"/>
      <c r="L634" s="130"/>
      <c r="V634" s="130"/>
      <c r="AF634" s="130"/>
      <c r="AP634" s="130"/>
      <c r="AZ634" s="130"/>
      <c r="BA634" s="130"/>
      <c r="BB634" s="130"/>
      <c r="BC634" s="130"/>
      <c r="BD634" s="130"/>
      <c r="BE634" s="130"/>
      <c r="BF634" s="130"/>
      <c r="BG634" s="130"/>
      <c r="BJ634" s="130"/>
      <c r="BT634" s="130"/>
      <c r="CD634" s="130"/>
      <c r="CN634" s="130"/>
      <c r="CX634" s="130"/>
      <c r="DH634" s="130"/>
      <c r="DR634" s="130"/>
      <c r="EB634" s="130"/>
      <c r="EL634" s="130"/>
      <c r="EV634" s="130"/>
      <c r="FF634" s="130"/>
      <c r="FP634" s="130"/>
      <c r="FZ634" s="130"/>
      <c r="GJ634" s="130"/>
      <c r="GT634" s="130"/>
      <c r="HD634" s="130"/>
      <c r="HN634" s="130"/>
      <c r="HX634" s="130"/>
    </row>
    <row xmlns:x14ac="http://schemas.microsoft.com/office/spreadsheetml/2009/9/ac" r="635" s="3" customFormat="true" x14ac:dyDescent="0.25">
      <c r="A635" s="424"/>
      <c r="B635" s="130"/>
      <c r="L635" s="130"/>
      <c r="V635" s="130"/>
      <c r="AF635" s="130"/>
      <c r="AP635" s="130"/>
      <c r="AZ635" s="130"/>
      <c r="BA635" s="130"/>
      <c r="BB635" s="130"/>
      <c r="BC635" s="130"/>
      <c r="BD635" s="130"/>
      <c r="BE635" s="130"/>
      <c r="BF635" s="130"/>
      <c r="BG635" s="130"/>
      <c r="BJ635" s="130"/>
      <c r="BT635" s="130"/>
      <c r="CD635" s="130"/>
      <c r="CN635" s="130"/>
      <c r="CX635" s="130"/>
      <c r="DH635" s="130"/>
      <c r="DR635" s="130"/>
      <c r="EB635" s="130"/>
      <c r="EL635" s="130"/>
      <c r="EV635" s="130"/>
      <c r="FF635" s="130"/>
      <c r="FP635" s="130"/>
      <c r="FZ635" s="130"/>
      <c r="GJ635" s="130"/>
      <c r="GT635" s="130"/>
      <c r="HD635" s="130"/>
      <c r="HN635" s="130"/>
      <c r="HX635" s="130"/>
    </row>
    <row xmlns:x14ac="http://schemas.microsoft.com/office/spreadsheetml/2009/9/ac" r="636" s="3" customFormat="true" x14ac:dyDescent="0.25">
      <c r="A636" s="424"/>
      <c r="B636" s="130"/>
      <c r="L636" s="130"/>
      <c r="V636" s="130"/>
      <c r="AF636" s="130"/>
      <c r="AP636" s="130"/>
      <c r="AZ636" s="130"/>
      <c r="BA636" s="130"/>
      <c r="BB636" s="130"/>
      <c r="BC636" s="130"/>
      <c r="BD636" s="130"/>
      <c r="BE636" s="130"/>
      <c r="BF636" s="130"/>
      <c r="BG636" s="130"/>
      <c r="BJ636" s="130"/>
      <c r="BT636" s="130"/>
      <c r="CD636" s="130"/>
      <c r="CN636" s="130"/>
      <c r="CX636" s="130"/>
      <c r="DH636" s="130"/>
      <c r="DR636" s="130"/>
      <c r="EB636" s="130"/>
      <c r="EL636" s="130"/>
      <c r="EV636" s="130"/>
      <c r="FF636" s="130"/>
      <c r="FP636" s="130"/>
      <c r="FZ636" s="130"/>
      <c r="GJ636" s="130"/>
      <c r="GT636" s="130"/>
      <c r="HD636" s="130"/>
      <c r="HN636" s="130"/>
      <c r="HX636" s="130"/>
    </row>
    <row xmlns:x14ac="http://schemas.microsoft.com/office/spreadsheetml/2009/9/ac" r="637" s="3" customFormat="true" x14ac:dyDescent="0.25">
      <c r="A637" s="424"/>
      <c r="B637" s="130"/>
      <c r="L637" s="130"/>
      <c r="V637" s="130"/>
      <c r="AF637" s="130"/>
      <c r="AP637" s="130"/>
      <c r="AZ637" s="130"/>
      <c r="BA637" s="130"/>
      <c r="BB637" s="130"/>
      <c r="BC637" s="130"/>
      <c r="BD637" s="130"/>
      <c r="BE637" s="130"/>
      <c r="BF637" s="130"/>
      <c r="BG637" s="130"/>
      <c r="BJ637" s="130"/>
      <c r="BT637" s="130"/>
      <c r="CD637" s="130"/>
      <c r="CN637" s="130"/>
      <c r="CX637" s="130"/>
      <c r="DH637" s="130"/>
      <c r="DR637" s="130"/>
      <c r="EB637" s="130"/>
      <c r="EL637" s="130"/>
      <c r="EV637" s="130"/>
      <c r="FF637" s="130"/>
      <c r="FP637" s="130"/>
      <c r="FZ637" s="130"/>
      <c r="GJ637" s="130"/>
      <c r="GT637" s="130"/>
      <c r="HD637" s="130"/>
      <c r="HN637" s="130"/>
      <c r="HX637" s="130"/>
    </row>
    <row xmlns:x14ac="http://schemas.microsoft.com/office/spreadsheetml/2009/9/ac" r="638" s="3" customFormat="true" x14ac:dyDescent="0.25">
      <c r="A638" s="424"/>
      <c r="B638" s="130"/>
      <c r="L638" s="130"/>
      <c r="V638" s="130"/>
      <c r="AF638" s="130"/>
      <c r="AP638" s="130"/>
      <c r="AZ638" s="130"/>
      <c r="BA638" s="130"/>
      <c r="BB638" s="130"/>
      <c r="BC638" s="130"/>
      <c r="BD638" s="130"/>
      <c r="BE638" s="130"/>
      <c r="BF638" s="130"/>
      <c r="BG638" s="130"/>
      <c r="BJ638" s="130"/>
      <c r="BT638" s="130"/>
      <c r="CD638" s="130"/>
      <c r="CN638" s="130"/>
      <c r="CX638" s="130"/>
      <c r="DH638" s="130"/>
      <c r="DR638" s="130"/>
      <c r="EB638" s="130"/>
      <c r="EL638" s="130"/>
      <c r="EV638" s="130"/>
      <c r="FF638" s="130"/>
      <c r="FP638" s="130"/>
      <c r="FZ638" s="130"/>
      <c r="GJ638" s="130"/>
      <c r="GT638" s="130"/>
      <c r="HD638" s="130"/>
      <c r="HN638" s="130"/>
      <c r="HX638" s="130"/>
    </row>
    <row xmlns:x14ac="http://schemas.microsoft.com/office/spreadsheetml/2009/9/ac" r="639" s="3" customFormat="true" x14ac:dyDescent="0.25">
      <c r="A639" s="424"/>
      <c r="B639" s="130"/>
      <c r="L639" s="130"/>
      <c r="V639" s="130"/>
      <c r="AF639" s="130"/>
      <c r="AP639" s="130"/>
      <c r="AZ639" s="130"/>
      <c r="BA639" s="130"/>
      <c r="BB639" s="130"/>
      <c r="BC639" s="130"/>
      <c r="BD639" s="130"/>
      <c r="BE639" s="130"/>
      <c r="BF639" s="130"/>
      <c r="BG639" s="130"/>
      <c r="BJ639" s="130"/>
      <c r="BT639" s="130"/>
      <c r="CD639" s="130"/>
      <c r="CN639" s="130"/>
      <c r="CX639" s="130"/>
      <c r="DH639" s="130"/>
      <c r="DR639" s="130"/>
      <c r="EB639" s="130"/>
      <c r="EL639" s="130"/>
      <c r="EV639" s="130"/>
      <c r="FF639" s="130"/>
      <c r="FP639" s="130"/>
      <c r="FZ639" s="130"/>
      <c r="GJ639" s="130"/>
      <c r="GT639" s="130"/>
      <c r="HD639" s="130"/>
      <c r="HN639" s="130"/>
      <c r="HX639" s="130"/>
    </row>
    <row xmlns:x14ac="http://schemas.microsoft.com/office/spreadsheetml/2009/9/ac" r="640" s="3" customFormat="true" x14ac:dyDescent="0.25">
      <c r="A640" s="424"/>
      <c r="B640" s="130"/>
      <c r="L640" s="130"/>
      <c r="V640" s="130"/>
      <c r="AF640" s="130"/>
      <c r="AP640" s="130"/>
      <c r="AZ640" s="130"/>
      <c r="BA640" s="130"/>
      <c r="BB640" s="130"/>
      <c r="BC640" s="130"/>
      <c r="BD640" s="130"/>
      <c r="BE640" s="130"/>
      <c r="BF640" s="130"/>
      <c r="BG640" s="130"/>
      <c r="BJ640" s="130"/>
      <c r="BT640" s="130"/>
      <c r="CD640" s="130"/>
      <c r="CN640" s="130"/>
      <c r="CX640" s="130"/>
      <c r="DH640" s="130"/>
      <c r="DR640" s="130"/>
      <c r="EB640" s="130"/>
      <c r="EL640" s="130"/>
      <c r="EV640" s="130"/>
      <c r="FF640" s="130"/>
      <c r="FP640" s="130"/>
      <c r="FZ640" s="130"/>
      <c r="GJ640" s="130"/>
      <c r="GT640" s="130"/>
      <c r="HD640" s="130"/>
      <c r="HN640" s="130"/>
      <c r="HX640" s="130"/>
    </row>
  </sheetData>
  <mergeCells count="27">
    <mergeCell ref="CY27:DE27"/>
    <mergeCell ref="C27:I27"/>
    <mergeCell ref="M27:S27"/>
    <mergeCell ref="W27:AC27"/>
    <mergeCell ref="AG27:AM27"/>
    <mergeCell ref="AQ27:AW27"/>
    <mergeCell ref="BA27:BG27"/>
    <mergeCell ref="BK27:BQ27"/>
    <mergeCell ref="BU27:CA27"/>
    <mergeCell ref="CE27:CK27"/>
    <mergeCell ref="CO27:CU27"/>
    <mergeCell ref="A2:A3"/>
    <mergeCell ref="IS27:IY27"/>
    <mergeCell ref="HO27:HU27"/>
    <mergeCell ref="HY27:IE27"/>
    <mergeCell ref="GU27:HA27"/>
    <mergeCell ref="EM27:ES27"/>
    <mergeCell ref="EW27:FC27"/>
    <mergeCell ref="FG27:FM27"/>
    <mergeCell ref="GK27:GQ27"/>
    <mergeCell ref="GA27:GG27"/>
    <mergeCell ref="FQ27:FW27"/>
    <mergeCell ref="II27:IO27"/>
    <mergeCell ref="HE27:HK27"/>
    <mergeCell ref="DS27:DY27"/>
    <mergeCell ref="EC27:EI27"/>
    <mergeCell ref="DI27:DO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 ref="A25" location="myrangeS21" display="myrangeS21"/>
    <hyperlink ref="A26" location="myrangeS22" display="myrangeS22"/>
    <hyperlink ref="A27" location="myrangeS23" display="myrangeS23"/>
    <hyperlink ref="A28" location="myrangeS24" display="myrangeS24"/>
    <hyperlink ref="A29" location="myrangeS25" display="myrangeS2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78</vt:i4>
      </vt:variant>
    </vt:vector>
  </HeadingPairs>
  <TitlesOfParts>
    <vt:vector size="9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myrangeH21</vt:lpstr>
      <vt:lpstr>myrangeH22</vt:lpstr>
      <vt:lpstr>myrangeH23</vt:lpstr>
      <vt:lpstr>myrangeH24</vt:lpstr>
      <vt:lpstr>myrangeH25</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myrangeS21</vt:lpstr>
      <vt:lpstr>myrangeS22</vt:lpstr>
      <vt:lpstr>myrangeS23</vt:lpstr>
      <vt:lpstr>myrangeS24</vt:lpstr>
      <vt:lpstr>myrangeS25</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myrangeW21</vt:lpstr>
      <vt:lpstr>myrangeW22</vt:lpstr>
      <vt:lpstr>myrangeW23</vt:lpstr>
      <vt:lpstr>myrangeW24</vt:lpstr>
      <vt:lpstr>myrangeW25</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2024-04-24T06:12:51Z</dcterms:modified>
</cp:coreProperties>
</file>